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03_Rekonstrukce toalet PEF/K podpisu/"/>
    </mc:Choice>
  </mc:AlternateContent>
  <xr:revisionPtr revIDLastSave="0" documentId="8_{7F16070E-E32C-4874-BD54-C4C23B7FF2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01.1 - Bourané konstrukce" sheetId="2" r:id="rId2"/>
    <sheet name="01.2 - Nové konstrukce" sheetId="3" r:id="rId3"/>
    <sheet name="D.1.4.a - Vytápění" sheetId="4" r:id="rId4"/>
    <sheet name="D.1.4.b - Vzduchotechnika" sheetId="5" r:id="rId5"/>
    <sheet name="D.1.4.c - Silnoproud" sheetId="6" r:id="rId6"/>
    <sheet name="4.1 - Elektrická požární ..." sheetId="7" r:id="rId7"/>
    <sheet name="4.2 - Systém nouzového př..." sheetId="8" r:id="rId8"/>
    <sheet name="D.1.4.e - Vnitřní vodovod..." sheetId="9" r:id="rId9"/>
    <sheet name="03 - VRN" sheetId="10" r:id="rId10"/>
    <sheet name="Seznam figur" sheetId="11" r:id="rId11"/>
  </sheets>
  <definedNames>
    <definedName name="_xlnm._FilterDatabase" localSheetId="1" hidden="1">'01.1 - Bourané konstrukce'!$C$130:$K$207</definedName>
    <definedName name="_xlnm._FilterDatabase" localSheetId="2" hidden="1">'01.2 - Nové konstrukce'!$C$131:$K$309</definedName>
    <definedName name="_xlnm._FilterDatabase" localSheetId="9" hidden="1">'03 - VRN'!$C$117:$K$135</definedName>
    <definedName name="_xlnm._FilterDatabase" localSheetId="6" hidden="1">'4.1 - Elektrická požární ...'!$C$129:$K$169</definedName>
    <definedName name="_xlnm._FilterDatabase" localSheetId="7" hidden="1">'4.2 - Systém nouzového př...'!$C$129:$K$158</definedName>
    <definedName name="_xlnm._FilterDatabase" localSheetId="3" hidden="1">'D.1.4.a - Vytápění'!$C$124:$K$145</definedName>
    <definedName name="_xlnm._FilterDatabase" localSheetId="4" hidden="1">'D.1.4.b - Vzduchotechnika'!$C$127:$K$162</definedName>
    <definedName name="_xlnm._FilterDatabase" localSheetId="5" hidden="1">'D.1.4.c - Silnoproud'!$C$127:$K$172</definedName>
    <definedName name="_xlnm._FilterDatabase" localSheetId="8" hidden="1">'D.1.4.e - Vnitřní vodovod...'!$C$127:$K$199</definedName>
    <definedName name="_xlnm.Print_Titles" localSheetId="1">'01.1 - Bourané konstrukce'!$130:$130</definedName>
    <definedName name="_xlnm.Print_Titles" localSheetId="2">'01.2 - Nové konstrukce'!$131:$131</definedName>
    <definedName name="_xlnm.Print_Titles" localSheetId="9">'03 - VRN'!$117:$117</definedName>
    <definedName name="_xlnm.Print_Titles" localSheetId="6">'4.1 - Elektrická požární ...'!$129:$129</definedName>
    <definedName name="_xlnm.Print_Titles" localSheetId="7">'4.2 - Systém nouzového př...'!$129:$129</definedName>
    <definedName name="_xlnm.Print_Titles" localSheetId="3">'D.1.4.a - Vytápění'!$124:$124</definedName>
    <definedName name="_xlnm.Print_Titles" localSheetId="4">'D.1.4.b - Vzduchotechnika'!$127:$127</definedName>
    <definedName name="_xlnm.Print_Titles" localSheetId="5">'D.1.4.c - Silnoproud'!$127:$127</definedName>
    <definedName name="_xlnm.Print_Titles" localSheetId="8">'D.1.4.e - Vnitřní vodovod...'!$127:$127</definedName>
    <definedName name="_xlnm.Print_Titles" localSheetId="0">'Rekapitulace stavby'!$92:$92</definedName>
    <definedName name="_xlnm.Print_Titles" localSheetId="10">'Seznam figur'!$9:$9</definedName>
    <definedName name="_xlnm.Print_Area" localSheetId="1">'01.1 - Bourané konstrukce'!$C$4:$J$76,'01.1 - Bourané konstrukce'!$C$82:$J$110,'01.1 - Bourané konstrukce'!$C$116:$K$207</definedName>
    <definedName name="_xlnm.Print_Area" localSheetId="2">'01.2 - Nové konstrukce'!$C$4:$J$76,'01.2 - Nové konstrukce'!$C$82:$J$111,'01.2 - Nové konstrukce'!$C$117:$K$309</definedName>
    <definedName name="_xlnm.Print_Area" localSheetId="9">'03 - VRN'!$C$4:$J$76,'03 - VRN'!$C$82:$J$99,'03 - VRN'!$C$105:$K$135</definedName>
    <definedName name="_xlnm.Print_Area" localSheetId="6">'4.1 - Elektrická požární ...'!$C$4:$J$76,'4.1 - Elektrická požární ...'!$C$82:$J$107,'4.1 - Elektrická požární ...'!$C$113:$K$169</definedName>
    <definedName name="_xlnm.Print_Area" localSheetId="7">'4.2 - Systém nouzového př...'!$C$4:$J$76,'4.2 - Systém nouzového př...'!$C$82:$J$107,'4.2 - Systém nouzového př...'!$C$113:$K$158</definedName>
    <definedName name="_xlnm.Print_Area" localSheetId="3">'D.1.4.a - Vytápění'!$C$4:$J$76,'D.1.4.a - Vytápění'!$C$82:$J$104,'D.1.4.a - Vytápění'!$C$110:$K$145</definedName>
    <definedName name="_xlnm.Print_Area" localSheetId="4">'D.1.4.b - Vzduchotechnika'!$C$4:$J$76,'D.1.4.b - Vzduchotechnika'!$C$82:$J$107,'D.1.4.b - Vzduchotechnika'!$C$113:$K$162</definedName>
    <definedName name="_xlnm.Print_Area" localSheetId="5">'D.1.4.c - Silnoproud'!$C$4:$J$76,'D.1.4.c - Silnoproud'!$C$82:$J$107,'D.1.4.c - Silnoproud'!$C$113:$K$172</definedName>
    <definedName name="_xlnm.Print_Area" localSheetId="8">'D.1.4.e - Vnitřní vodovod...'!$C$4:$J$76,'D.1.4.e - Vnitřní vodovod...'!$C$82:$J$107,'D.1.4.e - Vnitřní vodovod...'!$C$113:$K$199</definedName>
    <definedName name="_xlnm.Print_Area" localSheetId="0">'Rekapitulace stavby'!$D$4:$AO$76,'Rekapitulace stavby'!$C$82:$AQ$106</definedName>
    <definedName name="_xlnm.Print_Area" localSheetId="10">'Seznam figur'!$C$4:$G$48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J37" i="10"/>
  <c r="J36" i="10"/>
  <c r="AY105" i="1"/>
  <c r="J35" i="10"/>
  <c r="AX105" i="1"/>
  <c r="BI135" i="10"/>
  <c r="BH135" i="10"/>
  <c r="BG135" i="10"/>
  <c r="BF135" i="10"/>
  <c r="BK135" i="10"/>
  <c r="J135" i="10"/>
  <c r="BE135" i="10" s="1"/>
  <c r="BI134" i="10"/>
  <c r="BH134" i="10"/>
  <c r="BG134" i="10"/>
  <c r="BF134" i="10"/>
  <c r="BK134" i="10"/>
  <c r="J134" i="10" s="1"/>
  <c r="BE134" i="10"/>
  <c r="BI133" i="10"/>
  <c r="BH133" i="10"/>
  <c r="BG133" i="10"/>
  <c r="BF133" i="10"/>
  <c r="BK133" i="10"/>
  <c r="J133" i="10"/>
  <c r="BE133" i="10" s="1"/>
  <c r="BI132" i="10"/>
  <c r="BH132" i="10"/>
  <c r="BG132" i="10"/>
  <c r="BF132" i="10"/>
  <c r="BK132" i="10"/>
  <c r="J132" i="10" s="1"/>
  <c r="BE132" i="10"/>
  <c r="BI131" i="10"/>
  <c r="BH131" i="10"/>
  <c r="BG131" i="10"/>
  <c r="BF131" i="10"/>
  <c r="BK131" i="10"/>
  <c r="J131" i="10"/>
  <c r="BE131" i="10" s="1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J115" i="10"/>
  <c r="J114" i="10"/>
  <c r="F114" i="10"/>
  <c r="F112" i="10"/>
  <c r="E110" i="10"/>
  <c r="J92" i="10"/>
  <c r="J91" i="10"/>
  <c r="F91" i="10"/>
  <c r="F89" i="10"/>
  <c r="E87" i="10"/>
  <c r="J18" i="10"/>
  <c r="E18" i="10"/>
  <c r="F115" i="10" s="1"/>
  <c r="J17" i="10"/>
  <c r="J12" i="10"/>
  <c r="J112" i="10"/>
  <c r="E7" i="10"/>
  <c r="E108" i="10"/>
  <c r="J39" i="9"/>
  <c r="J38" i="9"/>
  <c r="AY104" i="1"/>
  <c r="J37" i="9"/>
  <c r="AX104" i="1"/>
  <c r="BI199" i="9"/>
  <c r="BH199" i="9"/>
  <c r="BG199" i="9"/>
  <c r="BF199" i="9"/>
  <c r="BK199" i="9"/>
  <c r="J199" i="9"/>
  <c r="BE199" i="9" s="1"/>
  <c r="BI198" i="9"/>
  <c r="BH198" i="9"/>
  <c r="BG198" i="9"/>
  <c r="BF198" i="9"/>
  <c r="BK198" i="9"/>
  <c r="J198" i="9" s="1"/>
  <c r="BE198" i="9"/>
  <c r="BI197" i="9"/>
  <c r="BH197" i="9"/>
  <c r="BG197" i="9"/>
  <c r="BF197" i="9"/>
  <c r="BK197" i="9"/>
  <c r="J197" i="9"/>
  <c r="BE197" i="9" s="1"/>
  <c r="BI196" i="9"/>
  <c r="BH196" i="9"/>
  <c r="BG196" i="9"/>
  <c r="BF196" i="9"/>
  <c r="BK196" i="9"/>
  <c r="J196" i="9" s="1"/>
  <c r="BE196" i="9"/>
  <c r="BI195" i="9"/>
  <c r="BH195" i="9"/>
  <c r="BG195" i="9"/>
  <c r="BF195" i="9"/>
  <c r="BK195" i="9"/>
  <c r="BK194" i="9" s="1"/>
  <c r="J194" i="9" s="1"/>
  <c r="J106" i="9" s="1"/>
  <c r="J195" i="9"/>
  <c r="BE195" i="9" s="1"/>
  <c r="BI192" i="9"/>
  <c r="BH192" i="9"/>
  <c r="BG192" i="9"/>
  <c r="BF192" i="9"/>
  <c r="T192" i="9"/>
  <c r="R192" i="9"/>
  <c r="P192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J125" i="9"/>
  <c r="J124" i="9"/>
  <c r="F124" i="9"/>
  <c r="F122" i="9"/>
  <c r="E120" i="9"/>
  <c r="J94" i="9"/>
  <c r="J93" i="9"/>
  <c r="F93" i="9"/>
  <c r="F91" i="9"/>
  <c r="E89" i="9"/>
  <c r="J20" i="9"/>
  <c r="E20" i="9"/>
  <c r="F125" i="9" s="1"/>
  <c r="J19" i="9"/>
  <c r="J14" i="9"/>
  <c r="J91" i="9"/>
  <c r="E7" i="9"/>
  <c r="E116" i="9"/>
  <c r="J41" i="8"/>
  <c r="J40" i="8"/>
  <c r="AY103" i="1" s="1"/>
  <c r="J39" i="8"/>
  <c r="AX103" i="1" s="1"/>
  <c r="BI158" i="8"/>
  <c r="BH158" i="8"/>
  <c r="BG158" i="8"/>
  <c r="BF158" i="8"/>
  <c r="BK158" i="8"/>
  <c r="J158" i="8" s="1"/>
  <c r="BE158" i="8" s="1"/>
  <c r="BI157" i="8"/>
  <c r="BH157" i="8"/>
  <c r="BG157" i="8"/>
  <c r="BF157" i="8"/>
  <c r="BK157" i="8"/>
  <c r="J157" i="8"/>
  <c r="BE157" i="8" s="1"/>
  <c r="BI156" i="8"/>
  <c r="BH156" i="8"/>
  <c r="BG156" i="8"/>
  <c r="BF156" i="8"/>
  <c r="BK156" i="8"/>
  <c r="J156" i="8" s="1"/>
  <c r="BE156" i="8" s="1"/>
  <c r="BI155" i="8"/>
  <c r="BH155" i="8"/>
  <c r="BG155" i="8"/>
  <c r="BF155" i="8"/>
  <c r="BK155" i="8"/>
  <c r="J155" i="8"/>
  <c r="BE155" i="8" s="1"/>
  <c r="BI154" i="8"/>
  <c r="BH154" i="8"/>
  <c r="BG154" i="8"/>
  <c r="BF154" i="8"/>
  <c r="BK154" i="8"/>
  <c r="J154" i="8" s="1"/>
  <c r="BE154" i="8" s="1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J127" i="8"/>
  <c r="J126" i="8"/>
  <c r="F126" i="8"/>
  <c r="F124" i="8"/>
  <c r="E122" i="8"/>
  <c r="J96" i="8"/>
  <c r="J95" i="8"/>
  <c r="F95" i="8"/>
  <c r="F93" i="8"/>
  <c r="E91" i="8"/>
  <c r="J22" i="8"/>
  <c r="E22" i="8"/>
  <c r="F96" i="8"/>
  <c r="J21" i="8"/>
  <c r="J16" i="8"/>
  <c r="J124" i="8" s="1"/>
  <c r="E7" i="8"/>
  <c r="E85" i="8" s="1"/>
  <c r="J41" i="7"/>
  <c r="J40" i="7"/>
  <c r="AY102" i="1"/>
  <c r="J39" i="7"/>
  <c r="AX102" i="1"/>
  <c r="BI169" i="7"/>
  <c r="BH169" i="7"/>
  <c r="BG169" i="7"/>
  <c r="BF169" i="7"/>
  <c r="BK169" i="7"/>
  <c r="J169" i="7"/>
  <c r="BE169" i="7" s="1"/>
  <c r="BI168" i="7"/>
  <c r="BH168" i="7"/>
  <c r="BG168" i="7"/>
  <c r="BF168" i="7"/>
  <c r="BK168" i="7"/>
  <c r="J168" i="7" s="1"/>
  <c r="BE168" i="7" s="1"/>
  <c r="BI167" i="7"/>
  <c r="BH167" i="7"/>
  <c r="BG167" i="7"/>
  <c r="BF167" i="7"/>
  <c r="BK167" i="7"/>
  <c r="J167" i="7"/>
  <c r="BE167" i="7" s="1"/>
  <c r="BI166" i="7"/>
  <c r="BH166" i="7"/>
  <c r="BG166" i="7"/>
  <c r="BF166" i="7"/>
  <c r="BK166" i="7"/>
  <c r="J166" i="7" s="1"/>
  <c r="BE166" i="7" s="1"/>
  <c r="BI165" i="7"/>
  <c r="BH165" i="7"/>
  <c r="BG165" i="7"/>
  <c r="BF165" i="7"/>
  <c r="BK165" i="7"/>
  <c r="J165" i="7"/>
  <c r="BE165" i="7" s="1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J127" i="7"/>
  <c r="J126" i="7"/>
  <c r="F126" i="7"/>
  <c r="F124" i="7"/>
  <c r="E122" i="7"/>
  <c r="J96" i="7"/>
  <c r="J95" i="7"/>
  <c r="F95" i="7"/>
  <c r="F93" i="7"/>
  <c r="E91" i="7"/>
  <c r="J22" i="7"/>
  <c r="E22" i="7"/>
  <c r="F96" i="7"/>
  <c r="J21" i="7"/>
  <c r="J16" i="7"/>
  <c r="J124" i="7" s="1"/>
  <c r="E7" i="7"/>
  <c r="E116" i="7" s="1"/>
  <c r="J39" i="6"/>
  <c r="J38" i="6"/>
  <c r="AY100" i="1"/>
  <c r="J37" i="6"/>
  <c r="AX100" i="1"/>
  <c r="BI172" i="6"/>
  <c r="BH172" i="6"/>
  <c r="BG172" i="6"/>
  <c r="BF172" i="6"/>
  <c r="BK172" i="6"/>
  <c r="J172" i="6"/>
  <c r="BE172" i="6" s="1"/>
  <c r="BI171" i="6"/>
  <c r="BH171" i="6"/>
  <c r="BG171" i="6"/>
  <c r="BF171" i="6"/>
  <c r="BK171" i="6"/>
  <c r="J171" i="6" s="1"/>
  <c r="BE171" i="6"/>
  <c r="BI170" i="6"/>
  <c r="BH170" i="6"/>
  <c r="BG170" i="6"/>
  <c r="BF170" i="6"/>
  <c r="BK170" i="6"/>
  <c r="J170" i="6"/>
  <c r="BE170" i="6" s="1"/>
  <c r="BI169" i="6"/>
  <c r="BH169" i="6"/>
  <c r="BG169" i="6"/>
  <c r="BF169" i="6"/>
  <c r="BK169" i="6"/>
  <c r="J169" i="6" s="1"/>
  <c r="BE169" i="6"/>
  <c r="BI168" i="6"/>
  <c r="BH168" i="6"/>
  <c r="BG168" i="6"/>
  <c r="BF168" i="6"/>
  <c r="BK168" i="6"/>
  <c r="J168" i="6"/>
  <c r="BE168" i="6" s="1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J125" i="6"/>
  <c r="J124" i="6"/>
  <c r="F124" i="6"/>
  <c r="F122" i="6"/>
  <c r="E120" i="6"/>
  <c r="J94" i="6"/>
  <c r="J93" i="6"/>
  <c r="F93" i="6"/>
  <c r="F91" i="6"/>
  <c r="E89" i="6"/>
  <c r="J20" i="6"/>
  <c r="E20" i="6"/>
  <c r="F125" i="6" s="1"/>
  <c r="J19" i="6"/>
  <c r="J14" i="6"/>
  <c r="J91" i="6"/>
  <c r="E7" i="6"/>
  <c r="E85" i="6"/>
  <c r="J39" i="5"/>
  <c r="J38" i="5"/>
  <c r="AY99" i="1" s="1"/>
  <c r="J37" i="5"/>
  <c r="AX99" i="1" s="1"/>
  <c r="BI162" i="5"/>
  <c r="BH162" i="5"/>
  <c r="BG162" i="5"/>
  <c r="BF162" i="5"/>
  <c r="BK162" i="5"/>
  <c r="J162" i="5" s="1"/>
  <c r="BE162" i="5" s="1"/>
  <c r="BI161" i="5"/>
  <c r="BH161" i="5"/>
  <c r="BG161" i="5"/>
  <c r="BF161" i="5"/>
  <c r="BK161" i="5"/>
  <c r="J161" i="5"/>
  <c r="BE161" i="5" s="1"/>
  <c r="BI160" i="5"/>
  <c r="BH160" i="5"/>
  <c r="BG160" i="5"/>
  <c r="BF160" i="5"/>
  <c r="BK160" i="5"/>
  <c r="J160" i="5" s="1"/>
  <c r="BE160" i="5" s="1"/>
  <c r="BI159" i="5"/>
  <c r="BH159" i="5"/>
  <c r="BG159" i="5"/>
  <c r="BF159" i="5"/>
  <c r="BK159" i="5"/>
  <c r="J159" i="5"/>
  <c r="BE159" i="5" s="1"/>
  <c r="BI158" i="5"/>
  <c r="BH158" i="5"/>
  <c r="BG158" i="5"/>
  <c r="BF158" i="5"/>
  <c r="BK158" i="5"/>
  <c r="J158" i="5" s="1"/>
  <c r="BE158" i="5" s="1"/>
  <c r="BI156" i="5"/>
  <c r="BH156" i="5"/>
  <c r="BG156" i="5"/>
  <c r="BF156" i="5"/>
  <c r="T156" i="5"/>
  <c r="T155" i="5"/>
  <c r="R156" i="5"/>
  <c r="R155" i="5"/>
  <c r="P156" i="5"/>
  <c r="P155" i="5"/>
  <c r="BI154" i="5"/>
  <c r="BH154" i="5"/>
  <c r="BG154" i="5"/>
  <c r="BF154" i="5"/>
  <c r="T154" i="5"/>
  <c r="T153" i="5"/>
  <c r="T152" i="5" s="1"/>
  <c r="R154" i="5"/>
  <c r="R153" i="5" s="1"/>
  <c r="R152" i="5" s="1"/>
  <c r="P154" i="5"/>
  <c r="P153" i="5"/>
  <c r="P152" i="5" s="1"/>
  <c r="BI151" i="5"/>
  <c r="BH151" i="5"/>
  <c r="BG151" i="5"/>
  <c r="BF151" i="5"/>
  <c r="T151" i="5"/>
  <c r="T150" i="5" s="1"/>
  <c r="R151" i="5"/>
  <c r="R150" i="5" s="1"/>
  <c r="P151" i="5"/>
  <c r="P150" i="5" s="1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J125" i="5"/>
  <c r="J124" i="5"/>
  <c r="F124" i="5"/>
  <c r="F122" i="5"/>
  <c r="E120" i="5"/>
  <c r="J94" i="5"/>
  <c r="J93" i="5"/>
  <c r="F93" i="5"/>
  <c r="F91" i="5"/>
  <c r="E89" i="5"/>
  <c r="J20" i="5"/>
  <c r="E20" i="5"/>
  <c r="F94" i="5"/>
  <c r="J19" i="5"/>
  <c r="J14" i="5"/>
  <c r="J91" i="5" s="1"/>
  <c r="E7" i="5"/>
  <c r="E116" i="5" s="1"/>
  <c r="J39" i="4"/>
  <c r="J38" i="4"/>
  <c r="AY98" i="1"/>
  <c r="J37" i="4"/>
  <c r="AX98" i="1"/>
  <c r="BI145" i="4"/>
  <c r="BH145" i="4"/>
  <c r="BG145" i="4"/>
  <c r="BF145" i="4"/>
  <c r="BK145" i="4"/>
  <c r="J145" i="4"/>
  <c r="BE145" i="4" s="1"/>
  <c r="BI144" i="4"/>
  <c r="BH144" i="4"/>
  <c r="BG144" i="4"/>
  <c r="BF144" i="4"/>
  <c r="BK144" i="4"/>
  <c r="J144" i="4" s="1"/>
  <c r="BE144" i="4" s="1"/>
  <c r="BI143" i="4"/>
  <c r="BH143" i="4"/>
  <c r="BG143" i="4"/>
  <c r="BF143" i="4"/>
  <c r="BK143" i="4"/>
  <c r="J143" i="4"/>
  <c r="BE143" i="4" s="1"/>
  <c r="BI142" i="4"/>
  <c r="BH142" i="4"/>
  <c r="BG142" i="4"/>
  <c r="BF142" i="4"/>
  <c r="BK142" i="4"/>
  <c r="J142" i="4" s="1"/>
  <c r="BE142" i="4" s="1"/>
  <c r="BI141" i="4"/>
  <c r="BH141" i="4"/>
  <c r="BG141" i="4"/>
  <c r="BF141" i="4"/>
  <c r="BK141" i="4"/>
  <c r="J141" i="4"/>
  <c r="BE141" i="4" s="1"/>
  <c r="BI139" i="4"/>
  <c r="BH139" i="4"/>
  <c r="BG139" i="4"/>
  <c r="BF139" i="4"/>
  <c r="T139" i="4"/>
  <c r="T138" i="4" s="1"/>
  <c r="R139" i="4"/>
  <c r="R138" i="4" s="1"/>
  <c r="P139" i="4"/>
  <c r="P138" i="4" s="1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J122" i="4"/>
  <c r="J121" i="4"/>
  <c r="F121" i="4"/>
  <c r="F119" i="4"/>
  <c r="E117" i="4"/>
  <c r="J94" i="4"/>
  <c r="J93" i="4"/>
  <c r="F93" i="4"/>
  <c r="F91" i="4"/>
  <c r="E89" i="4"/>
  <c r="J20" i="4"/>
  <c r="E20" i="4"/>
  <c r="F122" i="4"/>
  <c r="J19" i="4"/>
  <c r="J14" i="4"/>
  <c r="J119" i="4" s="1"/>
  <c r="E7" i="4"/>
  <c r="E85" i="4" s="1"/>
  <c r="J39" i="3"/>
  <c r="J38" i="3"/>
  <c r="AY97" i="1"/>
  <c r="J37" i="3"/>
  <c r="AX97" i="1"/>
  <c r="BI309" i="3"/>
  <c r="BH309" i="3"/>
  <c r="BG309" i="3"/>
  <c r="BF309" i="3"/>
  <c r="BK309" i="3"/>
  <c r="J309" i="3"/>
  <c r="BE309" i="3" s="1"/>
  <c r="BI308" i="3"/>
  <c r="BH308" i="3"/>
  <c r="BG308" i="3"/>
  <c r="BF308" i="3"/>
  <c r="BK308" i="3"/>
  <c r="J308" i="3" s="1"/>
  <c r="BE308" i="3" s="1"/>
  <c r="BI307" i="3"/>
  <c r="BH307" i="3"/>
  <c r="BG307" i="3"/>
  <c r="BF307" i="3"/>
  <c r="BK307" i="3"/>
  <c r="J307" i="3"/>
  <c r="BE307" i="3" s="1"/>
  <c r="BI306" i="3"/>
  <c r="BH306" i="3"/>
  <c r="BG306" i="3"/>
  <c r="BF306" i="3"/>
  <c r="BK306" i="3"/>
  <c r="J306" i="3" s="1"/>
  <c r="BE306" i="3" s="1"/>
  <c r="BI305" i="3"/>
  <c r="BH305" i="3"/>
  <c r="BG305" i="3"/>
  <c r="BF305" i="3"/>
  <c r="BK305" i="3"/>
  <c r="J305" i="3"/>
  <c r="BE305" i="3" s="1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76" i="3"/>
  <c r="BH276" i="3"/>
  <c r="BG276" i="3"/>
  <c r="BF276" i="3"/>
  <c r="T276" i="3"/>
  <c r="R276" i="3"/>
  <c r="P276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4" i="3"/>
  <c r="BH264" i="3"/>
  <c r="BG264" i="3"/>
  <c r="BF264" i="3"/>
  <c r="T264" i="3"/>
  <c r="R264" i="3"/>
  <c r="P264" i="3"/>
  <c r="BI258" i="3"/>
  <c r="BH258" i="3"/>
  <c r="BG258" i="3"/>
  <c r="BF258" i="3"/>
  <c r="T258" i="3"/>
  <c r="R258" i="3"/>
  <c r="P258" i="3"/>
  <c r="BI251" i="3"/>
  <c r="BH251" i="3"/>
  <c r="BG251" i="3"/>
  <c r="BF251" i="3"/>
  <c r="T251" i="3"/>
  <c r="R251" i="3"/>
  <c r="P251" i="3"/>
  <c r="BI246" i="3"/>
  <c r="BH246" i="3"/>
  <c r="BG246" i="3"/>
  <c r="BF246" i="3"/>
  <c r="T246" i="3"/>
  <c r="R246" i="3"/>
  <c r="P246" i="3"/>
  <c r="BI241" i="3"/>
  <c r="BH241" i="3"/>
  <c r="BG241" i="3"/>
  <c r="BF241" i="3"/>
  <c r="T241" i="3"/>
  <c r="R241" i="3"/>
  <c r="P241" i="3"/>
  <c r="BI236" i="3"/>
  <c r="BH236" i="3"/>
  <c r="BG236" i="3"/>
  <c r="BF236" i="3"/>
  <c r="T236" i="3"/>
  <c r="R236" i="3"/>
  <c r="P236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18" i="3"/>
  <c r="BH218" i="3"/>
  <c r="BG218" i="3"/>
  <c r="BF218" i="3"/>
  <c r="T218" i="3"/>
  <c r="R218" i="3"/>
  <c r="P218" i="3"/>
  <c r="BI212" i="3"/>
  <c r="BH212" i="3"/>
  <c r="BG212" i="3"/>
  <c r="BF212" i="3"/>
  <c r="T212" i="3"/>
  <c r="R212" i="3"/>
  <c r="P212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T143" i="3" s="1"/>
  <c r="R144" i="3"/>
  <c r="R143" i="3" s="1"/>
  <c r="P144" i="3"/>
  <c r="P143" i="3" s="1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5" i="3"/>
  <c r="BH135" i="3"/>
  <c r="BG135" i="3"/>
  <c r="BF135" i="3"/>
  <c r="T135" i="3"/>
  <c r="T134" i="3" s="1"/>
  <c r="R135" i="3"/>
  <c r="R134" i="3" s="1"/>
  <c r="P135" i="3"/>
  <c r="P134" i="3" s="1"/>
  <c r="J129" i="3"/>
  <c r="J128" i="3"/>
  <c r="F128" i="3"/>
  <c r="F126" i="3"/>
  <c r="E124" i="3"/>
  <c r="J94" i="3"/>
  <c r="J93" i="3"/>
  <c r="F93" i="3"/>
  <c r="F91" i="3"/>
  <c r="E89" i="3"/>
  <c r="J20" i="3"/>
  <c r="E20" i="3"/>
  <c r="F129" i="3"/>
  <c r="J19" i="3"/>
  <c r="J14" i="3"/>
  <c r="J91" i="3" s="1"/>
  <c r="E7" i="3"/>
  <c r="E120" i="3" s="1"/>
  <c r="J39" i="2"/>
  <c r="J38" i="2"/>
  <c r="AY96" i="1"/>
  <c r="J37" i="2"/>
  <c r="AX96" i="1"/>
  <c r="BI207" i="2"/>
  <c r="BH207" i="2"/>
  <c r="BG207" i="2"/>
  <c r="BF207" i="2"/>
  <c r="BK207" i="2"/>
  <c r="J207" i="2"/>
  <c r="BE207" i="2" s="1"/>
  <c r="BI206" i="2"/>
  <c r="BH206" i="2"/>
  <c r="BG206" i="2"/>
  <c r="BF206" i="2"/>
  <c r="BK206" i="2"/>
  <c r="J206" i="2" s="1"/>
  <c r="BE206" i="2"/>
  <c r="BI205" i="2"/>
  <c r="BH205" i="2"/>
  <c r="BG205" i="2"/>
  <c r="BF205" i="2"/>
  <c r="BK205" i="2"/>
  <c r="J205" i="2"/>
  <c r="BE205" i="2" s="1"/>
  <c r="BI204" i="2"/>
  <c r="BH204" i="2"/>
  <c r="BG204" i="2"/>
  <c r="BF204" i="2"/>
  <c r="BK204" i="2"/>
  <c r="J204" i="2" s="1"/>
  <c r="BE204" i="2"/>
  <c r="BI203" i="2"/>
  <c r="BH203" i="2"/>
  <c r="BG203" i="2"/>
  <c r="BF203" i="2"/>
  <c r="BK203" i="2"/>
  <c r="J203" i="2"/>
  <c r="BE203" i="2" s="1"/>
  <c r="BI201" i="2"/>
  <c r="BH201" i="2"/>
  <c r="BG201" i="2"/>
  <c r="BF201" i="2"/>
  <c r="T201" i="2"/>
  <c r="T200" i="2" s="1"/>
  <c r="R201" i="2"/>
  <c r="R200" i="2" s="1"/>
  <c r="P201" i="2"/>
  <c r="P200" i="2" s="1"/>
  <c r="BI196" i="2"/>
  <c r="BH196" i="2"/>
  <c r="BG196" i="2"/>
  <c r="BF196" i="2"/>
  <c r="T196" i="2"/>
  <c r="T195" i="2" s="1"/>
  <c r="R196" i="2"/>
  <c r="R195" i="2" s="1"/>
  <c r="P196" i="2"/>
  <c r="P195" i="2" s="1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T177" i="2" s="1"/>
  <c r="R178" i="2"/>
  <c r="R177" i="2" s="1"/>
  <c r="P178" i="2"/>
  <c r="P177" i="2" s="1"/>
  <c r="BI176" i="2"/>
  <c r="BH176" i="2"/>
  <c r="BG176" i="2"/>
  <c r="BF176" i="2"/>
  <c r="T176" i="2"/>
  <c r="T175" i="2" s="1"/>
  <c r="R176" i="2"/>
  <c r="R175" i="2" s="1"/>
  <c r="P176" i="2"/>
  <c r="P175" i="2" s="1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9" i="2"/>
  <c r="BH139" i="2"/>
  <c r="BG139" i="2"/>
  <c r="F37" i="2" s="1"/>
  <c r="BF139" i="2"/>
  <c r="T139" i="2"/>
  <c r="R139" i="2"/>
  <c r="P139" i="2"/>
  <c r="BI134" i="2"/>
  <c r="BH134" i="2"/>
  <c r="BG134" i="2"/>
  <c r="BF134" i="2"/>
  <c r="T134" i="2"/>
  <c r="R134" i="2"/>
  <c r="P134" i="2"/>
  <c r="J128" i="2"/>
  <c r="J127" i="2"/>
  <c r="F127" i="2"/>
  <c r="F125" i="2"/>
  <c r="E123" i="2"/>
  <c r="J94" i="2"/>
  <c r="J93" i="2"/>
  <c r="F93" i="2"/>
  <c r="F91" i="2"/>
  <c r="E89" i="2"/>
  <c r="J20" i="2"/>
  <c r="E20" i="2"/>
  <c r="F128" i="2"/>
  <c r="J19" i="2"/>
  <c r="J14" i="2"/>
  <c r="J125" i="2" s="1"/>
  <c r="E7" i="2"/>
  <c r="E119" i="2" s="1"/>
  <c r="L90" i="1"/>
  <c r="AM90" i="1"/>
  <c r="AM89" i="1"/>
  <c r="L89" i="1"/>
  <c r="AM87" i="1"/>
  <c r="L87" i="1"/>
  <c r="L85" i="1"/>
  <c r="L84" i="1"/>
  <c r="BK196" i="2"/>
  <c r="J183" i="2"/>
  <c r="BK174" i="2"/>
  <c r="BK170" i="2"/>
  <c r="BK166" i="2"/>
  <c r="BK164" i="2"/>
  <c r="J156" i="2"/>
  <c r="J149" i="2"/>
  <c r="BK134" i="2"/>
  <c r="J297" i="3"/>
  <c r="J285" i="3"/>
  <c r="J269" i="3"/>
  <c r="BK206" i="3"/>
  <c r="J161" i="3"/>
  <c r="BK229" i="3"/>
  <c r="J296" i="3"/>
  <c r="BK236" i="3"/>
  <c r="J300" i="3"/>
  <c r="BK231" i="3"/>
  <c r="BK156" i="3"/>
  <c r="J171" i="3"/>
  <c r="BK224" i="3"/>
  <c r="BK302" i="3"/>
  <c r="BK179" i="3"/>
  <c r="J251" i="3"/>
  <c r="J172" i="3"/>
  <c r="BK134" i="4"/>
  <c r="J128" i="4"/>
  <c r="J145" i="5"/>
  <c r="J148" i="5"/>
  <c r="BK148" i="5"/>
  <c r="J144" i="5"/>
  <c r="J142" i="5"/>
  <c r="BK160" i="6"/>
  <c r="BK147" i="6"/>
  <c r="J165" i="6"/>
  <c r="J158" i="6"/>
  <c r="J139" i="6"/>
  <c r="BK166" i="6"/>
  <c r="BK144" i="6"/>
  <c r="BK135" i="6"/>
  <c r="J143" i="6"/>
  <c r="BK154" i="7"/>
  <c r="J157" i="7"/>
  <c r="J135" i="7"/>
  <c r="J150" i="7"/>
  <c r="BK144" i="7"/>
  <c r="J151" i="7"/>
  <c r="BK158" i="7"/>
  <c r="J140" i="7"/>
  <c r="BK140" i="8"/>
  <c r="J138" i="8"/>
  <c r="BK138" i="8"/>
  <c r="J142" i="8"/>
  <c r="J171" i="9"/>
  <c r="J153" i="9"/>
  <c r="BK188" i="9"/>
  <c r="BK155" i="9"/>
  <c r="BK133" i="9"/>
  <c r="BK157" i="9"/>
  <c r="BK132" i="9"/>
  <c r="BK169" i="9"/>
  <c r="BK144" i="9"/>
  <c r="BK190" i="9"/>
  <c r="J156" i="9"/>
  <c r="J134" i="9"/>
  <c r="BK181" i="9"/>
  <c r="BK128" i="10"/>
  <c r="F36" i="2"/>
  <c r="J154" i="2"/>
  <c r="J134" i="2"/>
  <c r="J302" i="3"/>
  <c r="BK296" i="3"/>
  <c r="J258" i="3"/>
  <c r="J191" i="3"/>
  <c r="BK160" i="3"/>
  <c r="BK271" i="3"/>
  <c r="J156" i="3"/>
  <c r="J181" i="3"/>
  <c r="J298" i="3"/>
  <c r="BK191" i="3"/>
  <c r="BK264" i="3"/>
  <c r="BK175" i="3"/>
  <c r="J301" i="3"/>
  <c r="BK201" i="3"/>
  <c r="J218" i="3"/>
  <c r="J276" i="3"/>
  <c r="J174" i="3"/>
  <c r="J141" i="3"/>
  <c r="J137" i="4"/>
  <c r="BK129" i="4"/>
  <c r="J136" i="5"/>
  <c r="BK140" i="5"/>
  <c r="BK151" i="5"/>
  <c r="J137" i="5"/>
  <c r="J135" i="5"/>
  <c r="BK150" i="6"/>
  <c r="BK162" i="6"/>
  <c r="BK146" i="6"/>
  <c r="J132" i="6"/>
  <c r="BK163" i="6"/>
  <c r="J141" i="6"/>
  <c r="J160" i="6"/>
  <c r="J136" i="6"/>
  <c r="J160" i="7"/>
  <c r="J138" i="7"/>
  <c r="J153" i="7"/>
  <c r="BK153" i="7"/>
  <c r="J133" i="7"/>
  <c r="J155" i="7"/>
  <c r="BK152" i="8"/>
  <c r="BK149" i="8"/>
  <c r="J149" i="8"/>
  <c r="J143" i="8"/>
  <c r="BK133" i="8"/>
  <c r="J176" i="9"/>
  <c r="J140" i="9"/>
  <c r="J163" i="9"/>
  <c r="BK141" i="9"/>
  <c r="BK162" i="9"/>
  <c r="BK175" i="9"/>
  <c r="J149" i="9"/>
  <c r="J182" i="9"/>
  <c r="J192" i="9"/>
  <c r="J146" i="9"/>
  <c r="J169" i="9"/>
  <c r="BK155" i="3"/>
  <c r="BK241" i="3"/>
  <c r="BK300" i="3"/>
  <c r="BK172" i="3"/>
  <c r="J284" i="3"/>
  <c r="J151" i="3"/>
  <c r="J186" i="3"/>
  <c r="J303" i="3"/>
  <c r="J177" i="3"/>
  <c r="J135" i="4"/>
  <c r="BK131" i="4"/>
  <c r="BK135" i="4"/>
  <c r="J141" i="5"/>
  <c r="BK154" i="5"/>
  <c r="BK135" i="5"/>
  <c r="BK138" i="5"/>
  <c r="BK132" i="5"/>
  <c r="BK164" i="6"/>
  <c r="BK155" i="6"/>
  <c r="J164" i="6"/>
  <c r="J155" i="6"/>
  <c r="BK141" i="6"/>
  <c r="BK149" i="6"/>
  <c r="J142" i="6"/>
  <c r="J133" i="6"/>
  <c r="J144" i="6"/>
  <c r="J152" i="7"/>
  <c r="BK145" i="7"/>
  <c r="J158" i="7"/>
  <c r="J163" i="7"/>
  <c r="BK138" i="7"/>
  <c r="BK139" i="7"/>
  <c r="J134" i="7"/>
  <c r="J145" i="8"/>
  <c r="BK145" i="8"/>
  <c r="BK136" i="8"/>
  <c r="J134" i="8"/>
  <c r="J180" i="9"/>
  <c r="J151" i="9"/>
  <c r="BK176" i="9"/>
  <c r="J167" i="9"/>
  <c r="J138" i="9"/>
  <c r="BK183" i="9"/>
  <c r="J150" i="9"/>
  <c r="BK158" i="9"/>
  <c r="BK180" i="9"/>
  <c r="J136" i="9"/>
  <c r="BK179" i="9"/>
  <c r="J145" i="9"/>
  <c r="BK168" i="9"/>
  <c r="BK154" i="9"/>
  <c r="BK120" i="10"/>
  <c r="J124" i="10"/>
  <c r="J201" i="2"/>
  <c r="J191" i="2"/>
  <c r="BK176" i="2"/>
  <c r="J173" i="2"/>
  <c r="J168" i="2"/>
  <c r="J165" i="2"/>
  <c r="J163" i="2"/>
  <c r="BK155" i="2"/>
  <c r="J147" i="2"/>
  <c r="F39" i="2"/>
  <c r="J283" i="3"/>
  <c r="BK177" i="3"/>
  <c r="BK269" i="3"/>
  <c r="J169" i="3"/>
  <c r="J229" i="3"/>
  <c r="J160" i="3"/>
  <c r="BK196" i="3"/>
  <c r="J241" i="3"/>
  <c r="BK285" i="3"/>
  <c r="BK161" i="3"/>
  <c r="J133" i="4"/>
  <c r="BK137" i="4"/>
  <c r="J146" i="5"/>
  <c r="J131" i="5"/>
  <c r="J154" i="5"/>
  <c r="BK141" i="5"/>
  <c r="J138" i="5"/>
  <c r="J143" i="5"/>
  <c r="J161" i="6"/>
  <c r="BK151" i="6"/>
  <c r="J166" i="6"/>
  <c r="BK148" i="6"/>
  <c r="J162" i="6"/>
  <c r="J146" i="6"/>
  <c r="J137" i="6"/>
  <c r="J147" i="6"/>
  <c r="J159" i="7"/>
  <c r="BK155" i="7"/>
  <c r="J139" i="7"/>
  <c r="BK136" i="7"/>
  <c r="J147" i="7"/>
  <c r="BK140" i="7"/>
  <c r="BK149" i="7"/>
  <c r="BK147" i="7"/>
  <c r="J147" i="8"/>
  <c r="J150" i="8"/>
  <c r="BK144" i="8"/>
  <c r="J185" i="9"/>
  <c r="BK163" i="9"/>
  <c r="J152" i="9"/>
  <c r="BK135" i="9"/>
  <c r="J168" i="9"/>
  <c r="BK149" i="9"/>
  <c r="BK187" i="9"/>
  <c r="J155" i="9"/>
  <c r="J184" i="9"/>
  <c r="J160" i="9"/>
  <c r="J133" i="9"/>
  <c r="BK134" i="9"/>
  <c r="J174" i="9"/>
  <c r="BK184" i="9"/>
  <c r="BK174" i="9"/>
  <c r="J161" i="9"/>
  <c r="J120" i="10"/>
  <c r="BK201" i="2"/>
  <c r="BK183" i="2"/>
  <c r="J176" i="2"/>
  <c r="J170" i="2"/>
  <c r="BK167" i="2"/>
  <c r="BK165" i="2"/>
  <c r="BK157" i="2"/>
  <c r="J155" i="2"/>
  <c r="BK143" i="2"/>
  <c r="AS101" i="1"/>
  <c r="BK284" i="3"/>
  <c r="BK212" i="3"/>
  <c r="J165" i="3"/>
  <c r="BK301" i="3"/>
  <c r="J224" i="3"/>
  <c r="BK151" i="3"/>
  <c r="J212" i="3"/>
  <c r="BK186" i="3"/>
  <c r="J178" i="3"/>
  <c r="BK135" i="3"/>
  <c r="BK142" i="3"/>
  <c r="J196" i="3"/>
  <c r="BK181" i="3"/>
  <c r="BK144" i="3"/>
  <c r="BK136" i="4"/>
  <c r="J136" i="4"/>
  <c r="BK147" i="5"/>
  <c r="BK145" i="5"/>
  <c r="BK139" i="5"/>
  <c r="J133" i="5"/>
  <c r="J139" i="5"/>
  <c r="J147" i="5"/>
  <c r="BK156" i="6"/>
  <c r="BK136" i="6"/>
  <c r="J153" i="6"/>
  <c r="BK153" i="6"/>
  <c r="F39" i="6"/>
  <c r="J149" i="7"/>
  <c r="BK159" i="7"/>
  <c r="BK162" i="7"/>
  <c r="BK163" i="7"/>
  <c r="BK141" i="7"/>
  <c r="BK150" i="8"/>
  <c r="J133" i="8"/>
  <c r="BK139" i="8"/>
  <c r="BK137" i="8"/>
  <c r="J165" i="9"/>
  <c r="BK143" i="9"/>
  <c r="BK173" i="9"/>
  <c r="J154" i="9"/>
  <c r="BK192" i="9"/>
  <c r="J173" i="9"/>
  <c r="J141" i="9"/>
  <c r="J170" i="9"/>
  <c r="BK185" i="9"/>
  <c r="BK136" i="9"/>
  <c r="BK153" i="9"/>
  <c r="J131" i="9"/>
  <c r="BK172" i="9"/>
  <c r="BK156" i="9"/>
  <c r="J128" i="10"/>
  <c r="F38" i="2"/>
  <c r="BK154" i="2"/>
  <c r="J143" i="2"/>
  <c r="J299" i="3"/>
  <c r="J231" i="3"/>
  <c r="BK147" i="3"/>
  <c r="BK281" i="3"/>
  <c r="BK174" i="3"/>
  <c r="BK246" i="3"/>
  <c r="BK169" i="3"/>
  <c r="J246" i="3"/>
  <c r="J144" i="3"/>
  <c r="J142" i="3"/>
  <c r="J173" i="3"/>
  <c r="J139" i="4"/>
  <c r="BK139" i="4"/>
  <c r="BK133" i="4"/>
  <c r="J151" i="5"/>
  <c r="BK136" i="5"/>
  <c r="BK143" i="5"/>
  <c r="BK149" i="5"/>
  <c r="BK165" i="6"/>
  <c r="BK154" i="6"/>
  <c r="BK131" i="6"/>
  <c r="BK159" i="6"/>
  <c r="BK137" i="6"/>
  <c r="J151" i="6"/>
  <c r="BK140" i="6"/>
  <c r="J154" i="6"/>
  <c r="BK156" i="7"/>
  <c r="BK133" i="7"/>
  <c r="BK143" i="7"/>
  <c r="J161" i="7"/>
  <c r="BK157" i="7"/>
  <c r="J145" i="7"/>
  <c r="J156" i="7"/>
  <c r="J162" i="7"/>
  <c r="J148" i="8"/>
  <c r="BK142" i="8"/>
  <c r="J136" i="8"/>
  <c r="BK151" i="8"/>
  <c r="J151" i="8"/>
  <c r="BK170" i="9"/>
  <c r="BK146" i="9"/>
  <c r="J179" i="9"/>
  <c r="BK166" i="9"/>
  <c r="J135" i="9"/>
  <c r="BK167" i="9"/>
  <c r="J190" i="9"/>
  <c r="J162" i="9"/>
  <c r="BK140" i="9"/>
  <c r="J164" i="9"/>
  <c r="J142" i="9"/>
  <c r="J183" i="9"/>
  <c r="J143" i="9"/>
  <c r="BK178" i="9"/>
  <c r="J166" i="9"/>
  <c r="BK124" i="10"/>
  <c r="BK122" i="10"/>
  <c r="J196" i="2"/>
  <c r="BK187" i="2"/>
  <c r="J178" i="2"/>
  <c r="BK173" i="2"/>
  <c r="J167" i="2"/>
  <c r="J164" i="2"/>
  <c r="BK156" i="2"/>
  <c r="BK149" i="2"/>
  <c r="J139" i="2"/>
  <c r="BK299" i="3"/>
  <c r="J295" i="3"/>
  <c r="J281" i="3"/>
  <c r="J176" i="3"/>
  <c r="BK298" i="3"/>
  <c r="J206" i="3"/>
  <c r="BK295" i="3"/>
  <c r="J264" i="3"/>
  <c r="J135" i="3"/>
  <c r="J236" i="3"/>
  <c r="J155" i="3"/>
  <c r="BK283" i="3"/>
  <c r="BK303" i="3"/>
  <c r="J147" i="3"/>
  <c r="BK218" i="3"/>
  <c r="BK171" i="3"/>
  <c r="J129" i="4"/>
  <c r="BK128" i="4"/>
  <c r="J132" i="5"/>
  <c r="BK142" i="5"/>
  <c r="BK156" i="5"/>
  <c r="J140" i="5"/>
  <c r="BK137" i="5"/>
  <c r="J159" i="6"/>
  <c r="J135" i="6"/>
  <c r="BK161" i="6"/>
  <c r="BK142" i="6"/>
  <c r="J150" i="6"/>
  <c r="J148" i="6"/>
  <c r="BK132" i="6"/>
  <c r="BK160" i="7"/>
  <c r="J154" i="7"/>
  <c r="J141" i="7"/>
  <c r="BK148" i="7"/>
  <c r="BK161" i="7"/>
  <c r="BK135" i="7"/>
  <c r="J136" i="7"/>
  <c r="J144" i="7"/>
  <c r="J137" i="8"/>
  <c r="BK134" i="8"/>
  <c r="BK143" i="8"/>
  <c r="BK148" i="8"/>
  <c r="J140" i="8"/>
  <c r="J177" i="9"/>
  <c r="J157" i="9"/>
  <c r="BK138" i="9"/>
  <c r="J158" i="9"/>
  <c r="BK142" i="9"/>
  <c r="J188" i="9"/>
  <c r="J144" i="9"/>
  <c r="BK165" i="9"/>
  <c r="BK131" i="9"/>
  <c r="BK161" i="9"/>
  <c r="J187" i="9"/>
  <c r="BK147" i="9"/>
  <c r="BK177" i="9"/>
  <c r="J122" i="10"/>
  <c r="BK191" i="2"/>
  <c r="J187" i="2"/>
  <c r="BK178" i="2"/>
  <c r="J174" i="2"/>
  <c r="BK168" i="2"/>
  <c r="J166" i="2"/>
  <c r="BK163" i="2"/>
  <c r="J157" i="2"/>
  <c r="BK147" i="2"/>
  <c r="BK139" i="2"/>
  <c r="J36" i="2"/>
  <c r="BK178" i="3"/>
  <c r="BK276" i="3"/>
  <c r="J201" i="3"/>
  <c r="J271" i="3"/>
  <c r="BK165" i="3"/>
  <c r="BK297" i="3"/>
  <c r="BK176" i="3"/>
  <c r="J179" i="3"/>
  <c r="BK141" i="3"/>
  <c r="BK251" i="3"/>
  <c r="BK258" i="3"/>
  <c r="BK173" i="3"/>
  <c r="J175" i="3"/>
  <c r="J131" i="4"/>
  <c r="J134" i="4"/>
  <c r="BK146" i="5"/>
  <c r="BK144" i="5"/>
  <c r="BK133" i="5"/>
  <c r="J149" i="5"/>
  <c r="J156" i="5"/>
  <c r="BK131" i="5"/>
  <c r="BK158" i="6"/>
  <c r="BK139" i="6"/>
  <c r="J163" i="6"/>
  <c r="J149" i="6"/>
  <c r="BK133" i="6"/>
  <c r="J140" i="6"/>
  <c r="BK143" i="6"/>
  <c r="J156" i="6"/>
  <c r="J131" i="6"/>
  <c r="BK151" i="7"/>
  <c r="J148" i="7"/>
  <c r="BK152" i="7"/>
  <c r="J143" i="7"/>
  <c r="BK134" i="7"/>
  <c r="BK150" i="7"/>
  <c r="J144" i="8"/>
  <c r="J139" i="8"/>
  <c r="BK147" i="8"/>
  <c r="J152" i="8"/>
  <c r="J181" i="9"/>
  <c r="BK160" i="9"/>
  <c r="J147" i="9"/>
  <c r="BK171" i="9"/>
  <c r="BK151" i="9"/>
  <c r="J178" i="9"/>
  <c r="BK152" i="9"/>
  <c r="J172" i="9"/>
  <c r="BK145" i="9"/>
  <c r="J175" i="9"/>
  <c r="J132" i="9"/>
  <c r="BK150" i="9"/>
  <c r="BK182" i="9"/>
  <c r="BK164" i="9"/>
  <c r="BK126" i="10"/>
  <c r="J126" i="10"/>
  <c r="P133" i="2" l="1"/>
  <c r="P172" i="2"/>
  <c r="R182" i="2"/>
  <c r="T146" i="3"/>
  <c r="BK230" i="3"/>
  <c r="J230" i="3"/>
  <c r="J107" i="3" s="1"/>
  <c r="P294" i="3"/>
  <c r="R130" i="5"/>
  <c r="R134" i="6"/>
  <c r="R145" i="6"/>
  <c r="T152" i="6"/>
  <c r="R137" i="7"/>
  <c r="R142" i="7"/>
  <c r="P135" i="8"/>
  <c r="P146" i="8"/>
  <c r="R162" i="2"/>
  <c r="BK182" i="2"/>
  <c r="J182" i="2" s="1"/>
  <c r="J106" i="2" s="1"/>
  <c r="R140" i="3"/>
  <c r="R133" i="3"/>
  <c r="T170" i="3"/>
  <c r="R180" i="3"/>
  <c r="R282" i="3"/>
  <c r="T127" i="4"/>
  <c r="BK130" i="5"/>
  <c r="J130" i="5"/>
  <c r="J100" i="5" s="1"/>
  <c r="P130" i="6"/>
  <c r="T138" i="6"/>
  <c r="BK157" i="6"/>
  <c r="J157" i="6" s="1"/>
  <c r="J105" i="6" s="1"/>
  <c r="BK132" i="7"/>
  <c r="J132" i="7"/>
  <c r="J102" i="7" s="1"/>
  <c r="P142" i="7"/>
  <c r="R130" i="9"/>
  <c r="BK159" i="9"/>
  <c r="J159" i="9" s="1"/>
  <c r="J103" i="9" s="1"/>
  <c r="BK133" i="2"/>
  <c r="BK172" i="2"/>
  <c r="J172" i="2" s="1"/>
  <c r="J103" i="2" s="1"/>
  <c r="BK146" i="3"/>
  <c r="BK180" i="3"/>
  <c r="J180" i="3" s="1"/>
  <c r="J106" i="3" s="1"/>
  <c r="BK282" i="3"/>
  <c r="J282" i="3"/>
  <c r="J108" i="3" s="1"/>
  <c r="BK304" i="3"/>
  <c r="J304" i="3" s="1"/>
  <c r="J110" i="3" s="1"/>
  <c r="R132" i="4"/>
  <c r="BK134" i="5"/>
  <c r="J134" i="5" s="1"/>
  <c r="J101" i="5" s="1"/>
  <c r="BK130" i="6"/>
  <c r="BK138" i="6"/>
  <c r="J138" i="6" s="1"/>
  <c r="J102" i="6" s="1"/>
  <c r="R152" i="6"/>
  <c r="R132" i="7"/>
  <c r="R146" i="7"/>
  <c r="P132" i="8"/>
  <c r="R135" i="8"/>
  <c r="BK146" i="8"/>
  <c r="J146" i="8" s="1"/>
  <c r="J105" i="8" s="1"/>
  <c r="BK137" i="9"/>
  <c r="J137" i="9"/>
  <c r="J101" i="9" s="1"/>
  <c r="R159" i="9"/>
  <c r="P189" i="9"/>
  <c r="P162" i="2"/>
  <c r="BK140" i="3"/>
  <c r="J140" i="3"/>
  <c r="J101" i="3" s="1"/>
  <c r="P170" i="3"/>
  <c r="P180" i="3"/>
  <c r="T282" i="3"/>
  <c r="P127" i="4"/>
  <c r="BK140" i="4"/>
  <c r="J140" i="4" s="1"/>
  <c r="J103" i="4" s="1"/>
  <c r="P134" i="5"/>
  <c r="T130" i="6"/>
  <c r="R138" i="6"/>
  <c r="BK152" i="6"/>
  <c r="J152" i="6" s="1"/>
  <c r="J104" i="6" s="1"/>
  <c r="BK167" i="6"/>
  <c r="J167" i="6"/>
  <c r="J106" i="6" s="1"/>
  <c r="P132" i="7"/>
  <c r="BK146" i="7"/>
  <c r="J146" i="7"/>
  <c r="J105" i="7" s="1"/>
  <c r="R132" i="8"/>
  <c r="BK141" i="8"/>
  <c r="J141" i="8"/>
  <c r="J104" i="8" s="1"/>
  <c r="T146" i="8"/>
  <c r="P130" i="9"/>
  <c r="R137" i="9"/>
  <c r="P159" i="9"/>
  <c r="R186" i="9"/>
  <c r="T189" i="9"/>
  <c r="T162" i="2"/>
  <c r="T140" i="3"/>
  <c r="T133" i="3"/>
  <c r="BK170" i="3"/>
  <c r="J170" i="3"/>
  <c r="J105" i="3" s="1"/>
  <c r="P230" i="3"/>
  <c r="R294" i="3"/>
  <c r="R127" i="4"/>
  <c r="R126" i="4" s="1"/>
  <c r="R125" i="4" s="1"/>
  <c r="T130" i="5"/>
  <c r="T134" i="6"/>
  <c r="T145" i="6"/>
  <c r="P157" i="6"/>
  <c r="P137" i="7"/>
  <c r="BK142" i="7"/>
  <c r="J142" i="7" s="1"/>
  <c r="J104" i="7" s="1"/>
  <c r="BK164" i="7"/>
  <c r="J164" i="7"/>
  <c r="J106" i="7" s="1"/>
  <c r="T132" i="8"/>
  <c r="P141" i="8"/>
  <c r="BK153" i="8"/>
  <c r="J153" i="8" s="1"/>
  <c r="J106" i="8" s="1"/>
  <c r="T130" i="9"/>
  <c r="T159" i="9"/>
  <c r="R189" i="9"/>
  <c r="T133" i="2"/>
  <c r="T132" i="2" s="1"/>
  <c r="T182" i="2"/>
  <c r="P140" i="3"/>
  <c r="P133" i="3"/>
  <c r="R170" i="3"/>
  <c r="T180" i="3"/>
  <c r="P282" i="3"/>
  <c r="P132" i="4"/>
  <c r="R134" i="5"/>
  <c r="P134" i="6"/>
  <c r="P145" i="6"/>
  <c r="R157" i="6"/>
  <c r="BK137" i="7"/>
  <c r="J137" i="7"/>
  <c r="J103" i="7" s="1"/>
  <c r="P146" i="7"/>
  <c r="BK135" i="8"/>
  <c r="J135" i="8"/>
  <c r="J103" i="8" s="1"/>
  <c r="T141" i="8"/>
  <c r="P137" i="9"/>
  <c r="P148" i="9"/>
  <c r="T148" i="9"/>
  <c r="BK186" i="9"/>
  <c r="J186" i="9" s="1"/>
  <c r="J104" i="9" s="1"/>
  <c r="BK189" i="9"/>
  <c r="J189" i="9"/>
  <c r="J105" i="9" s="1"/>
  <c r="P119" i="10"/>
  <c r="P118" i="10" s="1"/>
  <c r="AU105" i="1" s="1"/>
  <c r="R133" i="2"/>
  <c r="R132" i="2"/>
  <c r="T172" i="2"/>
  <c r="T171" i="2"/>
  <c r="BK202" i="2"/>
  <c r="J202" i="2"/>
  <c r="J109" i="2" s="1"/>
  <c r="R146" i="3"/>
  <c r="T230" i="3"/>
  <c r="T294" i="3"/>
  <c r="BK127" i="4"/>
  <c r="J127" i="4"/>
  <c r="J100" i="4" s="1"/>
  <c r="T132" i="4"/>
  <c r="T134" i="5"/>
  <c r="R130" i="6"/>
  <c r="R129" i="6" s="1"/>
  <c r="R128" i="6" s="1"/>
  <c r="P138" i="6"/>
  <c r="P152" i="6"/>
  <c r="T132" i="7"/>
  <c r="T146" i="7"/>
  <c r="R141" i="8"/>
  <c r="BK130" i="9"/>
  <c r="J130" i="9" s="1"/>
  <c r="J100" i="9" s="1"/>
  <c r="T137" i="9"/>
  <c r="BK148" i="9"/>
  <c r="J148" i="9" s="1"/>
  <c r="J102" i="9" s="1"/>
  <c r="R148" i="9"/>
  <c r="P186" i="9"/>
  <c r="T186" i="9"/>
  <c r="T119" i="10"/>
  <c r="T118" i="10" s="1"/>
  <c r="BK162" i="2"/>
  <c r="J162" i="2" s="1"/>
  <c r="J101" i="2" s="1"/>
  <c r="R172" i="2"/>
  <c r="R171" i="2"/>
  <c r="P182" i="2"/>
  <c r="P146" i="3"/>
  <c r="P145" i="3" s="1"/>
  <c r="R230" i="3"/>
  <c r="BK294" i="3"/>
  <c r="J294" i="3"/>
  <c r="J109" i="3" s="1"/>
  <c r="BK132" i="4"/>
  <c r="J132" i="4" s="1"/>
  <c r="J101" i="4" s="1"/>
  <c r="P130" i="5"/>
  <c r="P129" i="5"/>
  <c r="P128" i="5" s="1"/>
  <c r="AU99" i="1" s="1"/>
  <c r="BK157" i="5"/>
  <c r="J157" i="5"/>
  <c r="J106" i="5" s="1"/>
  <c r="BK134" i="6"/>
  <c r="J134" i="6" s="1"/>
  <c r="J101" i="6" s="1"/>
  <c r="BK145" i="6"/>
  <c r="J145" i="6"/>
  <c r="J103" i="6" s="1"/>
  <c r="T157" i="6"/>
  <c r="T137" i="7"/>
  <c r="T142" i="7"/>
  <c r="BK132" i="8"/>
  <c r="J132" i="8"/>
  <c r="J102" i="8" s="1"/>
  <c r="T135" i="8"/>
  <c r="R146" i="8"/>
  <c r="BK119" i="10"/>
  <c r="J119" i="10" s="1"/>
  <c r="J97" i="10" s="1"/>
  <c r="R119" i="10"/>
  <c r="R118" i="10"/>
  <c r="BK130" i="10"/>
  <c r="J130" i="10"/>
  <c r="J98" i="10" s="1"/>
  <c r="BK153" i="5"/>
  <c r="J153" i="5" s="1"/>
  <c r="J104" i="5" s="1"/>
  <c r="BK134" i="3"/>
  <c r="J134" i="3"/>
  <c r="J100" i="3" s="1"/>
  <c r="BK177" i="2"/>
  <c r="J177" i="2" s="1"/>
  <c r="J105" i="2" s="1"/>
  <c r="BK195" i="2"/>
  <c r="J195" i="2"/>
  <c r="J107" i="2" s="1"/>
  <c r="BK175" i="2"/>
  <c r="J175" i="2" s="1"/>
  <c r="J104" i="2" s="1"/>
  <c r="BK200" i="2"/>
  <c r="J200" i="2"/>
  <c r="J108" i="2" s="1"/>
  <c r="BK143" i="3"/>
  <c r="J143" i="3" s="1"/>
  <c r="J102" i="3" s="1"/>
  <c r="BK155" i="5"/>
  <c r="J155" i="5"/>
  <c r="J105" i="5" s="1"/>
  <c r="BK138" i="4"/>
  <c r="J138" i="4" s="1"/>
  <c r="J102" i="4" s="1"/>
  <c r="BK150" i="5"/>
  <c r="J150" i="5"/>
  <c r="J102" i="5" s="1"/>
  <c r="E85" i="10"/>
  <c r="J89" i="10"/>
  <c r="F92" i="10"/>
  <c r="BE120" i="10"/>
  <c r="BE122" i="10"/>
  <c r="BE126" i="10"/>
  <c r="BE124" i="10"/>
  <c r="BE128" i="10"/>
  <c r="BE167" i="9"/>
  <c r="BE176" i="9"/>
  <c r="BE180" i="9"/>
  <c r="E85" i="9"/>
  <c r="BE140" i="9"/>
  <c r="BE141" i="9"/>
  <c r="BE142" i="9"/>
  <c r="BE144" i="9"/>
  <c r="BE149" i="9"/>
  <c r="BE152" i="9"/>
  <c r="BE155" i="9"/>
  <c r="BE170" i="9"/>
  <c r="BE171" i="9"/>
  <c r="BE172" i="9"/>
  <c r="BE173" i="9"/>
  <c r="BE177" i="9"/>
  <c r="BE184" i="9"/>
  <c r="BE185" i="9"/>
  <c r="BE188" i="9"/>
  <c r="BE131" i="9"/>
  <c r="BE132" i="9"/>
  <c r="BE135" i="9"/>
  <c r="J122" i="9"/>
  <c r="BE157" i="9"/>
  <c r="BE158" i="9"/>
  <c r="BE190" i="9"/>
  <c r="F94" i="9"/>
  <c r="BE136" i="9"/>
  <c r="BE164" i="9"/>
  <c r="BE174" i="9"/>
  <c r="BE178" i="9"/>
  <c r="BE181" i="9"/>
  <c r="BE187" i="9"/>
  <c r="BE192" i="9"/>
  <c r="BE138" i="9"/>
  <c r="BE143" i="9"/>
  <c r="BE146" i="9"/>
  <c r="BE151" i="9"/>
  <c r="BE153" i="9"/>
  <c r="BE154" i="9"/>
  <c r="BE165" i="9"/>
  <c r="BE166" i="9"/>
  <c r="BE168" i="9"/>
  <c r="BE169" i="9"/>
  <c r="BE179" i="9"/>
  <c r="BE147" i="9"/>
  <c r="BE160" i="9"/>
  <c r="BE161" i="9"/>
  <c r="BE162" i="9"/>
  <c r="BE163" i="9"/>
  <c r="BE182" i="9"/>
  <c r="BE183" i="9"/>
  <c r="BE133" i="9"/>
  <c r="BE134" i="9"/>
  <c r="BE145" i="9"/>
  <c r="BE150" i="9"/>
  <c r="BE156" i="9"/>
  <c r="BE175" i="9"/>
  <c r="J93" i="8"/>
  <c r="E116" i="8"/>
  <c r="F127" i="8"/>
  <c r="BE138" i="8"/>
  <c r="BE144" i="8"/>
  <c r="BE145" i="8"/>
  <c r="BE147" i="8"/>
  <c r="BE148" i="8"/>
  <c r="BE136" i="8"/>
  <c r="BE142" i="8"/>
  <c r="BE137" i="8"/>
  <c r="BE149" i="8"/>
  <c r="BE133" i="8"/>
  <c r="BE152" i="8"/>
  <c r="BE134" i="8"/>
  <c r="BE139" i="8"/>
  <c r="BE140" i="8"/>
  <c r="BE143" i="8"/>
  <c r="BK131" i="7"/>
  <c r="J131" i="7" s="1"/>
  <c r="J101" i="7" s="1"/>
  <c r="BE150" i="8"/>
  <c r="BE151" i="8"/>
  <c r="J93" i="7"/>
  <c r="BE152" i="7"/>
  <c r="BE157" i="7"/>
  <c r="E85" i="7"/>
  <c r="BE134" i="7"/>
  <c r="BE140" i="7"/>
  <c r="BE141" i="7"/>
  <c r="BE144" i="7"/>
  <c r="BE147" i="7"/>
  <c r="BE154" i="7"/>
  <c r="J130" i="6"/>
  <c r="J100" i="6"/>
  <c r="BE135" i="7"/>
  <c r="BE138" i="7"/>
  <c r="BE139" i="7"/>
  <c r="BE143" i="7"/>
  <c r="BE159" i="7"/>
  <c r="BE160" i="7"/>
  <c r="BE151" i="7"/>
  <c r="BE163" i="7"/>
  <c r="F127" i="7"/>
  <c r="BE133" i="7"/>
  <c r="BE136" i="7"/>
  <c r="BE149" i="7"/>
  <c r="BE150" i="7"/>
  <c r="BE155" i="7"/>
  <c r="BE156" i="7"/>
  <c r="BE161" i="7"/>
  <c r="BE158" i="7"/>
  <c r="BE145" i="7"/>
  <c r="BE148" i="7"/>
  <c r="BE153" i="7"/>
  <c r="BE162" i="7"/>
  <c r="E116" i="6"/>
  <c r="BE132" i="6"/>
  <c r="BE135" i="6"/>
  <c r="BE149" i="6"/>
  <c r="BE153" i="6"/>
  <c r="BE155" i="6"/>
  <c r="BE159" i="6"/>
  <c r="BE136" i="6"/>
  <c r="BE147" i="6"/>
  <c r="BE150" i="6"/>
  <c r="BE160" i="6"/>
  <c r="BE164" i="6"/>
  <c r="J122" i="6"/>
  <c r="BE139" i="6"/>
  <c r="BE141" i="6"/>
  <c r="BE142" i="6"/>
  <c r="BE143" i="6"/>
  <c r="BE144" i="6"/>
  <c r="BE146" i="6"/>
  <c r="BE148" i="6"/>
  <c r="BE156" i="6"/>
  <c r="BE158" i="6"/>
  <c r="BE161" i="6"/>
  <c r="F94" i="6"/>
  <c r="BE131" i="6"/>
  <c r="BE140" i="6"/>
  <c r="BE151" i="6"/>
  <c r="BE154" i="6"/>
  <c r="BE165" i="6"/>
  <c r="BE133" i="6"/>
  <c r="BE137" i="6"/>
  <c r="BE162" i="6"/>
  <c r="BE163" i="6"/>
  <c r="BE166" i="6"/>
  <c r="BD100" i="1"/>
  <c r="BE144" i="5"/>
  <c r="F125" i="5"/>
  <c r="BE137" i="5"/>
  <c r="BE145" i="5"/>
  <c r="BE156" i="5"/>
  <c r="BE149" i="5"/>
  <c r="BE154" i="5"/>
  <c r="J122" i="5"/>
  <c r="BE132" i="5"/>
  <c r="BE142" i="5"/>
  <c r="BE146" i="5"/>
  <c r="BE151" i="5"/>
  <c r="BE133" i="5"/>
  <c r="BE135" i="5"/>
  <c r="BE136" i="5"/>
  <c r="BE139" i="5"/>
  <c r="BE140" i="5"/>
  <c r="BE147" i="5"/>
  <c r="BE148" i="5"/>
  <c r="BK126" i="4"/>
  <c r="J126" i="4" s="1"/>
  <c r="J99" i="4" s="1"/>
  <c r="E85" i="5"/>
  <c r="BE138" i="5"/>
  <c r="BE141" i="5"/>
  <c r="BE143" i="5"/>
  <c r="BE131" i="5"/>
  <c r="F94" i="4"/>
  <c r="BE129" i="4"/>
  <c r="E113" i="4"/>
  <c r="BE131" i="4"/>
  <c r="J146" i="3"/>
  <c r="J104" i="3" s="1"/>
  <c r="BE133" i="4"/>
  <c r="BE134" i="4"/>
  <c r="BE137" i="4"/>
  <c r="BE139" i="4"/>
  <c r="BE135" i="4"/>
  <c r="BE136" i="4"/>
  <c r="J91" i="4"/>
  <c r="BE128" i="4"/>
  <c r="BK133" i="3"/>
  <c r="J126" i="3"/>
  <c r="BE212" i="3"/>
  <c r="BE258" i="3"/>
  <c r="J133" i="2"/>
  <c r="J100" i="2" s="1"/>
  <c r="F94" i="3"/>
  <c r="BE135" i="3"/>
  <c r="BE165" i="3"/>
  <c r="BE285" i="3"/>
  <c r="BE295" i="3"/>
  <c r="BE300" i="3"/>
  <c r="BE301" i="3"/>
  <c r="BE155" i="3"/>
  <c r="BE156" i="3"/>
  <c r="BE160" i="3"/>
  <c r="BE161" i="3"/>
  <c r="BE177" i="3"/>
  <c r="BE276" i="3"/>
  <c r="BE281" i="3"/>
  <c r="BE299" i="3"/>
  <c r="E85" i="3"/>
  <c r="BE147" i="3"/>
  <c r="BE173" i="3"/>
  <c r="BE271" i="3"/>
  <c r="BE283" i="3"/>
  <c r="BE296" i="3"/>
  <c r="BE151" i="3"/>
  <c r="BE179" i="3"/>
  <c r="BE201" i="3"/>
  <c r="BE206" i="3"/>
  <c r="BE264" i="3"/>
  <c r="BE142" i="3"/>
  <c r="BE169" i="3"/>
  <c r="BE171" i="3"/>
  <c r="BE172" i="3"/>
  <c r="BE176" i="3"/>
  <c r="BE178" i="3"/>
  <c r="BE224" i="3"/>
  <c r="BE229" i="3"/>
  <c r="BE246" i="3"/>
  <c r="BE269" i="3"/>
  <c r="BE284" i="3"/>
  <c r="BE297" i="3"/>
  <c r="BE302" i="3"/>
  <c r="BE174" i="3"/>
  <c r="BE175" i="3"/>
  <c r="BE181" i="3"/>
  <c r="BE186" i="3"/>
  <c r="BE191" i="3"/>
  <c r="BE236" i="3"/>
  <c r="BE241" i="3"/>
  <c r="BE251" i="3"/>
  <c r="BE303" i="3"/>
  <c r="BE141" i="3"/>
  <c r="BE144" i="3"/>
  <c r="BE196" i="3"/>
  <c r="BE218" i="3"/>
  <c r="BE231" i="3"/>
  <c r="BE298" i="3"/>
  <c r="BC96" i="1"/>
  <c r="BA96" i="1"/>
  <c r="BB96" i="1"/>
  <c r="E85" i="2"/>
  <c r="J91" i="2"/>
  <c r="F94" i="2"/>
  <c r="BE134" i="2"/>
  <c r="BE139" i="2"/>
  <c r="BE143" i="2"/>
  <c r="BE147" i="2"/>
  <c r="BE149" i="2"/>
  <c r="BE154" i="2"/>
  <c r="BE155" i="2"/>
  <c r="BE156" i="2"/>
  <c r="BE157" i="2"/>
  <c r="BE163" i="2"/>
  <c r="BE164" i="2"/>
  <c r="BE165" i="2"/>
  <c r="BE166" i="2"/>
  <c r="BE167" i="2"/>
  <c r="BE168" i="2"/>
  <c r="BE170" i="2"/>
  <c r="BE173" i="2"/>
  <c r="BE174" i="2"/>
  <c r="BE176" i="2"/>
  <c r="BE178" i="2"/>
  <c r="BE183" i="2"/>
  <c r="BE187" i="2"/>
  <c r="BE191" i="2"/>
  <c r="BE196" i="2"/>
  <c r="BE201" i="2"/>
  <c r="AW96" i="1"/>
  <c r="BD96" i="1"/>
  <c r="AS95" i="1"/>
  <c r="AS94" i="1"/>
  <c r="F36" i="4"/>
  <c r="BA98" i="1"/>
  <c r="F37" i="4"/>
  <c r="BB98" i="1"/>
  <c r="F36" i="5"/>
  <c r="BA99" i="1"/>
  <c r="F38" i="5"/>
  <c r="BC99" i="1"/>
  <c r="J36" i="5"/>
  <c r="AW99" i="1"/>
  <c r="F41" i="7"/>
  <c r="BD102" i="1"/>
  <c r="J38" i="8"/>
  <c r="AW103" i="1"/>
  <c r="F34" i="10"/>
  <c r="BA105" i="1"/>
  <c r="F36" i="10"/>
  <c r="BC105" i="1"/>
  <c r="F36" i="3"/>
  <c r="BA97" i="1"/>
  <c r="J38" i="7"/>
  <c r="AW102" i="1"/>
  <c r="F38" i="7"/>
  <c r="BA102" i="1"/>
  <c r="F36" i="9"/>
  <c r="BA104" i="1"/>
  <c r="F39" i="4"/>
  <c r="BD98" i="1"/>
  <c r="F38" i="4"/>
  <c r="BC98" i="1"/>
  <c r="J36" i="4"/>
  <c r="AW98" i="1"/>
  <c r="F37" i="5"/>
  <c r="BB99" i="1"/>
  <c r="F39" i="5"/>
  <c r="BD99" i="1"/>
  <c r="F38" i="6"/>
  <c r="BC100" i="1"/>
  <c r="F39" i="8"/>
  <c r="BB103" i="1"/>
  <c r="F35" i="10"/>
  <c r="BB105" i="1"/>
  <c r="F37" i="10"/>
  <c r="BD105" i="1"/>
  <c r="J34" i="10"/>
  <c r="AW105" i="1"/>
  <c r="F37" i="3"/>
  <c r="BB97" i="1"/>
  <c r="F36" i="6"/>
  <c r="BA100" i="1"/>
  <c r="F40" i="7"/>
  <c r="BC102" i="1"/>
  <c r="F38" i="9"/>
  <c r="BC104" i="1"/>
  <c r="J36" i="3"/>
  <c r="AW97" i="1"/>
  <c r="J36" i="6"/>
  <c r="AW100" i="1"/>
  <c r="F41" i="8"/>
  <c r="BD103" i="1"/>
  <c r="F39" i="9"/>
  <c r="BD104" i="1"/>
  <c r="F39" i="3"/>
  <c r="BD97" i="1"/>
  <c r="F39" i="7"/>
  <c r="BB102" i="1"/>
  <c r="F38" i="8"/>
  <c r="BA103" i="1"/>
  <c r="F37" i="9"/>
  <c r="BB104" i="1"/>
  <c r="F38" i="3"/>
  <c r="BC97" i="1"/>
  <c r="F37" i="6"/>
  <c r="BB100" i="1"/>
  <c r="F40" i="8"/>
  <c r="BC103" i="1"/>
  <c r="J36" i="9"/>
  <c r="AW104" i="1"/>
  <c r="T131" i="8" l="1"/>
  <c r="T130" i="8"/>
  <c r="T131" i="7"/>
  <c r="T130" i="7"/>
  <c r="R131" i="8"/>
  <c r="R130" i="8"/>
  <c r="R145" i="3"/>
  <c r="R132" i="3"/>
  <c r="T131" i="2"/>
  <c r="BK129" i="6"/>
  <c r="J129" i="6" s="1"/>
  <c r="J99" i="6" s="1"/>
  <c r="BK145" i="3"/>
  <c r="J145" i="3"/>
  <c r="J103" i="3" s="1"/>
  <c r="R131" i="2"/>
  <c r="P129" i="6"/>
  <c r="P128" i="6"/>
  <c r="AU100" i="1" s="1"/>
  <c r="T145" i="3"/>
  <c r="T132" i="3" s="1"/>
  <c r="T129" i="6"/>
  <c r="T128" i="6" s="1"/>
  <c r="P132" i="3"/>
  <c r="AU97" i="1" s="1"/>
  <c r="T129" i="9"/>
  <c r="T128" i="9" s="1"/>
  <c r="P129" i="9"/>
  <c r="P128" i="9" s="1"/>
  <c r="AU104" i="1" s="1"/>
  <c r="P131" i="7"/>
  <c r="P130" i="7"/>
  <c r="AU102" i="1" s="1"/>
  <c r="P126" i="4"/>
  <c r="P125" i="4" s="1"/>
  <c r="AU98" i="1" s="1"/>
  <c r="P131" i="8"/>
  <c r="P130" i="8"/>
  <c r="AU103" i="1" s="1"/>
  <c r="BK132" i="2"/>
  <c r="J132" i="2" s="1"/>
  <c r="J99" i="2" s="1"/>
  <c r="T126" i="4"/>
  <c r="T125" i="4"/>
  <c r="P132" i="2"/>
  <c r="T129" i="5"/>
  <c r="T128" i="5" s="1"/>
  <c r="R131" i="7"/>
  <c r="R130" i="7" s="1"/>
  <c r="R129" i="9"/>
  <c r="R128" i="9" s="1"/>
  <c r="R129" i="5"/>
  <c r="R128" i="5" s="1"/>
  <c r="P171" i="2"/>
  <c r="BK152" i="5"/>
  <c r="J152" i="5"/>
  <c r="J103" i="5" s="1"/>
  <c r="BK171" i="2"/>
  <c r="J171" i="2" s="1"/>
  <c r="J102" i="2" s="1"/>
  <c r="BK131" i="8"/>
  <c r="J131" i="8"/>
  <c r="J101" i="8" s="1"/>
  <c r="BK129" i="9"/>
  <c r="J129" i="9" s="1"/>
  <c r="J99" i="9" s="1"/>
  <c r="BK118" i="10"/>
  <c r="J118" i="10"/>
  <c r="J30" i="10" s="1"/>
  <c r="AG105" i="1" s="1"/>
  <c r="BK129" i="5"/>
  <c r="J129" i="5"/>
  <c r="J99" i="5" s="1"/>
  <c r="BK130" i="7"/>
  <c r="J130" i="7" s="1"/>
  <c r="J100" i="7" s="1"/>
  <c r="BK125" i="4"/>
  <c r="J125" i="4"/>
  <c r="J98" i="4" s="1"/>
  <c r="J133" i="3"/>
  <c r="J99" i="3" s="1"/>
  <c r="J35" i="2"/>
  <c r="AV96" i="1" s="1"/>
  <c r="AT96" i="1" s="1"/>
  <c r="J35" i="6"/>
  <c r="AV100" i="1"/>
  <c r="AT100" i="1" s="1"/>
  <c r="BC101" i="1"/>
  <c r="AY101" i="1" s="1"/>
  <c r="F33" i="10"/>
  <c r="AZ105" i="1" s="1"/>
  <c r="J33" i="10"/>
  <c r="AV105" i="1" s="1"/>
  <c r="AT105" i="1" s="1"/>
  <c r="F35" i="2"/>
  <c r="AZ96" i="1"/>
  <c r="F35" i="4"/>
  <c r="AZ98" i="1"/>
  <c r="F35" i="5"/>
  <c r="AZ99" i="1"/>
  <c r="J37" i="7"/>
  <c r="AV102" i="1"/>
  <c r="AT102" i="1" s="1"/>
  <c r="BB101" i="1"/>
  <c r="AX101" i="1" s="1"/>
  <c r="F35" i="9"/>
  <c r="AZ104" i="1" s="1"/>
  <c r="J35" i="3"/>
  <c r="AV97" i="1" s="1"/>
  <c r="AT97" i="1" s="1"/>
  <c r="BA101" i="1"/>
  <c r="AW101" i="1"/>
  <c r="F37" i="8"/>
  <c r="AZ103" i="1"/>
  <c r="J35" i="4"/>
  <c r="AV98" i="1"/>
  <c r="AT98" i="1" s="1"/>
  <c r="F35" i="6"/>
  <c r="AZ100" i="1" s="1"/>
  <c r="F35" i="3"/>
  <c r="AZ97" i="1" s="1"/>
  <c r="BD101" i="1"/>
  <c r="J37" i="8"/>
  <c r="AV103" i="1"/>
  <c r="AT103" i="1" s="1"/>
  <c r="J35" i="5"/>
  <c r="AV99" i="1" s="1"/>
  <c r="AT99" i="1" s="1"/>
  <c r="F37" i="7"/>
  <c r="AZ102" i="1"/>
  <c r="J35" i="9"/>
  <c r="AV104" i="1"/>
  <c r="AT104" i="1" s="1"/>
  <c r="P131" i="2" l="1"/>
  <c r="AU96" i="1"/>
  <c r="BK128" i="5"/>
  <c r="J128" i="5"/>
  <c r="J98" i="5" s="1"/>
  <c r="BK130" i="8"/>
  <c r="J130" i="8" s="1"/>
  <c r="J100" i="8" s="1"/>
  <c r="BK132" i="3"/>
  <c r="J132" i="3"/>
  <c r="J98" i="3" s="1"/>
  <c r="BK128" i="9"/>
  <c r="J128" i="9" s="1"/>
  <c r="J32" i="9" s="1"/>
  <c r="AG104" i="1" s="1"/>
  <c r="BK128" i="6"/>
  <c r="J128" i="6" s="1"/>
  <c r="J98" i="6" s="1"/>
  <c r="BK131" i="2"/>
  <c r="J131" i="2"/>
  <c r="J98" i="2" s="1"/>
  <c r="J96" i="10"/>
  <c r="J39" i="10"/>
  <c r="AN105" i="1"/>
  <c r="J32" i="4"/>
  <c r="AG98" i="1"/>
  <c r="AN98" i="1" s="1"/>
  <c r="AU101" i="1"/>
  <c r="BC95" i="1"/>
  <c r="AY95" i="1"/>
  <c r="J34" i="7"/>
  <c r="AG102" i="1"/>
  <c r="BD95" i="1"/>
  <c r="BA95" i="1"/>
  <c r="AW95" i="1" s="1"/>
  <c r="AZ101" i="1"/>
  <c r="AV101" i="1" s="1"/>
  <c r="AT101" i="1" s="1"/>
  <c r="BB95" i="1"/>
  <c r="AX95" i="1"/>
  <c r="J41" i="9" l="1"/>
  <c r="J98" i="9"/>
  <c r="J43" i="7"/>
  <c r="AN102" i="1"/>
  <c r="J41" i="4"/>
  <c r="AN104" i="1"/>
  <c r="AU95" i="1"/>
  <c r="AU94" i="1"/>
  <c r="J32" i="6"/>
  <c r="AG100" i="1"/>
  <c r="AN100" i="1" s="1"/>
  <c r="J34" i="8"/>
  <c r="AG103" i="1" s="1"/>
  <c r="AG101" i="1" s="1"/>
  <c r="AN101" i="1" s="1"/>
  <c r="BC94" i="1"/>
  <c r="W32" i="1" s="1"/>
  <c r="BB94" i="1"/>
  <c r="W31" i="1" s="1"/>
  <c r="BD94" i="1"/>
  <c r="W33" i="1" s="1"/>
  <c r="J32" i="3"/>
  <c r="AG97" i="1" s="1"/>
  <c r="AN97" i="1" s="1"/>
  <c r="AZ95" i="1"/>
  <c r="AV95" i="1"/>
  <c r="AT95" i="1" s="1"/>
  <c r="J32" i="5"/>
  <c r="AG99" i="1" s="1"/>
  <c r="BA94" i="1"/>
  <c r="W30" i="1" s="1"/>
  <c r="J32" i="2"/>
  <c r="AG96" i="1" s="1"/>
  <c r="AN96" i="1" s="1"/>
  <c r="J41" i="3" l="1"/>
  <c r="J41" i="6"/>
  <c r="J43" i="8"/>
  <c r="J41" i="2"/>
  <c r="J41" i="5"/>
  <c r="AN103" i="1"/>
  <c r="AN99" i="1"/>
  <c r="AG95" i="1"/>
  <c r="AG94" i="1" s="1"/>
  <c r="AK26" i="1" s="1"/>
  <c r="AZ94" i="1"/>
  <c r="W29" i="1"/>
  <c r="AY94" i="1"/>
  <c r="AX94" i="1"/>
  <c r="AW94" i="1"/>
  <c r="AK30" i="1"/>
  <c r="AN95" i="1" l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<sst xmlns="http://schemas.openxmlformats.org/spreadsheetml/2006/main" count="7414" uniqueCount="1140">
  <si>
    <t>Export Komplet</t>
  </si>
  <si>
    <t/>
  </si>
  <si>
    <t>2.0</t>
  </si>
  <si>
    <t>ZAMOK</t>
  </si>
  <si>
    <t>False</t>
  </si>
  <si>
    <t>{8754402f-0b94-4320-b56e-f826e8b6c832}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</si>
  <si>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</si>
  <si>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</si>
  <si>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</si>
  <si>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</si>
  <si>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</si>
  <si>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</si>
  <si>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</si>
  <si>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</si>
  <si>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24MT008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</si>
  <si>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</si>
  <si>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</si>
  <si>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ČZÚ - úprava sociálního zázemí</t>
  </si>
  <si>
    <t>KSO:</t>
  </si>
  <si>
    <t>CC-CZ:</t>
  </si>
  <si>
    <t>Místo:</t>
  </si>
  <si>
    <t>Kamýcká č.p. 959, Praha-Suchdol 165 00</t>
  </si>
  <si>
    <t>Datum:</t>
  </si>
  <si>
    <t>30. 1. 2024</t>
  </si>
  <si>
    <t>Zadavatel:</t>
  </si>
  <si>
    <t>IČ:</t>
  </si>
  <si>
    <t>604 60 709</t>
  </si>
  <si>
    <t>Česká zemědělská univerzita v Praze</t>
  </si>
  <si>
    <t>DIČ:</t>
  </si>
  <si>
    <t>CZ60460709</t>
  </si>
  <si>
    <t>Uchazeč:</t>
  </si>
  <si>
    <t>Vyplň údaj</t>
  </si>
  <si>
    <t>Projektant:</t>
  </si>
  <si>
    <t>452 70 201</t>
  </si>
  <si>
    <t>Origon spol. s r.o.</t>
  </si>
  <si>
    <t>CZ45270201</t>
  </si>
  <si>
    <t>True</t>
  </si>
  <si>
    <t>Zpracovatel:</t>
  </si>
  <si>
    <t>253 33 046</t>
  </si>
  <si>
    <t>STAGA stavební agentura s.r.o.</t>
  </si>
  <si>
    <t>CZ25333046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</si>
  <si>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</si>
  <si>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</si>
  <si>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</si>
  <si>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</si>
  <si>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</si>
  <si>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</si>
  <si>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</si>
  <si>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</si>
  <si>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</si>
  <si>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</si>
  <si>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</si>
  <si>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</si>
  <si>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</si>
  <si>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</si>
  <si>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</si>
  <si>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</si>
  <si>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</si>
  <si>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</si>
  <si>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</si>
  <si>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</si>
  <si>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</si>
  <si>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</si>
  <si>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</si>
  <si>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</si>
  <si>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</si>
  <si>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</si>
  <si>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</si>
  <si>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</si>
  <si>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</si>
  <si>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</si>
  <si>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</si>
  <si>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</si>
  <si>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</si>
  <si>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</si>
  <si>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</si>
  <si>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</si>
  <si>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</si>
  <si>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</si>
  <si>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</si>
  <si>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</si>
  <si>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</si>
  <si>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</si>
  <si>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</si>
  <si>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</si>
  <si>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</si>
  <si>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JP01</t>
  </si>
  <si>
    <t>Vytvoření sociálního zázemí pro studenty se specifickými potřebami</t>
  </si>
  <si>
    <t>STA</t>
  </si>
  <si>
    <t>1</t>
  </si>
  <si>
    <t>{c1af4398-7cc4-4619-8258-b4ec354d8fb6}</t>
  </si>
  <si>
    <t>2</t>
  </si>
  <si>
    <t>/</t>
  </si>
  <si>
    <t>01.1</t>
  </si>
  <si>
    <t>Bourané konstrukce</t>
  </si>
  <si>
    <t>Soupis</t>
  </si>
  <si>
    <t>{a482b78b-cd91-4a6c-915e-6459c3aadfa3}</t>
  </si>
  <si>
    <t>01.2</t>
  </si>
  <si>
    <t>Nové konstrukce</t>
  </si>
  <si>
    <t>{62efb42a-1ce9-462b-ac34-24c6600e08a7}</t>
  </si>
  <si>
    <t>D.1.4.a</t>
  </si>
  <si>
    <t>Vytápění</t>
  </si>
  <si>
    <t>{6a935c6b-3634-4ace-95da-fde83f1551a6}</t>
  </si>
  <si>
    <t>D.1.4.b</t>
  </si>
  <si>
    <t>Vzduchotechnika</t>
  </si>
  <si>
    <t>{2579e6c4-0233-4d0b-b6a3-476da660fd7a}</t>
  </si>
  <si>
    <t>D.1.4.c</t>
  </si>
  <si>
    <t>Silnoproud</t>
  </si>
  <si>
    <t>{f6950518-e13e-4fb3-87c0-c87263c1ff6e}</t>
  </si>
  <si>
    <t>D.1.4.d</t>
  </si>
  <si>
    <t>Slaboproud</t>
  </si>
  <si>
    <t>{c04f3d51-d54e-4125-aa0c-b473c00eb290}</t>
  </si>
  <si>
    <t>4.1</t>
  </si>
  <si>
    <t>Elektrická požární signalizace</t>
  </si>
  <si>
    <t>3</t>
  </si>
  <si>
    <t>{f6e78526-d829-4a9e-92fb-795c8dd35324}</t>
  </si>
  <si>
    <t>4.2</t>
  </si>
  <si>
    <t>Systém nouzového přivolání</t>
  </si>
  <si>
    <t>{4446a049-f11c-4efe-8365-5bef454a5b73}</t>
  </si>
  <si>
    <t>D.1.4.e</t>
  </si>
  <si>
    <t>Vnitřní vodovod a kanalizace</t>
  </si>
  <si>
    <t>{46ddcaac-a296-4cd6-ac9e-2cb6323f8895}</t>
  </si>
  <si>
    <t>03</t>
  </si>
  <si>
    <t>VRN</t>
  </si>
  <si>
    <t>{8d9c2c59-a9fe-4cd4-ace0-6387f3b0c0ec}</t>
  </si>
  <si>
    <t>KRYCÍ LIST SOUPISU PRACÍ</t>
  </si>
  <si>
    <t>Objekt:</t>
  </si>
  <si>
    <t>JP01 - Vytvoření sociálního zázemí pro studenty se specifickými potřebami</t>
  </si>
  <si>
    <t>Soupis:</t>
  </si>
  <si>
    <t>01.1 - Bourané konstrukce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</si>
  <si>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</si>
  <si>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</si>
  <si>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</si>
  <si>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</si>
  <si>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</si>
  <si>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</si>
  <si>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</si>
  <si>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</si>
  <si>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</si>
  <si>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</si>
  <si>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</si>
  <si>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763 - Konstrukce suché výstavby</t>
  </si>
  <si>
    <t xml:space="preserve">    776 - Podlahy povlakové</t>
  </si>
  <si>
    <t xml:space="preserve">    781 - Dokončovací práce - obklady</t>
  </si>
  <si>
    <t>OST - Ostatní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</si>
  <si>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</si>
  <si>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</si>
  <si>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</si>
  <si>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</si>
  <si>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</si>
  <si>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</si>
  <si>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</si>
  <si>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</si>
  <si>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</si>
  <si>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</si>
  <si>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</si>
  <si>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</si>
  <si>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</si>
  <si>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</si>
  <si>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</si>
  <si>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</si>
  <si>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</si>
  <si>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</si>
  <si>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</si>
  <si>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</si>
  <si>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962031133</t>
  </si>
  <si>
    <t>Bourání příček nebo přizdívek z cihel pálených tl přes 100 do 150 mm</t>
  </si>
  <si>
    <t>m2</t>
  </si>
  <si>
    <t>CS ÚRS 2024 01</t>
  </si>
  <si>
    <t>4</t>
  </si>
  <si>
    <t>-1996675042</t>
  </si>
  <si>
    <t>VV</t>
  </si>
  <si>
    <t>Vybournání příček (dl * v) - otvory (š * v)</t>
  </si>
  <si>
    <t>(2,63)*2,77</t>
  </si>
  <si>
    <t>-(0,9*2,02)</t>
  </si>
  <si>
    <t>Součet</t>
  </si>
  <si>
    <t>962081131</t>
  </si>
  <si>
    <t>Bourání příček ze skleněných tvárnic tl do 100 mm</t>
  </si>
  <si>
    <t>202459036</t>
  </si>
  <si>
    <t>Vybourání luxfer (dl * v)</t>
  </si>
  <si>
    <t>(1,30)*2,00</t>
  </si>
  <si>
    <t>965046111</t>
  </si>
  <si>
    <t>Broušení stávajících betonových podlah úběr do 3 mm</t>
  </si>
  <si>
    <t>1275679071</t>
  </si>
  <si>
    <t>Úběr podlahy (pl)</t>
  </si>
  <si>
    <t>(6,50)</t>
  </si>
  <si>
    <t>965046119</t>
  </si>
  <si>
    <t>Příplatek k broušení stávajících betonových podlah za každý další 1 mm úběru</t>
  </si>
  <si>
    <t>1091152754</t>
  </si>
  <si>
    <t>6,5*32 'Přepočtené koeficientem množství</t>
  </si>
  <si>
    <t>5</t>
  </si>
  <si>
    <t>968072455</t>
  </si>
  <si>
    <t>Vybourání kovových dveřních zárubní pl do 2 m2</t>
  </si>
  <si>
    <t>-106582457</t>
  </si>
  <si>
    <t>Vybourání dveří (dl * v)</t>
  </si>
  <si>
    <t>(0,90*2,02)*2</t>
  </si>
  <si>
    <t>(0,63*1,68)</t>
  </si>
  <si>
    <t>6</t>
  </si>
  <si>
    <t>971033151</t>
  </si>
  <si>
    <t>Vybourání otvorů ve zdivu cihelném D do 60 mm na MVC nebo MV tl do 450 mm</t>
  </si>
  <si>
    <t>kus</t>
  </si>
  <si>
    <t>1863221531</t>
  </si>
  <si>
    <t>7</t>
  </si>
  <si>
    <t>971033251</t>
  </si>
  <si>
    <t>Vybourání otvorů ve zdivu cihelném pl do 0,0225 m2 na MVC nebo MV tl do 450 mm</t>
  </si>
  <si>
    <t>-997954618</t>
  </si>
  <si>
    <t>8</t>
  </si>
  <si>
    <t>977151123</t>
  </si>
  <si>
    <t>Jádrové vrty diamantovými korunkami do stavebních materiálů D přes 130 do 150 mm</t>
  </si>
  <si>
    <t>m</t>
  </si>
  <si>
    <t>-639524821</t>
  </si>
  <si>
    <t>978013141</t>
  </si>
  <si>
    <t>Otlučení (osekání) vnitřní vápenné nebo vápenocementové omítky stěn v rozsahu přes 10 do 30 %</t>
  </si>
  <si>
    <t>258346989</t>
  </si>
  <si>
    <t>Otlučení omítek (dl * v) - otvory (š * v)</t>
  </si>
  <si>
    <t>(29,52)*2,55</t>
  </si>
  <si>
    <t>-(1,13*0,83+0,9*0,82*3+1,33*0,82+0,63*1,68+0,9*2,02)</t>
  </si>
  <si>
    <t>997</t>
  </si>
  <si>
    <t>Přesun sutě</t>
  </si>
  <si>
    <t>10</t>
  </si>
  <si>
    <t>997006012</t>
  </si>
  <si>
    <t>Ruční třídění stavebního odpadu</t>
  </si>
  <si>
    <t>t</t>
  </si>
  <si>
    <t>-1127364210</t>
  </si>
  <si>
    <t>11</t>
  </si>
  <si>
    <t>997002611</t>
  </si>
  <si>
    <t>Nakládání suti a vybouraných hmot</t>
  </si>
  <si>
    <t>-67430769</t>
  </si>
  <si>
    <t>997013211</t>
  </si>
  <si>
    <t>Vnitrostaveništní doprava suti a vybouraných hmot pro budovy v do 6 m ručně</t>
  </si>
  <si>
    <t>-1076605215</t>
  </si>
  <si>
    <t>13</t>
  </si>
  <si>
    <t>997013219</t>
  </si>
  <si>
    <t>Příplatek k vnitrostaveništní dopravě suti a vybouraných hmot za zvětšenou dopravu suti ZKD 10 m</t>
  </si>
  <si>
    <t>346143583</t>
  </si>
  <si>
    <t>14</t>
  </si>
  <si>
    <t>997013501</t>
  </si>
  <si>
    <t>Odvoz suti a vybouraných hmot na skládku nebo meziskládku do 1 km se složením</t>
  </si>
  <si>
    <t>-1986883113</t>
  </si>
  <si>
    <t>15</t>
  </si>
  <si>
    <t>997013509</t>
  </si>
  <si>
    <t>Příplatek k odvozu suti a vybouraných hmot na skládku ZKD 1 km přes 1 km</t>
  </si>
  <si>
    <t>995746309</t>
  </si>
  <si>
    <t>4,207*9 'Přepočtené koeficientem množství</t>
  </si>
  <si>
    <t>16</t>
  </si>
  <si>
    <t>997013631</t>
  </si>
  <si>
    <t>Poplatek za uložení na skládce (skládkovné) stavebního odpadu směsného kód odpadu 17 09 04</t>
  </si>
  <si>
    <t>988364148</t>
  </si>
  <si>
    <t>PSV</t>
  </si>
  <si>
    <t>Práce a dodávky PSV</t>
  </si>
  <si>
    <t>725</t>
  </si>
  <si>
    <t>Zdravotechnika - zařizovací předměty</t>
  </si>
  <si>
    <t>17</t>
  </si>
  <si>
    <t>725330820</t>
  </si>
  <si>
    <t>Demontáž výlevka diturvitová</t>
  </si>
  <si>
    <t>soubor</t>
  </si>
  <si>
    <t>1156023878</t>
  </si>
  <si>
    <t>18</t>
  </si>
  <si>
    <t>725530826</t>
  </si>
  <si>
    <t>Demontáž ohřívač elektrický akumulační do 800 l</t>
  </si>
  <si>
    <t>-364159819</t>
  </si>
  <si>
    <t>735</t>
  </si>
  <si>
    <t>Ústřední vytápění - otopná tělesa</t>
  </si>
  <si>
    <t>19</t>
  </si>
  <si>
    <t>735151821</t>
  </si>
  <si>
    <t>Demontáž otopného tělesa panelového dvouřadého dl do 1500 mm</t>
  </si>
  <si>
    <t>-1205314811</t>
  </si>
  <si>
    <t>763</t>
  </si>
  <si>
    <t>Konstrukce suché výstavby</t>
  </si>
  <si>
    <t>20</t>
  </si>
  <si>
    <t>763121811</t>
  </si>
  <si>
    <t>Demontáž SDK předsazené/šachtové stěny s jednoduchou nosnou kcí opláštění jednoduché</t>
  </si>
  <si>
    <t>2017516271</t>
  </si>
  <si>
    <t>Vybourání SDK předstěny (dl * v)</t>
  </si>
  <si>
    <t>(1,30+0,56)*2,00</t>
  </si>
  <si>
    <t>776</t>
  </si>
  <si>
    <t>Podlahy povlakové</t>
  </si>
  <si>
    <t>776201811</t>
  </si>
  <si>
    <t>Demontáž lepených povlakových podlah bez podložky ručně</t>
  </si>
  <si>
    <t>671224252</t>
  </si>
  <si>
    <t>Odstranění pvc (pl)</t>
  </si>
  <si>
    <t>(31,76)</t>
  </si>
  <si>
    <t>22</t>
  </si>
  <si>
    <t>776410811</t>
  </si>
  <si>
    <t>Odstranění soklíků a lišt pryžových nebo plastových</t>
  </si>
  <si>
    <t>1208386720</t>
  </si>
  <si>
    <t>Odstranění pvc - sokl (dl)</t>
  </si>
  <si>
    <t>(34,80)</t>
  </si>
  <si>
    <t>23</t>
  </si>
  <si>
    <t>776991821</t>
  </si>
  <si>
    <t>Odstranění lepidla ručně z podlah</t>
  </si>
  <si>
    <t>440742371</t>
  </si>
  <si>
    <t>Odstranění pvc - lepidlo (pl)</t>
  </si>
  <si>
    <t>781</t>
  </si>
  <si>
    <t>Dokončovací práce - obklady</t>
  </si>
  <si>
    <t>24</t>
  </si>
  <si>
    <t>781473810</t>
  </si>
  <si>
    <t>Demontáž obkladů z obkladaček keramických lepených</t>
  </si>
  <si>
    <t>-935817552</t>
  </si>
  <si>
    <t>Odsekání obkladu (dl * v)</t>
  </si>
  <si>
    <t>(6,25)*1,50+(0,82+2,00+0,46+1,00+0,24+0,56)*1,50</t>
  </si>
  <si>
    <t>OST</t>
  </si>
  <si>
    <t>Ostatní</t>
  </si>
  <si>
    <t>25</t>
  </si>
  <si>
    <t>OST000B1</t>
  </si>
  <si>
    <t>Demontáž LTD zákrytu bankovního stroje (helpdesk CZU) vč. jeho přemístění (dle PD)</t>
  </si>
  <si>
    <t>kpl</t>
  </si>
  <si>
    <t>512</t>
  </si>
  <si>
    <t>871388326</t>
  </si>
  <si>
    <t>VP</t>
  </si>
  <si>
    <t xml:space="preserve">  Vícepráce</t>
  </si>
  <si>
    <t>PN</t>
  </si>
  <si>
    <t>skl_dlažba_pl</t>
  </si>
  <si>
    <t>30,52</t>
  </si>
  <si>
    <t>skl_dlažba_obv</t>
  </si>
  <si>
    <t>50,17</t>
  </si>
  <si>
    <t>skl_obklad_pl</t>
  </si>
  <si>
    <t>plocha obkladu - vnitřní</t>
  </si>
  <si>
    <t>84,323</t>
  </si>
  <si>
    <t>01.2 - Nové konstrukce</t>
  </si>
  <si>
    <t xml:space="preserve">    6 - Úpravy povrchů, podlahy a osazování výplní</t>
  </si>
  <si>
    <t xml:space="preserve">    998 - Přesun hmot</t>
  </si>
  <si>
    <t xml:space="preserve">    766 - Konstrukce truhlářské</t>
  </si>
  <si>
    <t xml:space="preserve">    771 - Podlahy z dlaždic</t>
  </si>
  <si>
    <t xml:space="preserve">    784 - Dokončovací práce - malby a tapety</t>
  </si>
  <si>
    <t>Úpravy povrchů, podlahy a osazování výplní</t>
  </si>
  <si>
    <t>612325422</t>
  </si>
  <si>
    <t>Oprava vnitřní vápenocementové štukové omítky stěn v rozsahu plochy přes 10 do 30 %</t>
  </si>
  <si>
    <t>-1060594766</t>
  </si>
  <si>
    <t>Souvrství omítky - štuk (dl * v) - otvory (š * v)</t>
  </si>
  <si>
    <t>949101112</t>
  </si>
  <si>
    <t>Lešení pomocné pro objekty pozemních staveb s lešeňovou podlahou v přes 1,9 do 3,5 m zatížení do 150 kg/m2</t>
  </si>
  <si>
    <t>-103661932</t>
  </si>
  <si>
    <t>952901111</t>
  </si>
  <si>
    <t>Vyčištění budov bytové a občanské výstavby při výšce podlaží do 4 m</t>
  </si>
  <si>
    <t>-395408951</t>
  </si>
  <si>
    <t>998</t>
  </si>
  <si>
    <t>Přesun hmot</t>
  </si>
  <si>
    <t>998018001</t>
  </si>
  <si>
    <t>Přesun hmot pro budovy ruční pro budovy v do 6 m</t>
  </si>
  <si>
    <t>-72323837</t>
  </si>
  <si>
    <t>763111333</t>
  </si>
  <si>
    <t>SDK příčka tl 100 mm profil CW+UW 75 desky 1xH2 12,5 s izolací EI 30 Rw do 45 dB</t>
  </si>
  <si>
    <t>1174520048</t>
  </si>
  <si>
    <t>SDK příčka H2 (dl * v)</t>
  </si>
  <si>
    <t>(1,32+2,39+2,21)*2,55</t>
  </si>
  <si>
    <t>763111336</t>
  </si>
  <si>
    <t>SDK příčka tl 125 mm profil CW+UW 100 desky 1xH2 12,5 s izolací EI 30 Rw do 48 dB</t>
  </si>
  <si>
    <t>607577827</t>
  </si>
  <si>
    <t>(2,65)*2,55</t>
  </si>
  <si>
    <t>763111720</t>
  </si>
  <si>
    <t>SDK příčka vyztužení pro osazení skříněk, polic atd.</t>
  </si>
  <si>
    <t>-648421755</t>
  </si>
  <si>
    <t>763164521</t>
  </si>
  <si>
    <t>SDK obklad kcí tvaru L š do 0,4 m desky 1xH2 12,5</t>
  </si>
  <si>
    <t>167176038</t>
  </si>
  <si>
    <t>SDK obklad H2 (dl)</t>
  </si>
  <si>
    <t>1,33</t>
  </si>
  <si>
    <t>763181420</t>
  </si>
  <si>
    <t>Ztužující výplň otvoru pro dveře s UA a UW profilem pro příčky do 2,80 m</t>
  </si>
  <si>
    <t>1481596871</t>
  </si>
  <si>
    <t>763121422</t>
  </si>
  <si>
    <t>SDK stěna předsazená tl 62,5 mm profil CW+UW 50 deska 1xH2 12,5 bez izolace EI 15</t>
  </si>
  <si>
    <t>-1125545292</t>
  </si>
  <si>
    <t>SDK předstěna H2 (dl * v)</t>
  </si>
  <si>
    <t>(2,82*2+1,32*2+0,30+1,80)*2,55</t>
  </si>
  <si>
    <t>763131451</t>
  </si>
  <si>
    <t>SDK podhled deska 1xH2 12,5 bez izolace dvouvrstvá spodní kce profil CD+UD</t>
  </si>
  <si>
    <t>-879843114</t>
  </si>
  <si>
    <t>SDK podhled H2 (dl * š)</t>
  </si>
  <si>
    <t>(11,38)*(1,33+1,39)</t>
  </si>
  <si>
    <t>998763331</t>
  </si>
  <si>
    <t>Přesun hmot tonážní pro konstrukce montované z desek ruční v objektech v do 6 m</t>
  </si>
  <si>
    <t>1342512100</t>
  </si>
  <si>
    <t>766</t>
  </si>
  <si>
    <t>Konstrukce truhlářské</t>
  </si>
  <si>
    <t>766000D01</t>
  </si>
  <si>
    <t>D+M D01 dveře vnitřní 800x1970 mm vč. zárubně, kování, doplňků a povrchové úpravy (dle PD)</t>
  </si>
  <si>
    <t>-985983938</t>
  </si>
  <si>
    <t>766000D02</t>
  </si>
  <si>
    <t>D+M D02 dveře vnitřní 700x1970 mm vč. zárubně, kování, doplňků a povrchové úpravy (dle PD)</t>
  </si>
  <si>
    <t>-292287756</t>
  </si>
  <si>
    <t>766000D03</t>
  </si>
  <si>
    <t>D+M D03 dveře vnitřní 800x1970 mm vč. zárubně, kování, doplňků a povrchové úpravy (dle PD)</t>
  </si>
  <si>
    <t>-279609110</t>
  </si>
  <si>
    <t>766000D04</t>
  </si>
  <si>
    <t>D+M D04 dveře vnitřní 530x1630 mm vč. zárubně, kování, doplňků a povrchové úpravy (dle PD)</t>
  </si>
  <si>
    <t>2121779201</t>
  </si>
  <si>
    <t>766000TK01</t>
  </si>
  <si>
    <t>D+M TK01 WC kabina vč. kotvení, doplňků a povrchové úpravy (dle PD)</t>
  </si>
  <si>
    <t>-1424619067</t>
  </si>
  <si>
    <t>766000TK02</t>
  </si>
  <si>
    <t>D+M TK02 WC kabina vč. kotvení, doplňků a povrchové úpravy (dle PD)</t>
  </si>
  <si>
    <t>1204019858</t>
  </si>
  <si>
    <t>766000TK03</t>
  </si>
  <si>
    <t>D+M TK03 WC kabina vč. kotvení, doplňků a povrchové úpravy (dle PD)</t>
  </si>
  <si>
    <t>2025457462</t>
  </si>
  <si>
    <t>766000TK04</t>
  </si>
  <si>
    <t>D+M TK04 umyvadla v desce 1265x660 mm vč. kotvení, doplňků a povrchové úpravy (dle PD)</t>
  </si>
  <si>
    <t>592862025</t>
  </si>
  <si>
    <t>766000TK05</t>
  </si>
  <si>
    <t>D+M TK05 atypická skříň vč. kotvení, doplňků a povrchové úpravy (dle PD)</t>
  </si>
  <si>
    <t>-442125869</t>
  </si>
  <si>
    <t>771</t>
  </si>
  <si>
    <t>Podlahy z dlaždic</t>
  </si>
  <si>
    <t>771111011</t>
  </si>
  <si>
    <t>Vysátí podkladu před pokládkou dlažby</t>
  </si>
  <si>
    <t>409153726</t>
  </si>
  <si>
    <t>Souvrství podlahy - dlažba, příprava (pl)</t>
  </si>
  <si>
    <t>1.NP - místnost (D108; D109a; D109b; D109c)</t>
  </si>
  <si>
    <t>(skl_dlažba_pl)</t>
  </si>
  <si>
    <t>771151012</t>
  </si>
  <si>
    <t>Samonivelační stěrka podlah pevnosti 20 MPa tl přes 3 do 5 mm</t>
  </si>
  <si>
    <t>-1956175688</t>
  </si>
  <si>
    <t>Souvrství podlahy - dlažba, vyrovnání (pl)</t>
  </si>
  <si>
    <t>771591112</t>
  </si>
  <si>
    <t>Izolace pod dlažbu nátěrem nebo stěrkou ve dvou vrstvách</t>
  </si>
  <si>
    <t>-783685254</t>
  </si>
  <si>
    <t>Souvrství podlahy - dlažba, HI stěrka (pl)</t>
  </si>
  <si>
    <t>771591264</t>
  </si>
  <si>
    <t>Izolace těsnícími pásy mezi podlahou a stěnou</t>
  </si>
  <si>
    <t>1443150927</t>
  </si>
  <si>
    <t>Souvrství podlahy - dlažba, HI stěrka, bandáž (dl)</t>
  </si>
  <si>
    <t>(skl_dlažba_obv)</t>
  </si>
  <si>
    <t>26</t>
  </si>
  <si>
    <t>771121011</t>
  </si>
  <si>
    <t>Nátěr penetrační na podlahu</t>
  </si>
  <si>
    <t>1785255564</t>
  </si>
  <si>
    <t>Souvrství podlahy - dlažba, penetrace (pl)</t>
  </si>
  <si>
    <t>27</t>
  </si>
  <si>
    <t>771574473</t>
  </si>
  <si>
    <t>Montáž podlah keramických pro mechanické zatížení lepených cementovým flexibilním lepidlem přes 2 do 4 ks/m2</t>
  </si>
  <si>
    <t>-247897445</t>
  </si>
  <si>
    <t>Souvrství podlahy - dlažba (pl)</t>
  </si>
  <si>
    <t>(6,66)+(16,00)+(2,86)+(5,00)</t>
  </si>
  <si>
    <t>Mezisoučet</t>
  </si>
  <si>
    <t>28</t>
  </si>
  <si>
    <t>M</t>
  </si>
  <si>
    <t>5976111X1</t>
  </si>
  <si>
    <t>dlaždice keramické (předepsaná ccena 900 Kč/m2)</t>
  </si>
  <si>
    <t>32</t>
  </si>
  <si>
    <t>1778242909</t>
  </si>
  <si>
    <t>30,52*1,1 'Přepočtené koeficientem množství</t>
  </si>
  <si>
    <t>29</t>
  </si>
  <si>
    <t>771591115</t>
  </si>
  <si>
    <t>Podlahy spárování silikonem</t>
  </si>
  <si>
    <t>1220333465</t>
  </si>
  <si>
    <t>Souvrství podlahy - dlažba, dilatace (dl)</t>
  </si>
  <si>
    <t>(10,63)+(22,95)+(7,23)+(9,36)</t>
  </si>
  <si>
    <t>30</t>
  </si>
  <si>
    <t>771592011</t>
  </si>
  <si>
    <t>Čištění vnitřních ploch podlah nebo schodišť po položení dlažby chemickými prostředky</t>
  </si>
  <si>
    <t>1329051998</t>
  </si>
  <si>
    <t>Souvrství podlahy - dlažba, čištění (pl)</t>
  </si>
  <si>
    <t>31</t>
  </si>
  <si>
    <t>998771121</t>
  </si>
  <si>
    <t>Přesun hmot tonážní pro podlahy z dlaždic ruční v objektech v do 6 m</t>
  </si>
  <si>
    <t>-1821405745</t>
  </si>
  <si>
    <t>781111011</t>
  </si>
  <si>
    <t>Ometení (oprášení) stěny při přípravě podkladu</t>
  </si>
  <si>
    <t>153627491</t>
  </si>
  <si>
    <t>Obklad keramický - příprava (pl)</t>
  </si>
  <si>
    <t>(skl_obklad_pl)</t>
  </si>
  <si>
    <t>33</t>
  </si>
  <si>
    <t>781495111</t>
  </si>
  <si>
    <t>Nátěr penetrační na stěnu</t>
  </si>
  <si>
    <t>1774032518</t>
  </si>
  <si>
    <t>Obklad keramický - penetrace (pl)</t>
  </si>
  <si>
    <t>34</t>
  </si>
  <si>
    <t>781131112</t>
  </si>
  <si>
    <t>Izolace pod obklad nátěrem nebo stěrkou ve dvou vrstvách</t>
  </si>
  <si>
    <t>-780484287</t>
  </si>
  <si>
    <t>Obklad keramický - HIS stěrka (pl)</t>
  </si>
  <si>
    <t>35</t>
  </si>
  <si>
    <t>781131232</t>
  </si>
  <si>
    <t>Izolace pod obklad těsnícími pásy pro styčné nebo dilatační spáry</t>
  </si>
  <si>
    <t>-1513384775</t>
  </si>
  <si>
    <t>Obklad keramický - HI stěrka, bandáž (dl * p)</t>
  </si>
  <si>
    <t>(2,02)*6+(2,02)*8+(2,02)*4+(2,02)*4</t>
  </si>
  <si>
    <t>36</t>
  </si>
  <si>
    <t>781472213</t>
  </si>
  <si>
    <t>Montáž obkladů keramických hladkých lepených cementovým flexibilním lepidlem přes 2 do 4 ks/m2</t>
  </si>
  <si>
    <t>-1664976702</t>
  </si>
  <si>
    <t>Obklad keramický (dl * v) - otvory (š * v)</t>
  </si>
  <si>
    <t>(2,63*2+2,58*2)*2,02+(2,82*2+7,21*2+1,29*3)*2,02+(1,22*2+2,29*2)*2,02+(2,68*2+1,80*2)*2,02</t>
  </si>
  <si>
    <t>-((1,33*0,79+0,63*1,68+0,9*2,02*2)+(0,9*0,79*3+0,8*2,02+0,9*2,02*2)+(0,8*2,02)+(1,13*0,69+0,9*2,02))</t>
  </si>
  <si>
    <t>37</t>
  </si>
  <si>
    <t>59761713</t>
  </si>
  <si>
    <t>obklad keramický nemrazuvzdorný povrch hladký/matný tl do 10mm přes 2 do 4ks/m2</t>
  </si>
  <si>
    <t>-560147284</t>
  </si>
  <si>
    <t>Obklad keramický (pl)</t>
  </si>
  <si>
    <t>84,323*1,1 'Přepočtené koeficientem množství</t>
  </si>
  <si>
    <t>38</t>
  </si>
  <si>
    <t>781492211</t>
  </si>
  <si>
    <t>Montáž profilů rohových lepených flexibilním cementovým lepidlem</t>
  </si>
  <si>
    <t>-1422256550</t>
  </si>
  <si>
    <t>Obklad keramický - rohy (dl * p)</t>
  </si>
  <si>
    <t>1.NP - místnost (D108; D109a; D109c)</t>
  </si>
  <si>
    <t>(2,02*2+0,79*2)+(2,02*4+0,79*6)+(0,88*2)</t>
  </si>
  <si>
    <t>39</t>
  </si>
  <si>
    <t>19416014</t>
  </si>
  <si>
    <t>lišta ukončovací nerezová 8mm</t>
  </si>
  <si>
    <t>-719661458</t>
  </si>
  <si>
    <t>20,2*1,1 'Přepočtené koeficientem množství</t>
  </si>
  <si>
    <t>40</t>
  </si>
  <si>
    <t>781495115</t>
  </si>
  <si>
    <t>Spárování vnitřních obkladů silikonem</t>
  </si>
  <si>
    <t>-1911610271</t>
  </si>
  <si>
    <t>Obklad keramický - dilatace (dl * p)</t>
  </si>
  <si>
    <t>41</t>
  </si>
  <si>
    <t>781495211</t>
  </si>
  <si>
    <t>Čištění vnitřních ploch stěn po provedení obkladu chemickými prostředky</t>
  </si>
  <si>
    <t>1259457375</t>
  </si>
  <si>
    <t>Obklad keramický - čištění (pl)</t>
  </si>
  <si>
    <t>42</t>
  </si>
  <si>
    <t>998781121</t>
  </si>
  <si>
    <t>Přesun hmot tonážní pro obklady keramické ruční v objektech v do 6 m</t>
  </si>
  <si>
    <t>-529560590</t>
  </si>
  <si>
    <t>784</t>
  </si>
  <si>
    <t>Dokončovací práce - malby a tapety</t>
  </si>
  <si>
    <t>43</t>
  </si>
  <si>
    <t>784111001</t>
  </si>
  <si>
    <t>Oprášení (ometení ) podkladu v místnostech v do 3,80 m</t>
  </si>
  <si>
    <t>-583637149</t>
  </si>
  <si>
    <t>44</t>
  </si>
  <si>
    <t>784181121</t>
  </si>
  <si>
    <t>Hloubková jednonásobná bezbarvá penetrace podkladu v místnostech v do 3,80 m</t>
  </si>
  <si>
    <t>147228226</t>
  </si>
  <si>
    <t>45</t>
  </si>
  <si>
    <t>784211101</t>
  </si>
  <si>
    <t>Dvojnásobné bílé malby ze směsí za mokra výborně oděruvzdorných v místnostech v do 3,80 m</t>
  </si>
  <si>
    <t>1126822942</t>
  </si>
  <si>
    <t>Malba stropů (pl)</t>
  </si>
  <si>
    <t>Malba stěn (dl * v)</t>
  </si>
  <si>
    <t>((10,63)+(22,95)+(7,23)+(9,36))*2,55</t>
  </si>
  <si>
    <t>-(skl_obklad_pl)</t>
  </si>
  <si>
    <t>46</t>
  </si>
  <si>
    <t>OST000OK01</t>
  </si>
  <si>
    <t>D+M OK01 fluorescenční tabulky vč. kotvení, doplňků a povrchové úpravy (dle PD)</t>
  </si>
  <si>
    <t>311270438</t>
  </si>
  <si>
    <t>47</t>
  </si>
  <si>
    <t>OST000OK02</t>
  </si>
  <si>
    <t>D+M OK02 ochranné plastové rohy 15x15 mm vč. kotvení, doplňků a povrchové úpravy (dle PD)</t>
  </si>
  <si>
    <t>-177819220</t>
  </si>
  <si>
    <t>48</t>
  </si>
  <si>
    <t>OST000OK03</t>
  </si>
  <si>
    <t>D+M OK03 požární ucpávka 45 min vč. kotvení, doplňků a povrchové úpravy (dle PD)</t>
  </si>
  <si>
    <t>1751585524</t>
  </si>
  <si>
    <t>49</t>
  </si>
  <si>
    <t>OST000OK04</t>
  </si>
  <si>
    <t>D+M OK04 revizní dvířka 400x400 mm vč. kotvení, doplňků a povrchové úpravy (dle PD)</t>
  </si>
  <si>
    <t>961701159</t>
  </si>
  <si>
    <t>50</t>
  </si>
  <si>
    <t>OST000OK05</t>
  </si>
  <si>
    <t>D+M OK05 polep okna mléčnou fólií (dle PD)</t>
  </si>
  <si>
    <t>666133069</t>
  </si>
  <si>
    <t>51</t>
  </si>
  <si>
    <t>OST000OK06</t>
  </si>
  <si>
    <t>D+M OK06 koupelnové zrcadlo 1000x1000 mm vč. kotvení, doplňků a povrchové úpravy (dle PD)</t>
  </si>
  <si>
    <t>257335223</t>
  </si>
  <si>
    <t>52</t>
  </si>
  <si>
    <t>OST000OK07</t>
  </si>
  <si>
    <t>D+M OK07 přechodová lišta nerezová vč. kotvení, doplňků a povrchové úpravy (dle PD)</t>
  </si>
  <si>
    <t>1488845633</t>
  </si>
  <si>
    <t>53</t>
  </si>
  <si>
    <t>OST000OK08</t>
  </si>
  <si>
    <t>D+M OK08 ukončovací lišta nerezová vč. kotvení, doplňků a povrchové úpravy (dle PD)</t>
  </si>
  <si>
    <t>-255016713</t>
  </si>
  <si>
    <t>54</t>
  </si>
  <si>
    <t>OST000OK09</t>
  </si>
  <si>
    <t>D+M OK09 parapetní deska vč. kotvení, doplňků a povrchové úpravy (dle PD)</t>
  </si>
  <si>
    <t>-1019838483</t>
  </si>
  <si>
    <t>D.1.4.a - Vytápění</t>
  </si>
  <si>
    <t xml:space="preserve">    713 - Izolace tepelné</t>
  </si>
  <si>
    <t xml:space="preserve">    733 - Ústřední vytápění - rozvodné potrubí</t>
  </si>
  <si>
    <t>HZS - Hodinové zúčtovací sazby</t>
  </si>
  <si>
    <t>713</t>
  </si>
  <si>
    <t>Izolace tepelné</t>
  </si>
  <si>
    <t>713463131</t>
  </si>
  <si>
    <t>Montáž izolace tepelné potrubí potrubními pouzdry bez úpravy slepenými 1x tl izolace do 25 mm</t>
  </si>
  <si>
    <t>845701489</t>
  </si>
  <si>
    <t>28377093</t>
  </si>
  <si>
    <t>pouzdro izolační potrubní z pěnového polyetylenu 15/6mm</t>
  </si>
  <si>
    <t>-392736191</t>
  </si>
  <si>
    <t>6*1,1 'Přepočtené koeficientem množství</t>
  </si>
  <si>
    <t>998713201</t>
  </si>
  <si>
    <t>Přesun hmot procentní pro izolace tepelné v objektech v do 6 m</t>
  </si>
  <si>
    <t>%</t>
  </si>
  <si>
    <t>215051384</t>
  </si>
  <si>
    <t>733</t>
  </si>
  <si>
    <t>Ústřední vytápění - rozvodné potrubí</t>
  </si>
  <si>
    <t>733222202</t>
  </si>
  <si>
    <t>Potrubí měděné polotvrdé spojované tvrdým pájením D 15x1 mm</t>
  </si>
  <si>
    <t>1039335357</t>
  </si>
  <si>
    <t>733291101</t>
  </si>
  <si>
    <t>Zkouška těsnosti potrubí měděné D do 35x1,5</t>
  </si>
  <si>
    <t>-539274320</t>
  </si>
  <si>
    <t>733291902</t>
  </si>
  <si>
    <t>Propojení potrubí měděného při opravě D 15x1 mm</t>
  </si>
  <si>
    <t>-788021465</t>
  </si>
  <si>
    <t>733292902</t>
  </si>
  <si>
    <t>Zaslepení potrubí měděného D 15x1 mm</t>
  </si>
  <si>
    <t>-251006322</t>
  </si>
  <si>
    <t>998733201</t>
  </si>
  <si>
    <t>Přesun hmot procentní pro rozvody potrubí v objektech v do 6 m</t>
  </si>
  <si>
    <t>1460080607</t>
  </si>
  <si>
    <t>HZS</t>
  </si>
  <si>
    <t>Hodinové zúčtovací sazby</t>
  </si>
  <si>
    <t>HZS2491</t>
  </si>
  <si>
    <t>Hodinová zúčtovací sazba dělník zednických výpomocí</t>
  </si>
  <si>
    <t>hod</t>
  </si>
  <si>
    <t>1386193023</t>
  </si>
  <si>
    <t>D.1.4.b - Vzduchotechnika</t>
  </si>
  <si>
    <t xml:space="preserve">    751 - Vzduchotechnika</t>
  </si>
  <si>
    <t>VRN - Vedlejší rozpočtové náklady</t>
  </si>
  <si>
    <t xml:space="preserve">    VRN1 - Průzkumné, geodetické a projektové práce</t>
  </si>
  <si>
    <t xml:space="preserve">    VRN4 - Inženýrská činnost</t>
  </si>
  <si>
    <t>713381R01</t>
  </si>
  <si>
    <t xml:space="preserve">Montáž izolace tepelné vzduchotechnických kanálů </t>
  </si>
  <si>
    <t>-444454844</t>
  </si>
  <si>
    <t>63153755</t>
  </si>
  <si>
    <t>deska izolační z minerální vlny pro technickou izolaci s Al fólií se skleněnou mřížkou 40kg/m3 max.teplota do 250°C/100°C tl 40mm</t>
  </si>
  <si>
    <t>1046198065</t>
  </si>
  <si>
    <t>1719777893</t>
  </si>
  <si>
    <t>751</t>
  </si>
  <si>
    <t>751122092</t>
  </si>
  <si>
    <t>Montáž ventilátoru radiálního nízkotlakého potrubního základního do kruhového potrubí D přes 100 do 200 mm</t>
  </si>
  <si>
    <t>-1425063861</t>
  </si>
  <si>
    <t>42917R01</t>
  </si>
  <si>
    <t>trubní diagonální ventilátor 250m3/h, dpmin=125Pa (ventilátor tříotáčkový a možností přepnutí otáček)</t>
  </si>
  <si>
    <t>54383031</t>
  </si>
  <si>
    <t>42917R02</t>
  </si>
  <si>
    <t>regulátor pro přepínání otáček</t>
  </si>
  <si>
    <t>-287328856</t>
  </si>
  <si>
    <t>751322011</t>
  </si>
  <si>
    <t>Montáž talířového ventilu D do 100 mm</t>
  </si>
  <si>
    <t>1829492739</t>
  </si>
  <si>
    <t>42972212</t>
  </si>
  <si>
    <t>ventil talířový pro odvod vzduchu kovový D 100mm</t>
  </si>
  <si>
    <t>-265426919</t>
  </si>
  <si>
    <t>751344112</t>
  </si>
  <si>
    <t>Montáž tlumiče hluku pro kruhové potrubí D přes 100 do 200 mm</t>
  </si>
  <si>
    <t>574541510</t>
  </si>
  <si>
    <t>42976R03</t>
  </si>
  <si>
    <t>tlumič hluku kruhový Pz, D 160mm, l=900mm</t>
  </si>
  <si>
    <t>-340315180</t>
  </si>
  <si>
    <t>42976105</t>
  </si>
  <si>
    <t>tlumič hluku ohebný s gumovým těsněním PP-Al izolace 25mm D 160mm, l=1000mm</t>
  </si>
  <si>
    <t>91664039</t>
  </si>
  <si>
    <t>751398041</t>
  </si>
  <si>
    <t>Montáž protidešťové žaluzie nebo žaluziové klapky na kruhové potrubí D do 300 mm</t>
  </si>
  <si>
    <t>-849179576</t>
  </si>
  <si>
    <t>42972971</t>
  </si>
  <si>
    <t>žaluzie přetlaková samočinná UV odolný plast šedá, pro potrubí D 150mm</t>
  </si>
  <si>
    <t>1559284262</t>
  </si>
  <si>
    <t>751510041</t>
  </si>
  <si>
    <t>Vzduchotechnické potrubí z pozinkovaného plechu kruhové spirálně vinutá trouba bez příruby D do 100 mm</t>
  </si>
  <si>
    <t>-723360797</t>
  </si>
  <si>
    <t>751510042</t>
  </si>
  <si>
    <t>Vzduchotechnické potrubí z pozinkovaného plechu kruhové spirálně vinutá trouba bez příruby D přes 100 do 200 mm</t>
  </si>
  <si>
    <t>726881569</t>
  </si>
  <si>
    <t>751537112</t>
  </si>
  <si>
    <t>Montáž potrubí kruhového ohebného izolovaného minerální vatou z Al laminátu D přes 100 do 200 mm</t>
  </si>
  <si>
    <t>-1302755114</t>
  </si>
  <si>
    <t>42981955</t>
  </si>
  <si>
    <t>hadice ohebná z Al laminátu vyztužená drátem s tepelnou a zvukovou izolací, délka 10m, D 102mm</t>
  </si>
  <si>
    <t>663216354</t>
  </si>
  <si>
    <t>998751201</t>
  </si>
  <si>
    <t>Přesun hmot procentní pro vzduchotechniku v objektech v do 12 m</t>
  </si>
  <si>
    <t>-2094161185</t>
  </si>
  <si>
    <t>1431819372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</si>
  <si>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</si>
  <si>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</si>
  <si>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</si>
  <si>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</si>
  <si>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</si>
  <si>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</si>
  <si>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-575793877</t>
  </si>
  <si>
    <t>VRN4</t>
  </si>
  <si>
    <t>Inženýrská činnost</t>
  </si>
  <si>
    <t>043114R05</t>
  </si>
  <si>
    <t>Zkoušky zatěžovací, komplexní a provozní, zaregulování</t>
  </si>
  <si>
    <t>-601269092</t>
  </si>
  <si>
    <t>D.1.4.c - Silnoproud</t>
  </si>
  <si>
    <t xml:space="preserve">    001 - Rozváděč P1-RS-5 - úprava a dozbrojení</t>
  </si>
  <si>
    <t xml:space="preserve">    002 - Svítidla - dodávka včetně montáže</t>
  </si>
  <si>
    <t xml:space="preserve">    003 - Ostatní materiál</t>
  </si>
  <si>
    <t xml:space="preserve">    004 - Kabely, vodiče,…</t>
  </si>
  <si>
    <t xml:space="preserve">    005 - Demontáže</t>
  </si>
  <si>
    <t xml:space="preserve">    006 - Ostatní</t>
  </si>
  <si>
    <t>001</t>
  </si>
  <si>
    <t>Rozváděč P1-RS-5 - úprava a dozbrojení</t>
  </si>
  <si>
    <t>K111</t>
  </si>
  <si>
    <t>Proudový chránič s nadproudovou ochranou 16B/1+N/0,03A</t>
  </si>
  <si>
    <t>ks</t>
  </si>
  <si>
    <t>-165678473</t>
  </si>
  <si>
    <t>K112</t>
  </si>
  <si>
    <t>Proudový chránič s nadproudovou ochranou 10B/1+N/0,03A</t>
  </si>
  <si>
    <t>335683811</t>
  </si>
  <si>
    <t>K113</t>
  </si>
  <si>
    <t>Řadové svorky, vývodky, popisy, ostatní drobný materiál ….</t>
  </si>
  <si>
    <t>1854626709</t>
  </si>
  <si>
    <t>002</t>
  </si>
  <si>
    <t>Svítidla - dodávka včetně montáže</t>
  </si>
  <si>
    <t>K114</t>
  </si>
  <si>
    <t>A1 - Vestavné svítidlo DL22, 22W/4000K, IP44</t>
  </si>
  <si>
    <t>-2135584085</t>
  </si>
  <si>
    <t>K115</t>
  </si>
  <si>
    <t>N1D - Nouzové LED svítidlo, 1,5W, 60MIN., IP65, EXIT LED, NÁSTĚNÉ</t>
  </si>
  <si>
    <t>-1045121652</t>
  </si>
  <si>
    <t>K116</t>
  </si>
  <si>
    <t>N2A - Nouzové LED svítidlo, Antipanik, VESTAVNÉ</t>
  </si>
  <si>
    <t>-766154110</t>
  </si>
  <si>
    <t>003</t>
  </si>
  <si>
    <t>Ostatní materiál</t>
  </si>
  <si>
    <t>K117</t>
  </si>
  <si>
    <t>Zásuvka 16A/230V vč.rámečku-komplet, bílá zapuštěná</t>
  </si>
  <si>
    <t>-835721984</t>
  </si>
  <si>
    <t>K118</t>
  </si>
  <si>
    <t>Pohybové čidlo 230V, stropní vč.příslušenství-komplet, bílé</t>
  </si>
  <si>
    <t>1349880401</t>
  </si>
  <si>
    <t>K119</t>
  </si>
  <si>
    <t>Ukončení 1f. vývodu na svorkách spotřebiče (zdroje ZTI, ohřívače TUV, ventilátory / fancoily - 230V) do průřezu 3x2,5mm2</t>
  </si>
  <si>
    <t>75878567</t>
  </si>
  <si>
    <t>K120</t>
  </si>
  <si>
    <t>Krabice rozbočná na povch s víkem a svorkovnicí, IP66</t>
  </si>
  <si>
    <t>-1597239122</t>
  </si>
  <si>
    <t>K121</t>
  </si>
  <si>
    <t>Ochranná trubka PVC D=20mm</t>
  </si>
  <si>
    <t>-261632716</t>
  </si>
  <si>
    <t>K047</t>
  </si>
  <si>
    <t>ostatní</t>
  </si>
  <si>
    <t>812409021</t>
  </si>
  <si>
    <t>004</t>
  </si>
  <si>
    <t>Kabely, vodiče,…</t>
  </si>
  <si>
    <t>K122</t>
  </si>
  <si>
    <t>Kabel silový typ CYKY-J 3x1,5</t>
  </si>
  <si>
    <t>-1949180951</t>
  </si>
  <si>
    <t>K123</t>
  </si>
  <si>
    <t>Kabel silový typ CYKY-O 4x1,5</t>
  </si>
  <si>
    <t>1753982295</t>
  </si>
  <si>
    <t>K124</t>
  </si>
  <si>
    <t>Kabel silový typ CYKY-J 3x2,5</t>
  </si>
  <si>
    <t>1175046541</t>
  </si>
  <si>
    <t>K125</t>
  </si>
  <si>
    <t>CYA 4 mm2 zžl.</t>
  </si>
  <si>
    <t>-1327930917</t>
  </si>
  <si>
    <t>K126</t>
  </si>
  <si>
    <t>Ukončení kabelů do průměru 2,5mm</t>
  </si>
  <si>
    <t>448333143</t>
  </si>
  <si>
    <t>K053</t>
  </si>
  <si>
    <t>1436766182</t>
  </si>
  <si>
    <t>005</t>
  </si>
  <si>
    <t>Demontáže</t>
  </si>
  <si>
    <t>K054</t>
  </si>
  <si>
    <t>Osvětlení</t>
  </si>
  <si>
    <t>1614385846</t>
  </si>
  <si>
    <t>K055</t>
  </si>
  <si>
    <t>Přístroje (vypínače, zásuvky,…)</t>
  </si>
  <si>
    <t>478817516</t>
  </si>
  <si>
    <t>K127</t>
  </si>
  <si>
    <t>kabelová trasa</t>
  </si>
  <si>
    <t>-370779771</t>
  </si>
  <si>
    <t>K057</t>
  </si>
  <si>
    <t>Kabeláže</t>
  </si>
  <si>
    <t>-419522582</t>
  </si>
  <si>
    <t>006</t>
  </si>
  <si>
    <t>K058</t>
  </si>
  <si>
    <t>Částka na práce, neuvedené v ceníku</t>
  </si>
  <si>
    <t>1902900257</t>
  </si>
  <si>
    <t>K059</t>
  </si>
  <si>
    <t>Stavební přípomoce, vysekání a začištění zdiva</t>
  </si>
  <si>
    <t>-76787879</t>
  </si>
  <si>
    <t>K060</t>
  </si>
  <si>
    <t>Požární prostup konstrukcí</t>
  </si>
  <si>
    <t>1251809264</t>
  </si>
  <si>
    <t>K061</t>
  </si>
  <si>
    <t>Provozní zkoušky, komplexní vyzkoušení</t>
  </si>
  <si>
    <t>591716372</t>
  </si>
  <si>
    <t>K062</t>
  </si>
  <si>
    <t>Výchozí revize, revizní zprávy, měření umělého osvětlení</t>
  </si>
  <si>
    <t>486605323</t>
  </si>
  <si>
    <t>K063</t>
  </si>
  <si>
    <t>Koordinace s ostatními profesemi</t>
  </si>
  <si>
    <t>1655459233</t>
  </si>
  <si>
    <t>K064</t>
  </si>
  <si>
    <t>Dokumentace skutečného provedení</t>
  </si>
  <si>
    <t>-184928383</t>
  </si>
  <si>
    <t>K065</t>
  </si>
  <si>
    <t>Dílenská dokumentace</t>
  </si>
  <si>
    <t>-1088537011</t>
  </si>
  <si>
    <t>K066</t>
  </si>
  <si>
    <t>480528868</t>
  </si>
  <si>
    <t>D.1.4.d - Slaboproud</t>
  </si>
  <si>
    <t>Úroveň 3:</t>
  </si>
  <si>
    <t>4.1 - Elektrická požární signalizace</t>
  </si>
  <si>
    <t xml:space="preserve">    1. - Prvky (čidla)</t>
  </si>
  <si>
    <t xml:space="preserve">    2. - Kabely a kabelové trasy</t>
  </si>
  <si>
    <t xml:space="preserve">    3. - Instalace</t>
  </si>
  <si>
    <t xml:space="preserve">    4. - Ostatní</t>
  </si>
  <si>
    <t>1.</t>
  </si>
  <si>
    <t>Prvky (čidla)</t>
  </si>
  <si>
    <t>K067</t>
  </si>
  <si>
    <t>Automatický  hlásič opticko-kouřový  - DEMONTÁŽ</t>
  </si>
  <si>
    <t>19158976</t>
  </si>
  <si>
    <t>K068</t>
  </si>
  <si>
    <t>Automatický  hlásič opticko-kouřový  - MONTÁŽ</t>
  </si>
  <si>
    <t>-367948765</t>
  </si>
  <si>
    <t>K069</t>
  </si>
  <si>
    <t>Patice hlásiče EPS - DEMONTÁŽ</t>
  </si>
  <si>
    <t>-1686935863</t>
  </si>
  <si>
    <t>K070</t>
  </si>
  <si>
    <t>Patice hlásiče EPS - MONTÁŽ</t>
  </si>
  <si>
    <t>863973844</t>
  </si>
  <si>
    <t>2.</t>
  </si>
  <si>
    <t>Kabely a kabelové trasy</t>
  </si>
  <si>
    <t>K071</t>
  </si>
  <si>
    <t>Kabely se zvýšenou odolností proti šíření plamene 1x2x0,8 P-90 B2ca s1d0, stíněný</t>
  </si>
  <si>
    <t>-133204382</t>
  </si>
  <si>
    <t>K072</t>
  </si>
  <si>
    <t>Kabelová příchytka požárně odolná vč. požárně odolné kotvy</t>
  </si>
  <si>
    <t>-1077197682</t>
  </si>
  <si>
    <t>K073</t>
  </si>
  <si>
    <t>Chránicka HFFR 32/27</t>
  </si>
  <si>
    <t>1384723324</t>
  </si>
  <si>
    <t>K074</t>
  </si>
  <si>
    <t>Drobný instalační materiál, štítky</t>
  </si>
  <si>
    <t>283979196</t>
  </si>
  <si>
    <t>3.</t>
  </si>
  <si>
    <t>Instalace</t>
  </si>
  <si>
    <t>K075</t>
  </si>
  <si>
    <t>Instalace kabeláže (uložení do nosných systémů, pod omítku)</t>
  </si>
  <si>
    <t>1148342100</t>
  </si>
  <si>
    <t>K076</t>
  </si>
  <si>
    <t>Instalace kabelových tras</t>
  </si>
  <si>
    <t>-525964004</t>
  </si>
  <si>
    <t>K077</t>
  </si>
  <si>
    <t>Programování</t>
  </si>
  <si>
    <t>1145159732</t>
  </si>
  <si>
    <t>4.</t>
  </si>
  <si>
    <t>K078</t>
  </si>
  <si>
    <t>Zahájení stvby - odpojení - provizorní  provoz</t>
  </si>
  <si>
    <t>-340996154</t>
  </si>
  <si>
    <t>K079</t>
  </si>
  <si>
    <t>Protipožární utěsnění kabelových prostupů</t>
  </si>
  <si>
    <t>203885590</t>
  </si>
  <si>
    <t>K080</t>
  </si>
  <si>
    <t>Odvoz a ekologická likvidace elektroodpadu</t>
  </si>
  <si>
    <t>1037458051</t>
  </si>
  <si>
    <t>K081</t>
  </si>
  <si>
    <t>Oživení systému</t>
  </si>
  <si>
    <t>22820663</t>
  </si>
  <si>
    <t>K082</t>
  </si>
  <si>
    <t>Zanesení prvků EPS a vazeb do grafické nadstavby ČZU vč. stavebních půdorysů a programování nadstavby</t>
  </si>
  <si>
    <t>-379851376</t>
  </si>
  <si>
    <t>K083</t>
  </si>
  <si>
    <t>Komplexní a individuální zkoušky včetně funkční zkoušky</t>
  </si>
  <si>
    <t>1664708041</t>
  </si>
  <si>
    <t>K084</t>
  </si>
  <si>
    <t>Zkušební provoz</t>
  </si>
  <si>
    <t>341394561</t>
  </si>
  <si>
    <t>K085</t>
  </si>
  <si>
    <t>Zaškolení obsluhy, údržby</t>
  </si>
  <si>
    <t>-976817801</t>
  </si>
  <si>
    <t>K086</t>
  </si>
  <si>
    <t>Revize systému EPS</t>
  </si>
  <si>
    <t>427049136</t>
  </si>
  <si>
    <t>K087</t>
  </si>
  <si>
    <t>Dokumentace skutečného stavu</t>
  </si>
  <si>
    <t>461027496</t>
  </si>
  <si>
    <t>K088</t>
  </si>
  <si>
    <t>Stavební přípomoci</t>
  </si>
  <si>
    <t>-1828408001</t>
  </si>
  <si>
    <t>K089</t>
  </si>
  <si>
    <t>Energie a jiná media</t>
  </si>
  <si>
    <t>-176438357</t>
  </si>
  <si>
    <t>K090</t>
  </si>
  <si>
    <t>Přemístění po staveništi</t>
  </si>
  <si>
    <t>1517432664</t>
  </si>
  <si>
    <t>K091</t>
  </si>
  <si>
    <t>Vertikální doprava</t>
  </si>
  <si>
    <t>-1889417552</t>
  </si>
  <si>
    <t>K092</t>
  </si>
  <si>
    <t>Ochrana provedených prací</t>
  </si>
  <si>
    <t>-1519854762</t>
  </si>
  <si>
    <t>K093</t>
  </si>
  <si>
    <t>BOZ</t>
  </si>
  <si>
    <t>-2017433120</t>
  </si>
  <si>
    <t>K094</t>
  </si>
  <si>
    <t>Úklid</t>
  </si>
  <si>
    <t>1755742097</t>
  </si>
  <si>
    <t>4.2 - Systém nouzového přivolání</t>
  </si>
  <si>
    <t xml:space="preserve">    1. - Ústředna, systémové prvky</t>
  </si>
  <si>
    <t>Ústředna, systémové prvky</t>
  </si>
  <si>
    <t>K095</t>
  </si>
  <si>
    <t>Sada pro nouzovou signalizaci pro přivolání pomoci tělesně postiženým osobám (podle vyhlášky č. 398/2009 Sb. o bezbariérovém užívání staveb) (nouzové tlačítko se šnůrou, resetovací tlačítko, kontrolní modul s optickou a akustickou signalizací, řídící jedn</t>
  </si>
  <si>
    <t>-1420429857</t>
  </si>
  <si>
    <t>K096</t>
  </si>
  <si>
    <t>přídavný kontrolní modul s optickou a akustickou signalizací vč. Rámečku</t>
  </si>
  <si>
    <t>1805791650</t>
  </si>
  <si>
    <t>K097</t>
  </si>
  <si>
    <t>Sděl. stíněný kabel  vhodný pro zabezpečovací instalace (F/UTP)</t>
  </si>
  <si>
    <t>-593200157</t>
  </si>
  <si>
    <t>K098</t>
  </si>
  <si>
    <t>Napájecí kabel   CYKY-J 2x2,5</t>
  </si>
  <si>
    <t>-1546544805</t>
  </si>
  <si>
    <t>K099</t>
  </si>
  <si>
    <t>Krabice rozbočovací vč. svorkovnice, tamper</t>
  </si>
  <si>
    <t>1606076338</t>
  </si>
  <si>
    <t>K100</t>
  </si>
  <si>
    <t>Elektroinstalační trubka ohebná PVC pr. 16 mm, se střední mechanickou odolností, vč. instalačního materiálu a příslušenství</t>
  </si>
  <si>
    <t>618946308</t>
  </si>
  <si>
    <t>K101</t>
  </si>
  <si>
    <t>1639982440</t>
  </si>
  <si>
    <t>K102</t>
  </si>
  <si>
    <t>-887727526</t>
  </si>
  <si>
    <t>K103</t>
  </si>
  <si>
    <t>Drážkování</t>
  </si>
  <si>
    <t>892668519</t>
  </si>
  <si>
    <t>K104</t>
  </si>
  <si>
    <t>-1017172769</t>
  </si>
  <si>
    <t>K105</t>
  </si>
  <si>
    <t>Instalace systémových prvků</t>
  </si>
  <si>
    <t>-370631156</t>
  </si>
  <si>
    <t>K106</t>
  </si>
  <si>
    <t>Uvedení do provozu</t>
  </si>
  <si>
    <t>-153191752</t>
  </si>
  <si>
    <t>K107</t>
  </si>
  <si>
    <t>Integrace do nadstavbového systému PZTS ve velíne v Rektorátu</t>
  </si>
  <si>
    <t>-320149779</t>
  </si>
  <si>
    <t>K108</t>
  </si>
  <si>
    <t>Programování ústředny PZTS</t>
  </si>
  <si>
    <t>-1907734070</t>
  </si>
  <si>
    <t>K109</t>
  </si>
  <si>
    <t>1276696319</t>
  </si>
  <si>
    <t>246509229</t>
  </si>
  <si>
    <t>K110</t>
  </si>
  <si>
    <t>Zaškolení</t>
  </si>
  <si>
    <t>1637674680</t>
  </si>
  <si>
    <t>D.1.4.e - Vnitřní vodovod a kanalizace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</si>
  <si>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</si>
  <si>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</si>
  <si>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</si>
  <si>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172292822</t>
  </si>
  <si>
    <t>28377102</t>
  </si>
  <si>
    <t>pouzdro izolační potrubní z pěnového polyetylenu 22/6mm</t>
  </si>
  <si>
    <t>1801970853</t>
  </si>
  <si>
    <t>28377109</t>
  </si>
  <si>
    <t>pouzdro izolační potrubní z pěnového polyetylenu 28/6mm</t>
  </si>
  <si>
    <t>283944604</t>
  </si>
  <si>
    <t>28377103</t>
  </si>
  <si>
    <t>pouzdro izolační potrubní z pěnového polyetylenu 22/9mm</t>
  </si>
  <si>
    <t>-895192267</t>
  </si>
  <si>
    <t>28377111</t>
  </si>
  <si>
    <t>pouzdro izolační potrubní z pěnového polyetylenu 28/9mm</t>
  </si>
  <si>
    <t>1916364972</t>
  </si>
  <si>
    <t>131528797</t>
  </si>
  <si>
    <t>721</t>
  </si>
  <si>
    <t>Zdravotechnika - vnitřní kanalizace</t>
  </si>
  <si>
    <t>721110963</t>
  </si>
  <si>
    <t>Potrubí kameninové propojení potrubí DN 150</t>
  </si>
  <si>
    <t>32744432</t>
  </si>
  <si>
    <t>P</t>
  </si>
  <si>
    <t>Poznámka k položce:_x000D_
napojení odpadního potrubí na stávající kameninu</t>
  </si>
  <si>
    <t>721174006</t>
  </si>
  <si>
    <t>Potrubí kanalizační z PP svodné DN 125</t>
  </si>
  <si>
    <t>-163116621</t>
  </si>
  <si>
    <t>721174007</t>
  </si>
  <si>
    <t>Potrubí kanalizační z PP svodné DN 160</t>
  </si>
  <si>
    <t>1442906805</t>
  </si>
  <si>
    <t>721174042</t>
  </si>
  <si>
    <t>Potrubí kanalizační z PP připojovací DN 40</t>
  </si>
  <si>
    <t>-845612699</t>
  </si>
  <si>
    <t>721174045</t>
  </si>
  <si>
    <t>Potrubí kanalizační z PP připojovací DN 110</t>
  </si>
  <si>
    <t>1702198301</t>
  </si>
  <si>
    <t>721194105</t>
  </si>
  <si>
    <t>Vyvedení a upevnění odpadních výpustek DN 50</t>
  </si>
  <si>
    <t>-2090829643</t>
  </si>
  <si>
    <t>721194109</t>
  </si>
  <si>
    <t>Vyvedení a upevnění odpadních výpustek DN 110</t>
  </si>
  <si>
    <t>-1359462453</t>
  </si>
  <si>
    <t>721290111</t>
  </si>
  <si>
    <t>Zkouška těsnosti potrubí kanalizace vodou DN do 125</t>
  </si>
  <si>
    <t>-1628085740</t>
  </si>
  <si>
    <t>998721201</t>
  </si>
  <si>
    <t>Přesun hmot procentní pro vnitřní kanalizaci v objektech v do 6 m</t>
  </si>
  <si>
    <t>-427003782</t>
  </si>
  <si>
    <t>722</t>
  </si>
  <si>
    <t>Zdravotechnika - vnitřní vodovod</t>
  </si>
  <si>
    <t>722174002</t>
  </si>
  <si>
    <t>Potrubí vodovodní plastové PPR svar polyfúze PN 16 D 20x2,8 mm</t>
  </si>
  <si>
    <t>407900381</t>
  </si>
  <si>
    <t>722174003</t>
  </si>
  <si>
    <t>Potrubí vodovodní plastové PPR svar polyfúze PN 16 D 25x3,5 mm</t>
  </si>
  <si>
    <t>-649606225</t>
  </si>
  <si>
    <t>722190401</t>
  </si>
  <si>
    <t>Vyvedení a upevnění výpustku DN do 25</t>
  </si>
  <si>
    <t>-2010844995</t>
  </si>
  <si>
    <t>722224115</t>
  </si>
  <si>
    <t>Kohout plnicí nebo vypouštěcí G 1/2" PN 10 s jedním závitem</t>
  </si>
  <si>
    <t>-1347270138</t>
  </si>
  <si>
    <t>722231073</t>
  </si>
  <si>
    <t>Ventil zpětný mosazný G 3/4" PN 10 do 110°C se dvěma závity</t>
  </si>
  <si>
    <t>1629309005</t>
  </si>
  <si>
    <t>722231142</t>
  </si>
  <si>
    <t>Ventil závitový pojistný rohový G 3/4"</t>
  </si>
  <si>
    <t>-416048776</t>
  </si>
  <si>
    <t>722232044</t>
  </si>
  <si>
    <t>Kohout kulový přímý G 3/4" PN 42 do 185°C vnitřní závit</t>
  </si>
  <si>
    <t>-1662304999</t>
  </si>
  <si>
    <t>722290226</t>
  </si>
  <si>
    <t>Zkouška těsnosti vodovodního potrubí závitového DN do 50</t>
  </si>
  <si>
    <t>-421656894</t>
  </si>
  <si>
    <t>722290234</t>
  </si>
  <si>
    <t>Proplach a dezinfekce vodovodního potrubí DN do 80</t>
  </si>
  <si>
    <t>-1735497386</t>
  </si>
  <si>
    <t>998722201</t>
  </si>
  <si>
    <t>Přesun hmot procentní pro vnitřní vodovod v objektech v do 6 m</t>
  </si>
  <si>
    <t>1047006970</t>
  </si>
  <si>
    <t>725112022</t>
  </si>
  <si>
    <r>
      <t xml:space="preserve">Klozet keramický závěsný na nosné stěny s hlubokým splachováním odpad vodorovný; 
Podmínky DNSH ("Do No Significant Harm")
</t>
    </r>
    <r>
      <rPr>
        <b/>
        <sz val="9"/>
        <rFont val="Arial CE"/>
        <charset val="238"/>
      </rPr>
      <t>wc, zahrnující soustavy, mísy a splachovací nádrže, mají úplný objem splachovací vody maximálně 6litrů a maximální průměrný objem splachovací vody 3,5l</t>
    </r>
  </si>
  <si>
    <t>1103605268</t>
  </si>
  <si>
    <t>725112R01</t>
  </si>
  <si>
    <r>
      <t xml:space="preserve">Klozet keramický závěsný na nosné stěny s hlubokým splachováním odpad vodorovný, pro tělesně postižené;
Podmínky DNSH ("Do No Significant Harm")
</t>
    </r>
    <r>
      <rPr>
        <b/>
        <sz val="9"/>
        <rFont val="Arial CE"/>
        <charset val="238"/>
      </rPr>
      <t>wc, zahrnující soustavy, mísy a splachovací nádrže, mají úplný objem splachovací vody maximálně 6litrů a maximální průměrný objem splachovací vody 3,5l</t>
    </r>
  </si>
  <si>
    <t>-475503743</t>
  </si>
  <si>
    <t>725211615</t>
  </si>
  <si>
    <t>Umyvadlo keramické bílé šířky 500 mm s krytem na sifon připevněné na stěnu šrouby</t>
  </si>
  <si>
    <t>1240645311</t>
  </si>
  <si>
    <t>725211681</t>
  </si>
  <si>
    <t>Umyvadlo keramické bílé zdravotní šířky 640 mm připevněné na stěnu šrouby</t>
  </si>
  <si>
    <t>-916776628</t>
  </si>
  <si>
    <t>725211R01</t>
  </si>
  <si>
    <t>Dvojumyvadla keramická bílá bez výtokových armatur 120x46 mm - dva otvory pro baterii.</t>
  </si>
  <si>
    <t>640089727</t>
  </si>
  <si>
    <t>725291652</t>
  </si>
  <si>
    <t>Montáž dávkovače tekutého mýdla</t>
  </si>
  <si>
    <t>-305919097</t>
  </si>
  <si>
    <t>55431098</t>
  </si>
  <si>
    <t>dávkovač tekutého mýdla bílý 0,8L</t>
  </si>
  <si>
    <t>1429158310</t>
  </si>
  <si>
    <t>725291653</t>
  </si>
  <si>
    <t>Montáž zásobníku toaletních papírů</t>
  </si>
  <si>
    <t>822558949</t>
  </si>
  <si>
    <t>55431092</t>
  </si>
  <si>
    <t>zásobník toaletních papírů komaxit bílý D 310mm</t>
  </si>
  <si>
    <t>48414005</t>
  </si>
  <si>
    <t>725291668</t>
  </si>
  <si>
    <t>Montáž madla invalidního rovného</t>
  </si>
  <si>
    <t>1925981528</t>
  </si>
  <si>
    <t>55147127</t>
  </si>
  <si>
    <t>madlo invalidní rovné nerez lesk 600mm</t>
  </si>
  <si>
    <t>272038582</t>
  </si>
  <si>
    <t>725291669</t>
  </si>
  <si>
    <t>Montáž madla invalidního krakorcového</t>
  </si>
  <si>
    <t>426710445</t>
  </si>
  <si>
    <t>55147101</t>
  </si>
  <si>
    <t>madlo invalidní krakorcové nerez lesk 900mm</t>
  </si>
  <si>
    <t>-762140764</t>
  </si>
  <si>
    <t>725291670</t>
  </si>
  <si>
    <t>Montáž madla invalidního krakorcového sklopného</t>
  </si>
  <si>
    <t>2090726592</t>
  </si>
  <si>
    <t>55147115</t>
  </si>
  <si>
    <t>madlo invalidní krakorcové sklopné nerez lesk 813mm</t>
  </si>
  <si>
    <t>550833089</t>
  </si>
  <si>
    <t>725291R01</t>
  </si>
  <si>
    <t>Montáž zrcadla</t>
  </si>
  <si>
    <t>1411672470</t>
  </si>
  <si>
    <t>358890R1</t>
  </si>
  <si>
    <t>zrcadlo sklopné pro imobilní nad umyvadlo</t>
  </si>
  <si>
    <t>1019889941</t>
  </si>
  <si>
    <t>725331111</t>
  </si>
  <si>
    <t>Výlevka bez výtokových armatur keramická se sklopnou plastovou mřížkou 500 mm</t>
  </si>
  <si>
    <t>-870543049</t>
  </si>
  <si>
    <t>725532R01</t>
  </si>
  <si>
    <t>Elektrický ohřívač zásobníkový akumulační závěsný svislý 20 l / 2 kW</t>
  </si>
  <si>
    <t>-1225904138</t>
  </si>
  <si>
    <t>725813111</t>
  </si>
  <si>
    <t>Ventil rohový bez připojovací trubičky nebo flexi hadičky G 1/2"</t>
  </si>
  <si>
    <t>1107045502</t>
  </si>
  <si>
    <t>55190005</t>
  </si>
  <si>
    <t>flexi hadice ohebná k baterii D 8x12mm F 1/2"xM10 500mm</t>
  </si>
  <si>
    <t>1460889842</t>
  </si>
  <si>
    <t>725821R01</t>
  </si>
  <si>
    <r>
      <t xml:space="preserve">Baterie dřezová nástěnná páková s otáčivým kulatým ústím a délkou ramínka 210 mm, pro výlevku;
Podmínky DNSH ("Do No Significant Harm")
</t>
    </r>
    <r>
      <rPr>
        <b/>
        <sz val="9"/>
        <rFont val="Arial CE"/>
        <charset val="238"/>
      </rPr>
      <t>umyvadlové baterie a kuchyňské baterie mají maximální průtok vody 6litrů/min</t>
    </r>
  </si>
  <si>
    <t>-1286892750</t>
  </si>
  <si>
    <t>725822613</t>
  </si>
  <si>
    <r>
      <t xml:space="preserve">Baterie umyvadlová stojánková páková s výpustí;
Podmínky DNSH ("Do No Significant Harm")
</t>
    </r>
    <r>
      <rPr>
        <b/>
        <sz val="9"/>
        <rFont val="Arial CE"/>
        <charset val="238"/>
      </rPr>
      <t>umyvadlové baterie a kuchyňské baterie mají maximální průtok vody 6litrů/min</t>
    </r>
  </si>
  <si>
    <t>-252344431</t>
  </si>
  <si>
    <t>725822R01</t>
  </si>
  <si>
    <r>
      <t xml:space="preserve">Baterie umyvadlová stojánková páková s výpustí, invalidní, s prodlouženým raménkem;
Podmínky DNSH ("Do No Significant Harm")
</t>
    </r>
    <r>
      <rPr>
        <b/>
        <sz val="9"/>
        <rFont val="Arial CE"/>
        <charset val="238"/>
      </rPr>
      <t>umyvadlové baterie a kuchyňské baterie mají maximální průtok vody 6litrů/min</t>
    </r>
  </si>
  <si>
    <t>1177533318</t>
  </si>
  <si>
    <t>725861102</t>
  </si>
  <si>
    <t>Zápachová uzávěrka pro umyvadla DN 40</t>
  </si>
  <si>
    <t>1430900064</t>
  </si>
  <si>
    <t>998725201</t>
  </si>
  <si>
    <t>Přesun hmot procentní pro zařizovací předměty v objektech v do 6 m</t>
  </si>
  <si>
    <t>-2112098513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</si>
  <si>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</si>
  <si>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</si>
  <si>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</si>
  <si>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</si>
  <si>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1840025487</t>
  </si>
  <si>
    <t>998726211</t>
  </si>
  <si>
    <t>Přesun hmot procentní pro instalační prefabrikáty v objektech v do 6 m</t>
  </si>
  <si>
    <t>-2099383455</t>
  </si>
  <si>
    <t>HZS2211</t>
  </si>
  <si>
    <t>Hodinová zúčtovací sazba instalatér</t>
  </si>
  <si>
    <t>98411716</t>
  </si>
  <si>
    <t>Poznámka k položce:_x000D_
Demontáž a ekologická likvidace stávajících zařizovacích předmětů, odpadního a šikmého připojovacího potrubí._x000D_
Dohledání a zaslepení stávajících rozvodů</t>
  </si>
  <si>
    <t>55</t>
  </si>
  <si>
    <t>1472948848</t>
  </si>
  <si>
    <t>Poznámka k položce:_x000D_
sekán drážek a prostupů, hrubé zapravení</t>
  </si>
  <si>
    <t>03 - VRN</t>
  </si>
  <si>
    <t>VRN000X1</t>
  </si>
  <si>
    <t>Zařízení staveniště</t>
  </si>
  <si>
    <t>464276000</t>
  </si>
  <si>
    <t>Poznámka k položce:_x000D_
Např.: vybudování, provozování a odstranění zařízení staveniště, oplocení, lávky, přejezdy, ochrana dřevin či zeleně apod.</t>
  </si>
  <si>
    <t>VRN000X2</t>
  </si>
  <si>
    <t>Ztížené provozní vlivy</t>
  </si>
  <si>
    <t>1768946015</t>
  </si>
  <si>
    <t>Poznámka k položce:_x000D_
Např.: zvýšení provoz třetích osob; komplikovaná doprava; centrum města, zábory apod.</t>
  </si>
  <si>
    <t>VRN000X3</t>
  </si>
  <si>
    <t>Přesun kapacit</t>
  </si>
  <si>
    <t>55135876</t>
  </si>
  <si>
    <t>Poznámka k položce:_x000D_
Např.: přesun těžké techniky, osob, materiálu apod.</t>
  </si>
  <si>
    <t>VRN000X4</t>
  </si>
  <si>
    <t>-622472435</t>
  </si>
  <si>
    <t>Poznámka k položce:_x000D_
Např.: geodet, statik, výrobní dokumentace, dokumentace skutečného stavu apod.</t>
  </si>
  <si>
    <t>VRN000X5</t>
  </si>
  <si>
    <t>Ostatní náklady neuvedené</t>
  </si>
  <si>
    <t>46407768</t>
  </si>
  <si>
    <t>Poznámka k položce:_x000D_
Např.: pojištění, bankovní záruka apod.</t>
  </si>
  <si>
    <t>SEZNAM FIGUR</t>
  </si>
  <si>
    <t>Výměra</t>
  </si>
  <si>
    <t xml:space="preserve"> JP01/ 01.2</t>
  </si>
  <si>
    <t>skl_B2_pl</t>
  </si>
  <si>
    <t>skl_B3_pl</t>
  </si>
  <si>
    <t>skl_B4_schody_dl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</si>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</sst>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R5" s="20"/>
      <c r="BE5" s="222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R6" s="20"/>
      <c r="BE6" s="223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3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3"/>
      <c r="BS8" s="17" t="s">
        <v>6</v>
      </c>
    </row>
    <row r="9" spans="1:74" ht="14.45" customHeight="1" x14ac:dyDescent="0.2">
      <c r="B9" s="20"/>
      <c r="AR9" s="20"/>
      <c r="BE9" s="223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26</v>
      </c>
      <c r="AR10" s="20"/>
      <c r="BE10" s="223"/>
      <c r="BS10" s="17" t="s">
        <v>6</v>
      </c>
    </row>
    <row r="11" spans="1:74" ht="18.399999999999999" customHeight="1" x14ac:dyDescent="0.2">
      <c r="B11" s="20"/>
      <c r="E11" s="25" t="s">
        <v>27</v>
      </c>
      <c r="AK11" s="27" t="s">
        <v>28</v>
      </c>
      <c r="AN11" s="25" t="s">
        <v>29</v>
      </c>
      <c r="AR11" s="20"/>
      <c r="BE11" s="223"/>
      <c r="BS11" s="17" t="s">
        <v>6</v>
      </c>
    </row>
    <row r="12" spans="1:74" ht="6.95" customHeight="1" x14ac:dyDescent="0.2">
      <c r="B12" s="20"/>
      <c r="AR12" s="20"/>
      <c r="BE12" s="223"/>
      <c r="BS12" s="17" t="s">
        <v>6</v>
      </c>
    </row>
    <row r="13" spans="1:74" ht="12" customHeight="1" x14ac:dyDescent="0.2">
      <c r="B13" s="20"/>
      <c r="D13" s="27" t="s">
        <v>30</v>
      </c>
      <c r="AK13" s="27" t="s">
        <v>25</v>
      </c>
      <c r="AN13" s="29" t="s">
        <v>31</v>
      </c>
      <c r="AR13" s="20"/>
      <c r="BE13" s="223"/>
      <c r="BS13" s="17" t="s">
        <v>6</v>
      </c>
    </row>
    <row r="14" spans="1:74" ht="12.75" x14ac:dyDescent="0.2">
      <c r="B14" s="20"/>
      <c r="E14" s="228" t="s">
        <v>31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7" t="s">
        <v>28</v>
      </c>
      <c r="AN14" s="29" t="s">
        <v>31</v>
      </c>
      <c r="AR14" s="20"/>
      <c r="BE14" s="223"/>
      <c r="BS14" s="17" t="s">
        <v>6</v>
      </c>
    </row>
    <row r="15" spans="1:74" ht="6.95" customHeight="1" x14ac:dyDescent="0.2">
      <c r="B15" s="20"/>
      <c r="AR15" s="20"/>
      <c r="BE15" s="223"/>
      <c r="BS15" s="17" t="s">
        <v>4</v>
      </c>
    </row>
    <row r="16" spans="1:74" ht="12" customHeight="1" x14ac:dyDescent="0.2">
      <c r="B16" s="20"/>
      <c r="D16" s="27" t="s">
        <v>32</v>
      </c>
      <c r="AK16" s="27" t="s">
        <v>25</v>
      </c>
      <c r="AN16" s="25" t="s">
        <v>33</v>
      </c>
      <c r="AR16" s="20"/>
      <c r="BE16" s="223"/>
      <c r="BS16" s="17" t="s">
        <v>4</v>
      </c>
    </row>
    <row r="17" spans="2:71" ht="18.399999999999999" customHeight="1" x14ac:dyDescent="0.2">
      <c r="B17" s="20"/>
      <c r="E17" s="25" t="s">
        <v>34</v>
      </c>
      <c r="AK17" s="27" t="s">
        <v>28</v>
      </c>
      <c r="AN17" s="25" t="s">
        <v>35</v>
      </c>
      <c r="AR17" s="20"/>
      <c r="BE17" s="223"/>
      <c r="BS17" s="17" t="s">
        <v>36</v>
      </c>
    </row>
    <row r="18" spans="2:71" ht="6.95" customHeight="1" x14ac:dyDescent="0.2">
      <c r="B18" s="20"/>
      <c r="AR18" s="20"/>
      <c r="BE18" s="223"/>
      <c r="BS18" s="17" t="s">
        <v>6</v>
      </c>
    </row>
    <row r="19" spans="2:71" ht="12" customHeight="1" x14ac:dyDescent="0.2">
      <c r="B19" s="20"/>
      <c r="D19" s="27" t="s">
        <v>37</v>
      </c>
      <c r="AK19" s="27" t="s">
        <v>25</v>
      </c>
      <c r="AN19" s="25" t="s">
        <v>38</v>
      </c>
      <c r="AR19" s="20"/>
      <c r="BE19" s="223"/>
      <c r="BS19" s="17" t="s">
        <v>6</v>
      </c>
    </row>
    <row r="20" spans="2:71" ht="18.399999999999999" customHeight="1" x14ac:dyDescent="0.2">
      <c r="B20" s="20"/>
      <c r="E20" s="25" t="s">
        <v>39</v>
      </c>
      <c r="AK20" s="27" t="s">
        <v>28</v>
      </c>
      <c r="AN20" s="25" t="s">
        <v>40</v>
      </c>
      <c r="AR20" s="20"/>
      <c r="BE20" s="223"/>
      <c r="BS20" s="17" t="s">
        <v>36</v>
      </c>
    </row>
    <row r="21" spans="2:71" ht="6.95" customHeight="1" x14ac:dyDescent="0.2">
      <c r="B21" s="20"/>
      <c r="AR21" s="20"/>
      <c r="BE21" s="223"/>
    </row>
    <row r="22" spans="2:71" ht="12" customHeight="1" x14ac:dyDescent="0.2">
      <c r="B22" s="20"/>
      <c r="D22" s="27" t="s">
        <v>41</v>
      </c>
      <c r="AR22" s="20"/>
      <c r="BE22" s="223"/>
    </row>
    <row r="23" spans="2:71" ht="16.5" customHeight="1" x14ac:dyDescent="0.2">
      <c r="B23" s="20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0"/>
      <c r="BE23" s="223"/>
    </row>
    <row r="24" spans="2:71" ht="6.95" customHeight="1" x14ac:dyDescent="0.2">
      <c r="B24" s="20"/>
      <c r="AR24" s="20"/>
      <c r="BE24" s="223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2:71" s="1" customFormat="1" ht="25.9" customHeight="1" x14ac:dyDescent="0.2">
      <c r="B26" s="32"/>
      <c r="D26" s="33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1">
        <f>ROUND(AG94,2)</f>
        <v>0</v>
      </c>
      <c r="AL26" s="232"/>
      <c r="AM26" s="232"/>
      <c r="AN26" s="232"/>
      <c r="AO26" s="232"/>
      <c r="AR26" s="32"/>
      <c r="BE26" s="223"/>
    </row>
    <row r="27" spans="2:71" s="1" customFormat="1" ht="6.95" customHeight="1" x14ac:dyDescent="0.2">
      <c r="B27" s="32"/>
      <c r="AR27" s="32"/>
      <c r="BE27" s="223"/>
    </row>
    <row r="28" spans="2:71" s="1" customFormat="1" ht="12.75" x14ac:dyDescent="0.2">
      <c r="B28" s="32"/>
      <c r="L28" s="233" t="s">
        <v>43</v>
      </c>
      <c r="M28" s="233"/>
      <c r="N28" s="233"/>
      <c r="O28" s="233"/>
      <c r="P28" s="233"/>
      <c r="W28" s="233" t="s">
        <v>44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45</v>
      </c>
      <c r="AL28" s="233"/>
      <c r="AM28" s="233"/>
      <c r="AN28" s="233"/>
      <c r="AO28" s="233"/>
      <c r="AR28" s="32"/>
      <c r="BE28" s="223"/>
    </row>
    <row r="29" spans="2:71" s="2" customFormat="1" ht="14.45" customHeight="1" x14ac:dyDescent="0.2">
      <c r="B29" s="36"/>
      <c r="D29" s="27" t="s">
        <v>46</v>
      </c>
      <c r="F29" s="27" t="s">
        <v>47</v>
      </c>
      <c r="L29" s="236">
        <v>0.21</v>
      </c>
      <c r="M29" s="235"/>
      <c r="N29" s="235"/>
      <c r="O29" s="235"/>
      <c r="P29" s="235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ROUND(AV94, 2)</f>
        <v>0</v>
      </c>
      <c r="AL29" s="235"/>
      <c r="AM29" s="235"/>
      <c r="AN29" s="235"/>
      <c r="AO29" s="235"/>
      <c r="AR29" s="36"/>
      <c r="BE29" s="224"/>
    </row>
    <row r="30" spans="2:71" s="2" customFormat="1" ht="14.45" customHeight="1" x14ac:dyDescent="0.2">
      <c r="B30" s="36"/>
      <c r="F30" s="27" t="s">
        <v>48</v>
      </c>
      <c r="L30" s="236">
        <v>0.12</v>
      </c>
      <c r="M30" s="235"/>
      <c r="N30" s="235"/>
      <c r="O30" s="235"/>
      <c r="P30" s="235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ROUND(AW94, 2)</f>
        <v>0</v>
      </c>
      <c r="AL30" s="235"/>
      <c r="AM30" s="235"/>
      <c r="AN30" s="235"/>
      <c r="AO30" s="235"/>
      <c r="AR30" s="36"/>
      <c r="BE30" s="224"/>
    </row>
    <row r="31" spans="2:71" s="2" customFormat="1" ht="14.45" hidden="1" customHeight="1" x14ac:dyDescent="0.2">
      <c r="B31" s="36"/>
      <c r="F31" s="27" t="s">
        <v>49</v>
      </c>
      <c r="L31" s="236">
        <v>0.21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6"/>
      <c r="BE31" s="224"/>
    </row>
    <row r="32" spans="2:71" s="2" customFormat="1" ht="14.45" hidden="1" customHeight="1" x14ac:dyDescent="0.2">
      <c r="B32" s="36"/>
      <c r="F32" s="27" t="s">
        <v>50</v>
      </c>
      <c r="L32" s="236">
        <v>0.12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6"/>
      <c r="BE32" s="224"/>
    </row>
    <row r="33" spans="2:57" s="2" customFormat="1" ht="14.45" hidden="1" customHeight="1" x14ac:dyDescent="0.2">
      <c r="B33" s="36"/>
      <c r="F33" s="27" t="s">
        <v>51</v>
      </c>
      <c r="L33" s="236">
        <v>0</v>
      </c>
      <c r="M33" s="235"/>
      <c r="N33" s="235"/>
      <c r="O33" s="235"/>
      <c r="P33" s="235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36"/>
      <c r="BE33" s="224"/>
    </row>
    <row r="34" spans="2:57" s="1" customFormat="1" ht="6.95" customHeight="1" x14ac:dyDescent="0.2">
      <c r="B34" s="32"/>
      <c r="AR34" s="32"/>
      <c r="BE34" s="223"/>
    </row>
    <row r="35" spans="2:57" s="1" customFormat="1" ht="25.9" customHeight="1" x14ac:dyDescent="0.2">
      <c r="B35" s="32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240" t="s">
        <v>54</v>
      </c>
      <c r="Y35" s="238"/>
      <c r="Z35" s="238"/>
      <c r="AA35" s="238"/>
      <c r="AB35" s="238"/>
      <c r="AC35" s="39"/>
      <c r="AD35" s="39"/>
      <c r="AE35" s="39"/>
      <c r="AF35" s="39"/>
      <c r="AG35" s="39"/>
      <c r="AH35" s="39"/>
      <c r="AI35" s="39"/>
      <c r="AJ35" s="39"/>
      <c r="AK35" s="237">
        <f>SUM(AK26:AK33)</f>
        <v>0</v>
      </c>
      <c r="AL35" s="238"/>
      <c r="AM35" s="238"/>
      <c r="AN35" s="238"/>
      <c r="AO35" s="239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55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56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3" t="s">
        <v>57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57</v>
      </c>
      <c r="AI60" s="34"/>
      <c r="AJ60" s="34"/>
      <c r="AK60" s="34"/>
      <c r="AL60" s="34"/>
      <c r="AM60" s="43" t="s">
        <v>58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1" t="s">
        <v>59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60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3" t="s">
        <v>57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57</v>
      </c>
      <c r="AI75" s="34"/>
      <c r="AJ75" s="34"/>
      <c r="AK75" s="34"/>
      <c r="AL75" s="34"/>
      <c r="AM75" s="43" t="s">
        <v>58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61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24MT008</v>
      </c>
      <c r="AR84" s="48"/>
    </row>
    <row r="85" spans="1:91" s="4" customFormat="1" ht="36.950000000000003" customHeight="1" x14ac:dyDescent="0.2">
      <c r="B85" s="49"/>
      <c r="C85" s="50" t="s">
        <v>16</v>
      </c>
      <c r="L85" s="217" t="str">
        <f>K6</f>
        <v>ČZÚ - úprava sociálního zázemí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Kamýcká č.p. 959, Praha-Suchdol 165 00</v>
      </c>
      <c r="AI87" s="27" t="s">
        <v>22</v>
      </c>
      <c r="AM87" s="247" t="str">
        <f>IF(AN8= "","",AN8)</f>
        <v>30. 1. 2024</v>
      </c>
      <c r="AN87" s="247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Česká zemědělská univerzita v Praze</v>
      </c>
      <c r="AI89" s="27" t="s">
        <v>32</v>
      </c>
      <c r="AM89" s="245" t="str">
        <f>IF(E17="","",E17)</f>
        <v>Origon spol. s r.o.</v>
      </c>
      <c r="AN89" s="246"/>
      <c r="AO89" s="246"/>
      <c r="AP89" s="246"/>
      <c r="AR89" s="32"/>
      <c r="AS89" s="250" t="s">
        <v>62</v>
      </c>
      <c r="AT89" s="25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7" customHeight="1" x14ac:dyDescent="0.2">
      <c r="B90" s="32"/>
      <c r="C90" s="27" t="s">
        <v>30</v>
      </c>
      <c r="L90" s="3" t="str">
        <f>IF(E14= "Vyplň údaj","",E14)</f>
        <v/>
      </c>
      <c r="AI90" s="27" t="s">
        <v>37</v>
      </c>
      <c r="AM90" s="245" t="str">
        <f>IF(E20="","",E20)</f>
        <v>STAGA stavební agentura s.r.o.</v>
      </c>
      <c r="AN90" s="246"/>
      <c r="AO90" s="246"/>
      <c r="AP90" s="246"/>
      <c r="AR90" s="32"/>
      <c r="AS90" s="252"/>
      <c r="AT90" s="253"/>
      <c r="BD90" s="56"/>
    </row>
    <row r="91" spans="1:91" s="1" customFormat="1" ht="10.9" customHeight="1" x14ac:dyDescent="0.2">
      <c r="B91" s="32"/>
      <c r="AR91" s="32"/>
      <c r="AS91" s="252"/>
      <c r="AT91" s="253"/>
      <c r="BD91" s="56"/>
    </row>
    <row r="92" spans="1:91" s="1" customFormat="1" ht="29.25" customHeight="1" x14ac:dyDescent="0.2">
      <c r="B92" s="32"/>
      <c r="C92" s="214" t="s">
        <v>63</v>
      </c>
      <c r="D92" s="215"/>
      <c r="E92" s="215"/>
      <c r="F92" s="215"/>
      <c r="G92" s="215"/>
      <c r="H92" s="57"/>
      <c r="I92" s="221" t="s">
        <v>64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44" t="s">
        <v>65</v>
      </c>
      <c r="AH92" s="215"/>
      <c r="AI92" s="215"/>
      <c r="AJ92" s="215"/>
      <c r="AK92" s="215"/>
      <c r="AL92" s="215"/>
      <c r="AM92" s="215"/>
      <c r="AN92" s="221" t="s">
        <v>66</v>
      </c>
      <c r="AO92" s="215"/>
      <c r="AP92" s="248"/>
      <c r="AQ92" s="58" t="s">
        <v>67</v>
      </c>
      <c r="AR92" s="32"/>
      <c r="AS92" s="59" t="s">
        <v>68</v>
      </c>
      <c r="AT92" s="60" t="s">
        <v>69</v>
      </c>
      <c r="AU92" s="60" t="s">
        <v>70</v>
      </c>
      <c r="AV92" s="60" t="s">
        <v>71</v>
      </c>
      <c r="AW92" s="60" t="s">
        <v>72</v>
      </c>
      <c r="AX92" s="60" t="s">
        <v>73</v>
      </c>
      <c r="AY92" s="60" t="s">
        <v>74</v>
      </c>
      <c r="AZ92" s="60" t="s">
        <v>75</v>
      </c>
      <c r="BA92" s="60" t="s">
        <v>76</v>
      </c>
      <c r="BB92" s="60" t="s">
        <v>77</v>
      </c>
      <c r="BC92" s="60" t="s">
        <v>78</v>
      </c>
      <c r="BD92" s="61" t="s">
        <v>79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80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54">
        <f>ROUND(AG95+AG105,2)</f>
        <v>0</v>
      </c>
      <c r="AH94" s="254"/>
      <c r="AI94" s="254"/>
      <c r="AJ94" s="254"/>
      <c r="AK94" s="254"/>
      <c r="AL94" s="254"/>
      <c r="AM94" s="254"/>
      <c r="AN94" s="255">
        <f t="shared" ref="AN94:AN105" si="0">SUM(AG94,AT94)</f>
        <v>0</v>
      </c>
      <c r="AO94" s="255"/>
      <c r="AP94" s="255"/>
      <c r="AQ94" s="67" t="s">
        <v>1</v>
      </c>
      <c r="AR94" s="63"/>
      <c r="AS94" s="68">
        <f>ROUND(AS95+AS105,2)</f>
        <v>0</v>
      </c>
      <c r="AT94" s="69">
        <f t="shared" ref="AT94:AT105" si="1">ROUND(SUM(AV94:AW94),2)</f>
        <v>0</v>
      </c>
      <c r="AU94" s="70">
        <f>ROUND(AU95+AU105,5)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ROUND(AZ95+AZ105,2)</f>
        <v>0</v>
      </c>
      <c r="BA94" s="69">
        <f>ROUND(BA95+BA105,2)</f>
        <v>0</v>
      </c>
      <c r="BB94" s="69">
        <f>ROUND(BB95+BB105,2)</f>
        <v>0</v>
      </c>
      <c r="BC94" s="69">
        <f>ROUND(BC95+BC105,2)</f>
        <v>0</v>
      </c>
      <c r="BD94" s="71">
        <f>ROUND(BD95+BD105,2)</f>
        <v>0</v>
      </c>
      <c r="BS94" s="72" t="s">
        <v>81</v>
      </c>
      <c r="BT94" s="72" t="s">
        <v>82</v>
      </c>
      <c r="BU94" s="73" t="s">
        <v>83</v>
      </c>
      <c r="BV94" s="72" t="s">
        <v>84</v>
      </c>
      <c r="BW94" s="72" t="s">
        <v>5</v>
      </c>
      <c r="BX94" s="72" t="s">
        <v>85</v>
      </c>
      <c r="CL94" s="72" t="s">
        <v>1</v>
      </c>
    </row>
    <row r="95" spans="1:91" s="6" customFormat="1" ht="24.75" customHeight="1" x14ac:dyDescent="0.2">
      <c r="B95" s="74"/>
      <c r="C95" s="75"/>
      <c r="D95" s="216" t="s">
        <v>86</v>
      </c>
      <c r="E95" s="216"/>
      <c r="F95" s="216"/>
      <c r="G95" s="216"/>
      <c r="H95" s="216"/>
      <c r="I95" s="76"/>
      <c r="J95" s="216" t="s">
        <v>87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42">
        <f>ROUND(AG96+SUM(AG97:AG101)+AG104,2)</f>
        <v>0</v>
      </c>
      <c r="AH95" s="243"/>
      <c r="AI95" s="243"/>
      <c r="AJ95" s="243"/>
      <c r="AK95" s="243"/>
      <c r="AL95" s="243"/>
      <c r="AM95" s="243"/>
      <c r="AN95" s="249">
        <f t="shared" si="0"/>
        <v>0</v>
      </c>
      <c r="AO95" s="243"/>
      <c r="AP95" s="243"/>
      <c r="AQ95" s="77" t="s">
        <v>88</v>
      </c>
      <c r="AR95" s="74"/>
      <c r="AS95" s="78">
        <f>ROUND(AS96+SUM(AS97:AS101)+AS104,2)</f>
        <v>0</v>
      </c>
      <c r="AT95" s="79">
        <f t="shared" si="1"/>
        <v>0</v>
      </c>
      <c r="AU95" s="80">
        <f>ROUND(AU96+SUM(AU97:AU101)+AU104,5)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ROUND(AZ96+SUM(AZ97:AZ101)+AZ104,2)</f>
        <v>0</v>
      </c>
      <c r="BA95" s="79">
        <f>ROUND(BA96+SUM(BA97:BA101)+BA104,2)</f>
        <v>0</v>
      </c>
      <c r="BB95" s="79">
        <f>ROUND(BB96+SUM(BB97:BB101)+BB104,2)</f>
        <v>0</v>
      </c>
      <c r="BC95" s="79">
        <f>ROUND(BC96+SUM(BC97:BC101)+BC104,2)</f>
        <v>0</v>
      </c>
      <c r="BD95" s="81">
        <f>ROUND(BD96+SUM(BD97:BD101)+BD104,2)</f>
        <v>0</v>
      </c>
      <c r="BS95" s="82" t="s">
        <v>81</v>
      </c>
      <c r="BT95" s="82" t="s">
        <v>89</v>
      </c>
      <c r="BU95" s="82" t="s">
        <v>83</v>
      </c>
      <c r="BV95" s="82" t="s">
        <v>84</v>
      </c>
      <c r="BW95" s="82" t="s">
        <v>90</v>
      </c>
      <c r="BX95" s="82" t="s">
        <v>5</v>
      </c>
      <c r="CL95" s="82" t="s">
        <v>1</v>
      </c>
      <c r="CM95" s="82" t="s">
        <v>91</v>
      </c>
    </row>
    <row r="96" spans="1:91" s="3" customFormat="1" ht="16.5" customHeight="1" x14ac:dyDescent="0.2">
      <c r="A96" s="83" t="s">
        <v>92</v>
      </c>
      <c r="B96" s="48"/>
      <c r="C96" s="9"/>
      <c r="D96" s="9"/>
      <c r="E96" s="213" t="s">
        <v>93</v>
      </c>
      <c r="F96" s="213"/>
      <c r="G96" s="213"/>
      <c r="H96" s="213"/>
      <c r="I96" s="213"/>
      <c r="J96" s="9"/>
      <c r="K96" s="213" t="s">
        <v>94</v>
      </c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9">
        <f>'01.1 - Bourané konstrukce'!J32</f>
        <v>0</v>
      </c>
      <c r="AH96" s="220"/>
      <c r="AI96" s="220"/>
      <c r="AJ96" s="220"/>
      <c r="AK96" s="220"/>
      <c r="AL96" s="220"/>
      <c r="AM96" s="220"/>
      <c r="AN96" s="219">
        <f t="shared" si="0"/>
        <v>0</v>
      </c>
      <c r="AO96" s="220"/>
      <c r="AP96" s="220"/>
      <c r="AQ96" s="84" t="s">
        <v>95</v>
      </c>
      <c r="AR96" s="48"/>
      <c r="AS96" s="85">
        <v>0</v>
      </c>
      <c r="AT96" s="86">
        <f t="shared" si="1"/>
        <v>0</v>
      </c>
      <c r="AU96" s="87">
        <f>'01.1 - Bourané konstrukce'!P131</f>
        <v>0</v>
      </c>
      <c r="AV96" s="86">
        <f>'01.1 - Bourané konstrukce'!J35</f>
        <v>0</v>
      </c>
      <c r="AW96" s="86">
        <f>'01.1 - Bourané konstrukce'!J36</f>
        <v>0</v>
      </c>
      <c r="AX96" s="86">
        <f>'01.1 - Bourané konstrukce'!J37</f>
        <v>0</v>
      </c>
      <c r="AY96" s="86">
        <f>'01.1 - Bourané konstrukce'!J38</f>
        <v>0</v>
      </c>
      <c r="AZ96" s="86">
        <f>'01.1 - Bourané konstrukce'!F35</f>
        <v>0</v>
      </c>
      <c r="BA96" s="86">
        <f>'01.1 - Bourané konstrukce'!F36</f>
        <v>0</v>
      </c>
      <c r="BB96" s="86">
        <f>'01.1 - Bourané konstrukce'!F37</f>
        <v>0</v>
      </c>
      <c r="BC96" s="86">
        <f>'01.1 - Bourané konstrukce'!F38</f>
        <v>0</v>
      </c>
      <c r="BD96" s="88">
        <f>'01.1 - Bourané konstrukce'!F39</f>
        <v>0</v>
      </c>
      <c r="BT96" s="25" t="s">
        <v>91</v>
      </c>
      <c r="BV96" s="25" t="s">
        <v>84</v>
      </c>
      <c r="BW96" s="25" t="s">
        <v>96</v>
      </c>
      <c r="BX96" s="25" t="s">
        <v>90</v>
      </c>
      <c r="CL96" s="25" t="s">
        <v>1</v>
      </c>
    </row>
    <row r="97" spans="1:91" s="3" customFormat="1" ht="16.5" customHeight="1" x14ac:dyDescent="0.2">
      <c r="A97" s="83" t="s">
        <v>92</v>
      </c>
      <c r="B97" s="48"/>
      <c r="C97" s="9"/>
      <c r="D97" s="9"/>
      <c r="E97" s="213" t="s">
        <v>97</v>
      </c>
      <c r="F97" s="213"/>
      <c r="G97" s="213"/>
      <c r="H97" s="213"/>
      <c r="I97" s="213"/>
      <c r="J97" s="9"/>
      <c r="K97" s="213" t="s">
        <v>98</v>
      </c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9">
        <f>'01.2 - Nové konstrukce'!J32</f>
        <v>0</v>
      </c>
      <c r="AH97" s="220"/>
      <c r="AI97" s="220"/>
      <c r="AJ97" s="220"/>
      <c r="AK97" s="220"/>
      <c r="AL97" s="220"/>
      <c r="AM97" s="220"/>
      <c r="AN97" s="219">
        <f t="shared" si="0"/>
        <v>0</v>
      </c>
      <c r="AO97" s="220"/>
      <c r="AP97" s="220"/>
      <c r="AQ97" s="84" t="s">
        <v>95</v>
      </c>
      <c r="AR97" s="48"/>
      <c r="AS97" s="85">
        <v>0</v>
      </c>
      <c r="AT97" s="86">
        <f t="shared" si="1"/>
        <v>0</v>
      </c>
      <c r="AU97" s="87">
        <f>'01.2 - Nové konstrukce'!P132</f>
        <v>0</v>
      </c>
      <c r="AV97" s="86">
        <f>'01.2 - Nové konstrukce'!J35</f>
        <v>0</v>
      </c>
      <c r="AW97" s="86">
        <f>'01.2 - Nové konstrukce'!J36</f>
        <v>0</v>
      </c>
      <c r="AX97" s="86">
        <f>'01.2 - Nové konstrukce'!J37</f>
        <v>0</v>
      </c>
      <c r="AY97" s="86">
        <f>'01.2 - Nové konstrukce'!J38</f>
        <v>0</v>
      </c>
      <c r="AZ97" s="86">
        <f>'01.2 - Nové konstrukce'!F35</f>
        <v>0</v>
      </c>
      <c r="BA97" s="86">
        <f>'01.2 - Nové konstrukce'!F36</f>
        <v>0</v>
      </c>
      <c r="BB97" s="86">
        <f>'01.2 - Nové konstrukce'!F37</f>
        <v>0</v>
      </c>
      <c r="BC97" s="86">
        <f>'01.2 - Nové konstrukce'!F38</f>
        <v>0</v>
      </c>
      <c r="BD97" s="88">
        <f>'01.2 - Nové konstrukce'!F39</f>
        <v>0</v>
      </c>
      <c r="BT97" s="25" t="s">
        <v>91</v>
      </c>
      <c r="BV97" s="25" t="s">
        <v>84</v>
      </c>
      <c r="BW97" s="25" t="s">
        <v>99</v>
      </c>
      <c r="BX97" s="25" t="s">
        <v>90</v>
      </c>
      <c r="CL97" s="25" t="s">
        <v>1</v>
      </c>
    </row>
    <row r="98" spans="1:91" s="3" customFormat="1" ht="16.5" customHeight="1" x14ac:dyDescent="0.2">
      <c r="A98" s="83" t="s">
        <v>92</v>
      </c>
      <c r="B98" s="48"/>
      <c r="C98" s="9"/>
      <c r="D98" s="9"/>
      <c r="E98" s="213" t="s">
        <v>100</v>
      </c>
      <c r="F98" s="213"/>
      <c r="G98" s="213"/>
      <c r="H98" s="213"/>
      <c r="I98" s="213"/>
      <c r="J98" s="9"/>
      <c r="K98" s="213" t="s">
        <v>101</v>
      </c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9">
        <f>'D.1.4.a - Vytápění'!J32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84" t="s">
        <v>95</v>
      </c>
      <c r="AR98" s="48"/>
      <c r="AS98" s="85">
        <v>0</v>
      </c>
      <c r="AT98" s="86">
        <f t="shared" si="1"/>
        <v>0</v>
      </c>
      <c r="AU98" s="87">
        <f>'D.1.4.a - Vytápění'!P125</f>
        <v>0</v>
      </c>
      <c r="AV98" s="86">
        <f>'D.1.4.a - Vytápění'!J35</f>
        <v>0</v>
      </c>
      <c r="AW98" s="86">
        <f>'D.1.4.a - Vytápění'!J36</f>
        <v>0</v>
      </c>
      <c r="AX98" s="86">
        <f>'D.1.4.a - Vytápění'!J37</f>
        <v>0</v>
      </c>
      <c r="AY98" s="86">
        <f>'D.1.4.a - Vytápění'!J38</f>
        <v>0</v>
      </c>
      <c r="AZ98" s="86">
        <f>'D.1.4.a - Vytápění'!F35</f>
        <v>0</v>
      </c>
      <c r="BA98" s="86">
        <f>'D.1.4.a - Vytápění'!F36</f>
        <v>0</v>
      </c>
      <c r="BB98" s="86">
        <f>'D.1.4.a - Vytápění'!F37</f>
        <v>0</v>
      </c>
      <c r="BC98" s="86">
        <f>'D.1.4.a - Vytápění'!F38</f>
        <v>0</v>
      </c>
      <c r="BD98" s="88">
        <f>'D.1.4.a - Vytápění'!F39</f>
        <v>0</v>
      </c>
      <c r="BT98" s="25" t="s">
        <v>91</v>
      </c>
      <c r="BV98" s="25" t="s">
        <v>84</v>
      </c>
      <c r="BW98" s="25" t="s">
        <v>102</v>
      </c>
      <c r="BX98" s="25" t="s">
        <v>90</v>
      </c>
      <c r="CL98" s="25" t="s">
        <v>1</v>
      </c>
    </row>
    <row r="99" spans="1:91" s="3" customFormat="1" ht="16.5" customHeight="1" x14ac:dyDescent="0.2">
      <c r="A99" s="83" t="s">
        <v>92</v>
      </c>
      <c r="B99" s="48"/>
      <c r="C99" s="9"/>
      <c r="D99" s="9"/>
      <c r="E99" s="213" t="s">
        <v>103</v>
      </c>
      <c r="F99" s="213"/>
      <c r="G99" s="213"/>
      <c r="H99" s="213"/>
      <c r="I99" s="213"/>
      <c r="J99" s="9"/>
      <c r="K99" s="213" t="s">
        <v>104</v>
      </c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9">
        <f>'D.1.4.b - Vzduchotechnika'!J32</f>
        <v>0</v>
      </c>
      <c r="AH99" s="220"/>
      <c r="AI99" s="220"/>
      <c r="AJ99" s="220"/>
      <c r="AK99" s="220"/>
      <c r="AL99" s="220"/>
      <c r="AM99" s="220"/>
      <c r="AN99" s="219">
        <f t="shared" si="0"/>
        <v>0</v>
      </c>
      <c r="AO99" s="220"/>
      <c r="AP99" s="220"/>
      <c r="AQ99" s="84" t="s">
        <v>95</v>
      </c>
      <c r="AR99" s="48"/>
      <c r="AS99" s="85">
        <v>0</v>
      </c>
      <c r="AT99" s="86">
        <f t="shared" si="1"/>
        <v>0</v>
      </c>
      <c r="AU99" s="87">
        <f>'D.1.4.b - Vzduchotechnika'!P128</f>
        <v>0</v>
      </c>
      <c r="AV99" s="86">
        <f>'D.1.4.b - Vzduchotechnika'!J35</f>
        <v>0</v>
      </c>
      <c r="AW99" s="86">
        <f>'D.1.4.b - Vzduchotechnika'!J36</f>
        <v>0</v>
      </c>
      <c r="AX99" s="86">
        <f>'D.1.4.b - Vzduchotechnika'!J37</f>
        <v>0</v>
      </c>
      <c r="AY99" s="86">
        <f>'D.1.4.b - Vzduchotechnika'!J38</f>
        <v>0</v>
      </c>
      <c r="AZ99" s="86">
        <f>'D.1.4.b - Vzduchotechnika'!F35</f>
        <v>0</v>
      </c>
      <c r="BA99" s="86">
        <f>'D.1.4.b - Vzduchotechnika'!F36</f>
        <v>0</v>
      </c>
      <c r="BB99" s="86">
        <f>'D.1.4.b - Vzduchotechnika'!F37</f>
        <v>0</v>
      </c>
      <c r="BC99" s="86">
        <f>'D.1.4.b - Vzduchotechnika'!F38</f>
        <v>0</v>
      </c>
      <c r="BD99" s="88">
        <f>'D.1.4.b - Vzduchotechnika'!F39</f>
        <v>0</v>
      </c>
      <c r="BT99" s="25" t="s">
        <v>91</v>
      </c>
      <c r="BV99" s="25" t="s">
        <v>84</v>
      </c>
      <c r="BW99" s="25" t="s">
        <v>105</v>
      </c>
      <c r="BX99" s="25" t="s">
        <v>90</v>
      </c>
      <c r="CL99" s="25" t="s">
        <v>1</v>
      </c>
    </row>
    <row r="100" spans="1:91" s="3" customFormat="1" ht="16.5" customHeight="1" x14ac:dyDescent="0.2">
      <c r="A100" s="83" t="s">
        <v>92</v>
      </c>
      <c r="B100" s="48"/>
      <c r="C100" s="9"/>
      <c r="D100" s="9"/>
      <c r="E100" s="213" t="s">
        <v>106</v>
      </c>
      <c r="F100" s="213"/>
      <c r="G100" s="213"/>
      <c r="H100" s="213"/>
      <c r="I100" s="213"/>
      <c r="J100" s="9"/>
      <c r="K100" s="213" t="s">
        <v>107</v>
      </c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9">
        <f>'D.1.4.c - Silnoproud'!J32</f>
        <v>0</v>
      </c>
      <c r="AH100" s="220"/>
      <c r="AI100" s="220"/>
      <c r="AJ100" s="220"/>
      <c r="AK100" s="220"/>
      <c r="AL100" s="220"/>
      <c r="AM100" s="220"/>
      <c r="AN100" s="219">
        <f t="shared" si="0"/>
        <v>0</v>
      </c>
      <c r="AO100" s="220"/>
      <c r="AP100" s="220"/>
      <c r="AQ100" s="84" t="s">
        <v>95</v>
      </c>
      <c r="AR100" s="48"/>
      <c r="AS100" s="85">
        <v>0</v>
      </c>
      <c r="AT100" s="86">
        <f t="shared" si="1"/>
        <v>0</v>
      </c>
      <c r="AU100" s="87">
        <f>'D.1.4.c - Silnoproud'!P128</f>
        <v>0</v>
      </c>
      <c r="AV100" s="86">
        <f>'D.1.4.c - Silnoproud'!J35</f>
        <v>0</v>
      </c>
      <c r="AW100" s="86">
        <f>'D.1.4.c - Silnoproud'!J36</f>
        <v>0</v>
      </c>
      <c r="AX100" s="86">
        <f>'D.1.4.c - Silnoproud'!J37</f>
        <v>0</v>
      </c>
      <c r="AY100" s="86">
        <f>'D.1.4.c - Silnoproud'!J38</f>
        <v>0</v>
      </c>
      <c r="AZ100" s="86">
        <f>'D.1.4.c - Silnoproud'!F35</f>
        <v>0</v>
      </c>
      <c r="BA100" s="86">
        <f>'D.1.4.c - Silnoproud'!F36</f>
        <v>0</v>
      </c>
      <c r="BB100" s="86">
        <f>'D.1.4.c - Silnoproud'!F37</f>
        <v>0</v>
      </c>
      <c r="BC100" s="86">
        <f>'D.1.4.c - Silnoproud'!F38</f>
        <v>0</v>
      </c>
      <c r="BD100" s="88">
        <f>'D.1.4.c - Silnoproud'!F39</f>
        <v>0</v>
      </c>
      <c r="BT100" s="25" t="s">
        <v>91</v>
      </c>
      <c r="BV100" s="25" t="s">
        <v>84</v>
      </c>
      <c r="BW100" s="25" t="s">
        <v>108</v>
      </c>
      <c r="BX100" s="25" t="s">
        <v>90</v>
      </c>
      <c r="CL100" s="25" t="s">
        <v>1</v>
      </c>
    </row>
    <row r="101" spans="1:91" s="3" customFormat="1" ht="16.5" customHeight="1" x14ac:dyDescent="0.2">
      <c r="B101" s="48"/>
      <c r="C101" s="9"/>
      <c r="D101" s="9"/>
      <c r="E101" s="213" t="s">
        <v>109</v>
      </c>
      <c r="F101" s="213"/>
      <c r="G101" s="213"/>
      <c r="H101" s="213"/>
      <c r="I101" s="213"/>
      <c r="J101" s="9"/>
      <c r="K101" s="213" t="s">
        <v>110</v>
      </c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41">
        <f>ROUND(SUM(AG102:AG103),2)</f>
        <v>0</v>
      </c>
      <c r="AH101" s="220"/>
      <c r="AI101" s="220"/>
      <c r="AJ101" s="220"/>
      <c r="AK101" s="220"/>
      <c r="AL101" s="220"/>
      <c r="AM101" s="220"/>
      <c r="AN101" s="219">
        <f t="shared" si="0"/>
        <v>0</v>
      </c>
      <c r="AO101" s="220"/>
      <c r="AP101" s="220"/>
      <c r="AQ101" s="84" t="s">
        <v>95</v>
      </c>
      <c r="AR101" s="48"/>
      <c r="AS101" s="85">
        <f>ROUND(SUM(AS102:AS103),2)</f>
        <v>0</v>
      </c>
      <c r="AT101" s="86">
        <f t="shared" si="1"/>
        <v>0</v>
      </c>
      <c r="AU101" s="87">
        <f>ROUND(SUM(AU102:AU103),5)</f>
        <v>0</v>
      </c>
      <c r="AV101" s="86">
        <f>ROUND(AZ101*L29,2)</f>
        <v>0</v>
      </c>
      <c r="AW101" s="86">
        <f>ROUND(BA101*L30,2)</f>
        <v>0</v>
      </c>
      <c r="AX101" s="86">
        <f>ROUND(BB101*L29,2)</f>
        <v>0</v>
      </c>
      <c r="AY101" s="86">
        <f>ROUND(BC101*L30,2)</f>
        <v>0</v>
      </c>
      <c r="AZ101" s="86">
        <f>ROUND(SUM(AZ102:AZ103),2)</f>
        <v>0</v>
      </c>
      <c r="BA101" s="86">
        <f>ROUND(SUM(BA102:BA103),2)</f>
        <v>0</v>
      </c>
      <c r="BB101" s="86">
        <f>ROUND(SUM(BB102:BB103),2)</f>
        <v>0</v>
      </c>
      <c r="BC101" s="86">
        <f>ROUND(SUM(BC102:BC103),2)</f>
        <v>0</v>
      </c>
      <c r="BD101" s="88">
        <f>ROUND(SUM(BD102:BD103),2)</f>
        <v>0</v>
      </c>
      <c r="BS101" s="25" t="s">
        <v>81</v>
      </c>
      <c r="BT101" s="25" t="s">
        <v>91</v>
      </c>
      <c r="BU101" s="25" t="s">
        <v>83</v>
      </c>
      <c r="BV101" s="25" t="s">
        <v>84</v>
      </c>
      <c r="BW101" s="25" t="s">
        <v>111</v>
      </c>
      <c r="BX101" s="25" t="s">
        <v>90</v>
      </c>
      <c r="CL101" s="25" t="s">
        <v>1</v>
      </c>
    </row>
    <row r="102" spans="1:91" s="3" customFormat="1" ht="16.5" customHeight="1" x14ac:dyDescent="0.2">
      <c r="A102" s="83" t="s">
        <v>92</v>
      </c>
      <c r="B102" s="48"/>
      <c r="C102" s="9"/>
      <c r="D102" s="9"/>
      <c r="E102" s="9"/>
      <c r="F102" s="213" t="s">
        <v>112</v>
      </c>
      <c r="G102" s="213"/>
      <c r="H102" s="213"/>
      <c r="I102" s="213"/>
      <c r="J102" s="213"/>
      <c r="K102" s="9"/>
      <c r="L102" s="213" t="s">
        <v>113</v>
      </c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9">
        <f>'4.1 - Elektrická požární ...'!J34</f>
        <v>0</v>
      </c>
      <c r="AH102" s="220"/>
      <c r="AI102" s="220"/>
      <c r="AJ102" s="220"/>
      <c r="AK102" s="220"/>
      <c r="AL102" s="220"/>
      <c r="AM102" s="220"/>
      <c r="AN102" s="219">
        <f t="shared" si="0"/>
        <v>0</v>
      </c>
      <c r="AO102" s="220"/>
      <c r="AP102" s="220"/>
      <c r="AQ102" s="84" t="s">
        <v>95</v>
      </c>
      <c r="AR102" s="48"/>
      <c r="AS102" s="85">
        <v>0</v>
      </c>
      <c r="AT102" s="86">
        <f t="shared" si="1"/>
        <v>0</v>
      </c>
      <c r="AU102" s="87">
        <f>'4.1 - Elektrická požární ...'!P130</f>
        <v>0</v>
      </c>
      <c r="AV102" s="86">
        <f>'4.1 - Elektrická požární ...'!J37</f>
        <v>0</v>
      </c>
      <c r="AW102" s="86">
        <f>'4.1 - Elektrická požární ...'!J38</f>
        <v>0</v>
      </c>
      <c r="AX102" s="86">
        <f>'4.1 - Elektrická požární ...'!J39</f>
        <v>0</v>
      </c>
      <c r="AY102" s="86">
        <f>'4.1 - Elektrická požární ...'!J40</f>
        <v>0</v>
      </c>
      <c r="AZ102" s="86">
        <f>'4.1 - Elektrická požární ...'!F37</f>
        <v>0</v>
      </c>
      <c r="BA102" s="86">
        <f>'4.1 - Elektrická požární ...'!F38</f>
        <v>0</v>
      </c>
      <c r="BB102" s="86">
        <f>'4.1 - Elektrická požární ...'!F39</f>
        <v>0</v>
      </c>
      <c r="BC102" s="86">
        <f>'4.1 - Elektrická požární ...'!F40</f>
        <v>0</v>
      </c>
      <c r="BD102" s="88">
        <f>'4.1 - Elektrická požární ...'!F41</f>
        <v>0</v>
      </c>
      <c r="BT102" s="25" t="s">
        <v>114</v>
      </c>
      <c r="BV102" s="25" t="s">
        <v>84</v>
      </c>
      <c r="BW102" s="25" t="s">
        <v>115</v>
      </c>
      <c r="BX102" s="25" t="s">
        <v>111</v>
      </c>
      <c r="CL102" s="25" t="s">
        <v>1</v>
      </c>
    </row>
    <row r="103" spans="1:91" s="3" customFormat="1" ht="16.5" customHeight="1" x14ac:dyDescent="0.2">
      <c r="A103" s="83" t="s">
        <v>92</v>
      </c>
      <c r="B103" s="48"/>
      <c r="C103" s="9"/>
      <c r="D103" s="9"/>
      <c r="E103" s="9"/>
      <c r="F103" s="213" t="s">
        <v>116</v>
      </c>
      <c r="G103" s="213"/>
      <c r="H103" s="213"/>
      <c r="I103" s="213"/>
      <c r="J103" s="213"/>
      <c r="K103" s="9"/>
      <c r="L103" s="213" t="s">
        <v>117</v>
      </c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9">
        <f>'4.2 - Systém nouzového př...'!J34</f>
        <v>0</v>
      </c>
      <c r="AH103" s="220"/>
      <c r="AI103" s="220"/>
      <c r="AJ103" s="220"/>
      <c r="AK103" s="220"/>
      <c r="AL103" s="220"/>
      <c r="AM103" s="220"/>
      <c r="AN103" s="219">
        <f t="shared" si="0"/>
        <v>0</v>
      </c>
      <c r="AO103" s="220"/>
      <c r="AP103" s="220"/>
      <c r="AQ103" s="84" t="s">
        <v>95</v>
      </c>
      <c r="AR103" s="48"/>
      <c r="AS103" s="85">
        <v>0</v>
      </c>
      <c r="AT103" s="86">
        <f t="shared" si="1"/>
        <v>0</v>
      </c>
      <c r="AU103" s="87">
        <f>'4.2 - Systém nouzového př...'!P130</f>
        <v>0</v>
      </c>
      <c r="AV103" s="86">
        <f>'4.2 - Systém nouzového př...'!J37</f>
        <v>0</v>
      </c>
      <c r="AW103" s="86">
        <f>'4.2 - Systém nouzového př...'!J38</f>
        <v>0</v>
      </c>
      <c r="AX103" s="86">
        <f>'4.2 - Systém nouzového př...'!J39</f>
        <v>0</v>
      </c>
      <c r="AY103" s="86">
        <f>'4.2 - Systém nouzového př...'!J40</f>
        <v>0</v>
      </c>
      <c r="AZ103" s="86">
        <f>'4.2 - Systém nouzového př...'!F37</f>
        <v>0</v>
      </c>
      <c r="BA103" s="86">
        <f>'4.2 - Systém nouzového př...'!F38</f>
        <v>0</v>
      </c>
      <c r="BB103" s="86">
        <f>'4.2 - Systém nouzového př...'!F39</f>
        <v>0</v>
      </c>
      <c r="BC103" s="86">
        <f>'4.2 - Systém nouzového př...'!F40</f>
        <v>0</v>
      </c>
      <c r="BD103" s="88">
        <f>'4.2 - Systém nouzového př...'!F41</f>
        <v>0</v>
      </c>
      <c r="BT103" s="25" t="s">
        <v>114</v>
      </c>
      <c r="BV103" s="25" t="s">
        <v>84</v>
      </c>
      <c r="BW103" s="25" t="s">
        <v>118</v>
      </c>
      <c r="BX103" s="25" t="s">
        <v>111</v>
      </c>
      <c r="CL103" s="25" t="s">
        <v>1</v>
      </c>
    </row>
    <row r="104" spans="1:91" s="3" customFormat="1" ht="16.5" customHeight="1" x14ac:dyDescent="0.2">
      <c r="A104" s="83" t="s">
        <v>92</v>
      </c>
      <c r="B104" s="48"/>
      <c r="C104" s="9"/>
      <c r="D104" s="9"/>
      <c r="E104" s="213" t="s">
        <v>119</v>
      </c>
      <c r="F104" s="213"/>
      <c r="G104" s="213"/>
      <c r="H104" s="213"/>
      <c r="I104" s="213"/>
      <c r="J104" s="9"/>
      <c r="K104" s="213" t="s">
        <v>120</v>
      </c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9">
        <f>'D.1.4.e - Vnitřní vodovod...'!J32</f>
        <v>0</v>
      </c>
      <c r="AH104" s="220"/>
      <c r="AI104" s="220"/>
      <c r="AJ104" s="220"/>
      <c r="AK104" s="220"/>
      <c r="AL104" s="220"/>
      <c r="AM104" s="220"/>
      <c r="AN104" s="219">
        <f t="shared" si="0"/>
        <v>0</v>
      </c>
      <c r="AO104" s="220"/>
      <c r="AP104" s="220"/>
      <c r="AQ104" s="84" t="s">
        <v>95</v>
      </c>
      <c r="AR104" s="48"/>
      <c r="AS104" s="85">
        <v>0</v>
      </c>
      <c r="AT104" s="86">
        <f t="shared" si="1"/>
        <v>0</v>
      </c>
      <c r="AU104" s="87">
        <f>'D.1.4.e - Vnitřní vodovod...'!P128</f>
        <v>0</v>
      </c>
      <c r="AV104" s="86">
        <f>'D.1.4.e - Vnitřní vodovod...'!J35</f>
        <v>0</v>
      </c>
      <c r="AW104" s="86">
        <f>'D.1.4.e - Vnitřní vodovod...'!J36</f>
        <v>0</v>
      </c>
      <c r="AX104" s="86">
        <f>'D.1.4.e - Vnitřní vodovod...'!J37</f>
        <v>0</v>
      </c>
      <c r="AY104" s="86">
        <f>'D.1.4.e - Vnitřní vodovod...'!J38</f>
        <v>0</v>
      </c>
      <c r="AZ104" s="86">
        <f>'D.1.4.e - Vnitřní vodovod...'!F35</f>
        <v>0</v>
      </c>
      <c r="BA104" s="86">
        <f>'D.1.4.e - Vnitřní vodovod...'!F36</f>
        <v>0</v>
      </c>
      <c r="BB104" s="86">
        <f>'D.1.4.e - Vnitřní vodovod...'!F37</f>
        <v>0</v>
      </c>
      <c r="BC104" s="86">
        <f>'D.1.4.e - Vnitřní vodovod...'!F38</f>
        <v>0</v>
      </c>
      <c r="BD104" s="88">
        <f>'D.1.4.e - Vnitřní vodovod...'!F39</f>
        <v>0</v>
      </c>
      <c r="BT104" s="25" t="s">
        <v>91</v>
      </c>
      <c r="BV104" s="25" t="s">
        <v>84</v>
      </c>
      <c r="BW104" s="25" t="s">
        <v>121</v>
      </c>
      <c r="BX104" s="25" t="s">
        <v>90</v>
      </c>
      <c r="CL104" s="25" t="s">
        <v>1</v>
      </c>
    </row>
    <row r="105" spans="1:91" s="6" customFormat="1" ht="16.5" customHeight="1" x14ac:dyDescent="0.2">
      <c r="A105" s="83" t="s">
        <v>92</v>
      </c>
      <c r="B105" s="74"/>
      <c r="C105" s="75"/>
      <c r="D105" s="216" t="s">
        <v>122</v>
      </c>
      <c r="E105" s="216"/>
      <c r="F105" s="216"/>
      <c r="G105" s="216"/>
      <c r="H105" s="216"/>
      <c r="I105" s="76"/>
      <c r="J105" s="216" t="s">
        <v>123</v>
      </c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49">
        <f>'03 - VRN'!J30</f>
        <v>0</v>
      </c>
      <c r="AH105" s="243"/>
      <c r="AI105" s="243"/>
      <c r="AJ105" s="243"/>
      <c r="AK105" s="243"/>
      <c r="AL105" s="243"/>
      <c r="AM105" s="243"/>
      <c r="AN105" s="249">
        <f t="shared" si="0"/>
        <v>0</v>
      </c>
      <c r="AO105" s="243"/>
      <c r="AP105" s="243"/>
      <c r="AQ105" s="77" t="s">
        <v>88</v>
      </c>
      <c r="AR105" s="74"/>
      <c r="AS105" s="89">
        <v>0</v>
      </c>
      <c r="AT105" s="90">
        <f t="shared" si="1"/>
        <v>0</v>
      </c>
      <c r="AU105" s="91">
        <f>'03 - VRN'!P118</f>
        <v>0</v>
      </c>
      <c r="AV105" s="90">
        <f>'03 - VRN'!J33</f>
        <v>0</v>
      </c>
      <c r="AW105" s="90">
        <f>'03 - VRN'!J34</f>
        <v>0</v>
      </c>
      <c r="AX105" s="90">
        <f>'03 - VRN'!J35</f>
        <v>0</v>
      </c>
      <c r="AY105" s="90">
        <f>'03 - VRN'!J36</f>
        <v>0</v>
      </c>
      <c r="AZ105" s="90">
        <f>'03 - VRN'!F33</f>
        <v>0</v>
      </c>
      <c r="BA105" s="90">
        <f>'03 - VRN'!F34</f>
        <v>0</v>
      </c>
      <c r="BB105" s="90">
        <f>'03 - VRN'!F35</f>
        <v>0</v>
      </c>
      <c r="BC105" s="90">
        <f>'03 - VRN'!F36</f>
        <v>0</v>
      </c>
      <c r="BD105" s="92">
        <f>'03 - VRN'!F37</f>
        <v>0</v>
      </c>
      <c r="BT105" s="82" t="s">
        <v>89</v>
      </c>
      <c r="BV105" s="82" t="s">
        <v>84</v>
      </c>
      <c r="BW105" s="82" t="s">
        <v>124</v>
      </c>
      <c r="BX105" s="82" t="s">
        <v>5</v>
      </c>
      <c r="CL105" s="82" t="s">
        <v>1</v>
      </c>
      <c r="CM105" s="82" t="s">
        <v>91</v>
      </c>
    </row>
    <row r="106" spans="1:91" s="1" customFormat="1" ht="30" customHeight="1" x14ac:dyDescent="0.2">
      <c r="B106" s="32"/>
      <c r="AR106" s="32"/>
    </row>
    <row r="107" spans="1:91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32"/>
    </row>
  </sheetData>
  <sheetProtection algorithmName="SHA-512" hashValue="ajEOn8q51lmprKP3vN84ZI1aNpNlSNlrIBMrzQBnyUnkVAxTi3bXsJvWbpF+tGu1X2DjedAxkAzFyTJbEaMW/A==" saltValue="9gk916Rg62CI/lybUgYuX13IVVoxoXhuYVvY2fAK1CArDHbo842BA5HMYgIVPtvYya9Ahff/bpNT3+4yzpYz5A==" spinCount="100000" sheet="1" objects="1" scenarios="1" formatColumns="0" formatRows="0"/>
  <mergeCells count="82">
    <mergeCell ref="AN95:AP95"/>
    <mergeCell ref="AN101:AP101"/>
    <mergeCell ref="AS89:AT91"/>
    <mergeCell ref="AN105:AP105"/>
    <mergeCell ref="AG105:AM105"/>
    <mergeCell ref="AG94:AM94"/>
    <mergeCell ref="AN94:AP94"/>
    <mergeCell ref="AN103:AP103"/>
    <mergeCell ref="AN102:AP102"/>
    <mergeCell ref="AN104:AP104"/>
    <mergeCell ref="AN99:AP99"/>
    <mergeCell ref="AN100:AP100"/>
    <mergeCell ref="AR2:BE2"/>
    <mergeCell ref="AG97:AM97"/>
    <mergeCell ref="AG101:AM101"/>
    <mergeCell ref="AG95:AM95"/>
    <mergeCell ref="AG100:AM100"/>
    <mergeCell ref="AG92:AM92"/>
    <mergeCell ref="AG98:AM98"/>
    <mergeCell ref="AG99:AM99"/>
    <mergeCell ref="AG96:AM96"/>
    <mergeCell ref="AM89:AP89"/>
    <mergeCell ref="AM87:AN87"/>
    <mergeCell ref="AM90:AP90"/>
    <mergeCell ref="AN98:AP98"/>
    <mergeCell ref="AN97:AP97"/>
    <mergeCell ref="AN96:AP96"/>
    <mergeCell ref="AN92:AP9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J85"/>
    <mergeCell ref="L103:AF103"/>
    <mergeCell ref="L102:AF102"/>
    <mergeCell ref="D105:H105"/>
    <mergeCell ref="J105:AF105"/>
    <mergeCell ref="AG104:AM104"/>
    <mergeCell ref="AG103:AM103"/>
    <mergeCell ref="AG102:AM102"/>
    <mergeCell ref="E104:I104"/>
    <mergeCell ref="F102:J102"/>
    <mergeCell ref="F103:J103"/>
    <mergeCell ref="I92:AF92"/>
    <mergeCell ref="J95:AF95"/>
    <mergeCell ref="K101:AF101"/>
    <mergeCell ref="K100:AF100"/>
    <mergeCell ref="K99:AF99"/>
    <mergeCell ref="K96:AF96"/>
    <mergeCell ref="K97:AF97"/>
    <mergeCell ref="K104:AF104"/>
    <mergeCell ref="K98:AF98"/>
    <mergeCell ref="C92:G92"/>
    <mergeCell ref="D95:H95"/>
    <mergeCell ref="E98:I98"/>
    <mergeCell ref="E101:I101"/>
    <mergeCell ref="E100:I100"/>
    <mergeCell ref="E99:I99"/>
    <mergeCell ref="E97:I97"/>
    <mergeCell ref="E96:I96"/>
  </mergeCells>
  <hyperlinks>
    <hyperlink ref="A96" location="'01.1 - Bourané konstrukce'!C2" display="/" xr:uid="{00000000-0004-0000-0000-000000000000}"/>
    <hyperlink ref="A97" location="'01.2 - Nové konstrukce'!C2" display="/" xr:uid="{00000000-0004-0000-0000-000001000000}"/>
    <hyperlink ref="A98" location="'D.1.4.a - Vytápění'!C2" display="/" xr:uid="{00000000-0004-0000-0000-000002000000}"/>
    <hyperlink ref="A99" location="'D.1.4.b - Vzduchotechnika'!C2" display="/" xr:uid="{00000000-0004-0000-0000-000003000000}"/>
    <hyperlink ref="A100" location="'D.1.4.c - Silnoproud'!C2" display="/" xr:uid="{00000000-0004-0000-0000-000004000000}"/>
    <hyperlink ref="A102" location="'4.1 - Elektrická požární ...'!C2" display="/" xr:uid="{00000000-0004-0000-0000-000005000000}"/>
    <hyperlink ref="A103" location="'4.2 - Systém nouzového př...'!C2" display="/" xr:uid="{00000000-0004-0000-0000-000006000000}"/>
    <hyperlink ref="A104" location="'D.1.4.e - Vnitřní vodovod...'!C2" display="/" xr:uid="{00000000-0004-0000-0000-000007000000}"/>
    <hyperlink ref="A105" location="'03 - VRN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36"/>
  <sheetViews>
    <sheetView showGridLines="0" topLeftCell="A53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s="1" customFormat="1" ht="12" customHeight="1" x14ac:dyDescent="0.2">
      <c r="B8" s="32"/>
      <c r="D8" s="27" t="s">
        <v>126</v>
      </c>
      <c r="L8" s="32"/>
    </row>
    <row r="9" spans="2:46" s="1" customFormat="1" ht="16.5" customHeight="1" x14ac:dyDescent="0.2">
      <c r="B9" s="32"/>
      <c r="E9" s="217" t="s">
        <v>1113</v>
      </c>
      <c r="F9" s="256"/>
      <c r="G9" s="256"/>
      <c r="H9" s="256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30. 1. 2024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59" t="str">
        <f>'Rekapitulace stavby'!E14</f>
        <v>Vyplň údaj</v>
      </c>
      <c r="F18" s="225"/>
      <c r="G18" s="225"/>
      <c r="H18" s="225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37</v>
      </c>
      <c r="I23" s="27" t="s">
        <v>25</v>
      </c>
      <c r="J23" s="25" t="s">
        <v>38</v>
      </c>
      <c r="L23" s="32"/>
    </row>
    <row r="24" spans="2:12" s="1" customFormat="1" ht="18" customHeight="1" x14ac:dyDescent="0.2">
      <c r="B24" s="32"/>
      <c r="E24" s="25" t="s">
        <v>39</v>
      </c>
      <c r="I24" s="27" t="s">
        <v>28</v>
      </c>
      <c r="J24" s="25" t="s">
        <v>40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41</v>
      </c>
      <c r="L26" s="32"/>
    </row>
    <row r="27" spans="2:12" s="7" customFormat="1" ht="16.5" customHeight="1" x14ac:dyDescent="0.2">
      <c r="B27" s="94"/>
      <c r="E27" s="230" t="s">
        <v>1</v>
      </c>
      <c r="F27" s="230"/>
      <c r="G27" s="230"/>
      <c r="H27" s="230"/>
      <c r="L27" s="94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5" t="s">
        <v>42</v>
      </c>
      <c r="J30" s="66">
        <f>ROUND(J118,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 x14ac:dyDescent="0.2">
      <c r="B33" s="32"/>
      <c r="D33" s="55" t="s">
        <v>46</v>
      </c>
      <c r="E33" s="27" t="s">
        <v>47</v>
      </c>
      <c r="F33" s="86">
        <f>ROUND((ROUND((SUM(BE118:BE129)),  2) + SUM(BE131:BE135)), 2)</f>
        <v>0</v>
      </c>
      <c r="I33" s="96">
        <v>0.21</v>
      </c>
      <c r="J33" s="86">
        <f>ROUND((ROUND(((SUM(BE118:BE129))*I33),  2) + (SUM(BE131:BE135)*I33)), 2)</f>
        <v>0</v>
      </c>
      <c r="L33" s="32"/>
    </row>
    <row r="34" spans="2:12" s="1" customFormat="1" ht="14.45" customHeight="1" x14ac:dyDescent="0.2">
      <c r="B34" s="32"/>
      <c r="E34" s="27" t="s">
        <v>48</v>
      </c>
      <c r="F34" s="86">
        <f>ROUND((ROUND((SUM(BF118:BF129)),  2) + SUM(BF131:BF135)), 2)</f>
        <v>0</v>
      </c>
      <c r="I34" s="96">
        <v>0.12</v>
      </c>
      <c r="J34" s="86">
        <f>ROUND((ROUND(((SUM(BF118:BF129))*I34),  2) + (SUM(BF131:BF135)*I34)), 2)</f>
        <v>0</v>
      </c>
      <c r="L34" s="32"/>
    </row>
    <row r="35" spans="2:12" s="1" customFormat="1" ht="14.45" hidden="1" customHeight="1" x14ac:dyDescent="0.2">
      <c r="B35" s="32"/>
      <c r="E35" s="27" t="s">
        <v>49</v>
      </c>
      <c r="F35" s="86">
        <f>ROUND((ROUND((SUM(BG118:BG129)),  2) + SUM(BG131:BG135)),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 x14ac:dyDescent="0.2">
      <c r="B36" s="32"/>
      <c r="E36" s="27" t="s">
        <v>50</v>
      </c>
      <c r="F36" s="86">
        <f>ROUND((ROUND((SUM(BH118:BH129)),  2) + SUM(BH131:BH135)),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 x14ac:dyDescent="0.2">
      <c r="B37" s="32"/>
      <c r="E37" s="27" t="s">
        <v>51</v>
      </c>
      <c r="F37" s="86">
        <f>ROUND((ROUND((SUM(BI118:BI129)),  2) + SUM(BI131:BI135)), 2)</f>
        <v>0</v>
      </c>
      <c r="I37" s="96">
        <v>0</v>
      </c>
      <c r="J37" s="86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7"/>
      <c r="D39" s="98" t="s">
        <v>52</v>
      </c>
      <c r="E39" s="57"/>
      <c r="F39" s="57"/>
      <c r="G39" s="99" t="s">
        <v>53</v>
      </c>
      <c r="H39" s="100" t="s">
        <v>54</v>
      </c>
      <c r="I39" s="57"/>
      <c r="J39" s="101">
        <f>SUM(J30:J37)</f>
        <v>0</v>
      </c>
      <c r="K39" s="102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130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47" s="1" customFormat="1" ht="12" customHeight="1" x14ac:dyDescent="0.2">
      <c r="B86" s="32"/>
      <c r="C86" s="27" t="s">
        <v>126</v>
      </c>
      <c r="L86" s="32"/>
    </row>
    <row r="87" spans="2:47" s="1" customFormat="1" ht="16.5" customHeight="1" x14ac:dyDescent="0.2">
      <c r="B87" s="32"/>
      <c r="E87" s="217" t="str">
        <f>E9</f>
        <v>03 - VRN</v>
      </c>
      <c r="F87" s="256"/>
      <c r="G87" s="256"/>
      <c r="H87" s="256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Kamýcká č.p. 959, Praha-Suchdol 165 00</v>
      </c>
      <c r="I89" s="27" t="s">
        <v>22</v>
      </c>
      <c r="J89" s="52" t="str">
        <f>IF(J12="","",J12)</f>
        <v>30. 1. 2024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Česká zemědělská univerzita v Praze</v>
      </c>
      <c r="I91" s="27" t="s">
        <v>32</v>
      </c>
      <c r="J91" s="30" t="str">
        <f>E21</f>
        <v>Origon spol. s r.o.</v>
      </c>
      <c r="L91" s="32"/>
    </row>
    <row r="92" spans="2:47" s="1" customFormat="1" ht="25.7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STAGA stavební agentura s.r.o.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5" t="s">
        <v>131</v>
      </c>
      <c r="D94" s="97"/>
      <c r="E94" s="97"/>
      <c r="F94" s="97"/>
      <c r="G94" s="97"/>
      <c r="H94" s="97"/>
      <c r="I94" s="97"/>
      <c r="J94" s="106" t="s">
        <v>132</v>
      </c>
      <c r="K94" s="97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7" t="s">
        <v>133</v>
      </c>
      <c r="J96" s="66">
        <f>J118</f>
        <v>0</v>
      </c>
      <c r="L96" s="32"/>
      <c r="AU96" s="17" t="s">
        <v>134</v>
      </c>
    </row>
    <row r="97" spans="2:12" s="8" customFormat="1" ht="24.95" customHeight="1" x14ac:dyDescent="0.2">
      <c r="B97" s="108"/>
      <c r="D97" s="109" t="s">
        <v>614</v>
      </c>
      <c r="E97" s="110"/>
      <c r="F97" s="110"/>
      <c r="G97" s="110"/>
      <c r="H97" s="110"/>
      <c r="I97" s="110"/>
      <c r="J97" s="111">
        <f>J119</f>
        <v>0</v>
      </c>
      <c r="L97" s="108"/>
    </row>
    <row r="98" spans="2:12" s="8" customFormat="1" ht="21.75" customHeight="1" x14ac:dyDescent="0.2">
      <c r="B98" s="108"/>
      <c r="D98" s="116" t="s">
        <v>145</v>
      </c>
      <c r="J98" s="117">
        <f>J130</f>
        <v>0</v>
      </c>
      <c r="L98" s="108"/>
    </row>
    <row r="99" spans="2:12" s="1" customFormat="1" ht="21.75" customHeight="1" x14ac:dyDescent="0.2">
      <c r="B99" s="32"/>
      <c r="L99" s="32"/>
    </row>
    <row r="100" spans="2:12" s="1" customFormat="1" ht="6.95" customHeight="1" x14ac:dyDescent="0.2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 x14ac:dyDescent="0.2">
      <c r="B105" s="32"/>
      <c r="C105" s="21" t="s">
        <v>146</v>
      </c>
      <c r="L105" s="32"/>
    </row>
    <row r="106" spans="2:12" s="1" customFormat="1" ht="6.95" customHeight="1" x14ac:dyDescent="0.2">
      <c r="B106" s="32"/>
      <c r="L106" s="32"/>
    </row>
    <row r="107" spans="2:12" s="1" customFormat="1" ht="12" customHeight="1" x14ac:dyDescent="0.2">
      <c r="B107" s="32"/>
      <c r="C107" s="27" t="s">
        <v>16</v>
      </c>
      <c r="L107" s="32"/>
    </row>
    <row r="108" spans="2:12" s="1" customFormat="1" ht="16.5" customHeight="1" x14ac:dyDescent="0.2">
      <c r="B108" s="32"/>
      <c r="E108" s="257" t="str">
        <f>E7</f>
        <v>ČZÚ - úprava sociálního zázemí</v>
      </c>
      <c r="F108" s="258"/>
      <c r="G108" s="258"/>
      <c r="H108" s="258"/>
      <c r="L108" s="32"/>
    </row>
    <row r="109" spans="2:12" s="1" customFormat="1" ht="12" customHeight="1" x14ac:dyDescent="0.2">
      <c r="B109" s="32"/>
      <c r="C109" s="27" t="s">
        <v>126</v>
      </c>
      <c r="L109" s="32"/>
    </row>
    <row r="110" spans="2:12" s="1" customFormat="1" ht="16.5" customHeight="1" x14ac:dyDescent="0.2">
      <c r="B110" s="32"/>
      <c r="E110" s="217" t="str">
        <f>E9</f>
        <v>03 - VRN</v>
      </c>
      <c r="F110" s="256"/>
      <c r="G110" s="256"/>
      <c r="H110" s="256"/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20</v>
      </c>
      <c r="F112" s="25" t="str">
        <f>F12</f>
        <v>Kamýcká č.p. 959, Praha-Suchdol 165 00</v>
      </c>
      <c r="I112" s="27" t="s">
        <v>22</v>
      </c>
      <c r="J112" s="52" t="str">
        <f>IF(J12="","",J12)</f>
        <v>30. 1. 2024</v>
      </c>
      <c r="L112" s="32"/>
    </row>
    <row r="113" spans="2:65" s="1" customFormat="1" ht="6.95" customHeight="1" x14ac:dyDescent="0.2">
      <c r="B113" s="32"/>
      <c r="L113" s="32"/>
    </row>
    <row r="114" spans="2:65" s="1" customFormat="1" ht="15.2" customHeight="1" x14ac:dyDescent="0.2">
      <c r="B114" s="32"/>
      <c r="C114" s="27" t="s">
        <v>24</v>
      </c>
      <c r="F114" s="25" t="str">
        <f>E15</f>
        <v>Česká zemědělská univerzita v Praze</v>
      </c>
      <c r="I114" s="27" t="s">
        <v>32</v>
      </c>
      <c r="J114" s="30" t="str">
        <f>E21</f>
        <v>Origon spol. s r.o.</v>
      </c>
      <c r="L114" s="32"/>
    </row>
    <row r="115" spans="2:65" s="1" customFormat="1" ht="25.7" customHeight="1" x14ac:dyDescent="0.2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STAGA stavební agentura s.r.o.</v>
      </c>
      <c r="L115" s="32"/>
    </row>
    <row r="116" spans="2:65" s="1" customFormat="1" ht="10.35" customHeight="1" x14ac:dyDescent="0.2">
      <c r="B116" s="32"/>
      <c r="L116" s="32"/>
    </row>
    <row r="117" spans="2:65" s="10" customFormat="1" ht="29.25" customHeight="1" x14ac:dyDescent="0.2">
      <c r="B117" s="118"/>
      <c r="C117" s="119" t="s">
        <v>147</v>
      </c>
      <c r="D117" s="120" t="s">
        <v>67</v>
      </c>
      <c r="E117" s="120" t="s">
        <v>63</v>
      </c>
      <c r="F117" s="120" t="s">
        <v>64</v>
      </c>
      <c r="G117" s="120" t="s">
        <v>148</v>
      </c>
      <c r="H117" s="120" t="s">
        <v>149</v>
      </c>
      <c r="I117" s="120" t="s">
        <v>150</v>
      </c>
      <c r="J117" s="120" t="s">
        <v>132</v>
      </c>
      <c r="K117" s="121" t="s">
        <v>151</v>
      </c>
      <c r="L117" s="118"/>
      <c r="M117" s="59" t="s">
        <v>1</v>
      </c>
      <c r="N117" s="60" t="s">
        <v>46</v>
      </c>
      <c r="O117" s="60" t="s">
        <v>152</v>
      </c>
      <c r="P117" s="60" t="s">
        <v>153</v>
      </c>
      <c r="Q117" s="60" t="s">
        <v>154</v>
      </c>
      <c r="R117" s="60" t="s">
        <v>155</v>
      </c>
      <c r="S117" s="60" t="s">
        <v>156</v>
      </c>
      <c r="T117" s="61" t="s">
        <v>157</v>
      </c>
    </row>
    <row r="118" spans="2:65" s="1" customFormat="1" ht="22.9" customHeight="1" x14ac:dyDescent="0.25">
      <c r="B118" s="32"/>
      <c r="C118" s="64" t="s">
        <v>158</v>
      </c>
      <c r="J118" s="122">
        <f>BK118</f>
        <v>0</v>
      </c>
      <c r="L118" s="32"/>
      <c r="M118" s="62"/>
      <c r="N118" s="53"/>
      <c r="O118" s="53"/>
      <c r="P118" s="123">
        <f>P119+P130</f>
        <v>0</v>
      </c>
      <c r="Q118" s="53"/>
      <c r="R118" s="123">
        <f>R119+R130</f>
        <v>0</v>
      </c>
      <c r="S118" s="53"/>
      <c r="T118" s="124">
        <f>T119+T130</f>
        <v>0</v>
      </c>
      <c r="AT118" s="17" t="s">
        <v>81</v>
      </c>
      <c r="AU118" s="17" t="s">
        <v>134</v>
      </c>
      <c r="BK118" s="125">
        <f>BK119+BK130</f>
        <v>0</v>
      </c>
    </row>
    <row r="119" spans="2:65" s="11" customFormat="1" ht="25.9" customHeight="1" x14ac:dyDescent="0.2">
      <c r="B119" s="126"/>
      <c r="D119" s="127" t="s">
        <v>81</v>
      </c>
      <c r="E119" s="128" t="s">
        <v>123</v>
      </c>
      <c r="F119" s="128" t="s">
        <v>671</v>
      </c>
      <c r="I119" s="129"/>
      <c r="J119" s="117">
        <f>BK119</f>
        <v>0</v>
      </c>
      <c r="L119" s="126"/>
      <c r="M119" s="130"/>
      <c r="P119" s="131">
        <f>SUM(P120:P129)</f>
        <v>0</v>
      </c>
      <c r="R119" s="131">
        <f>SUM(R120:R129)</f>
        <v>0</v>
      </c>
      <c r="T119" s="132">
        <f>SUM(T120:T129)</f>
        <v>0</v>
      </c>
      <c r="AR119" s="127" t="s">
        <v>190</v>
      </c>
      <c r="AT119" s="133" t="s">
        <v>81</v>
      </c>
      <c r="AU119" s="133" t="s">
        <v>82</v>
      </c>
      <c r="AY119" s="127" t="s">
        <v>161</v>
      </c>
      <c r="BK119" s="134">
        <f>SUM(BK120:BK129)</f>
        <v>0</v>
      </c>
    </row>
    <row r="120" spans="2:65" s="1" customFormat="1" ht="16.5" customHeight="1" x14ac:dyDescent="0.2">
      <c r="B120" s="32"/>
      <c r="C120" s="137" t="s">
        <v>89</v>
      </c>
      <c r="D120" s="137" t="s">
        <v>164</v>
      </c>
      <c r="E120" s="138" t="s">
        <v>1114</v>
      </c>
      <c r="F120" s="139" t="s">
        <v>1115</v>
      </c>
      <c r="G120" s="140" t="s">
        <v>255</v>
      </c>
      <c r="H120" s="141">
        <v>1</v>
      </c>
      <c r="I120" s="142"/>
      <c r="J120" s="143">
        <f>ROUND(I120*H120,2)</f>
        <v>0</v>
      </c>
      <c r="K120" s="139" t="s">
        <v>1</v>
      </c>
      <c r="L120" s="32"/>
      <c r="M120" s="144" t="s">
        <v>1</v>
      </c>
      <c r="N120" s="145" t="s">
        <v>47</v>
      </c>
      <c r="P120" s="146">
        <f>O120*H120</f>
        <v>0</v>
      </c>
      <c r="Q120" s="146">
        <v>0</v>
      </c>
      <c r="R120" s="146">
        <f>Q120*H120</f>
        <v>0</v>
      </c>
      <c r="S120" s="146">
        <v>0</v>
      </c>
      <c r="T120" s="147">
        <f>S120*H120</f>
        <v>0</v>
      </c>
      <c r="AR120" s="148" t="s">
        <v>169</v>
      </c>
      <c r="AT120" s="148" t="s">
        <v>164</v>
      </c>
      <c r="AU120" s="148" t="s">
        <v>89</v>
      </c>
      <c r="AY120" s="17" t="s">
        <v>161</v>
      </c>
      <c r="BE120" s="149">
        <f>IF(N120="základní",J120,0)</f>
        <v>0</v>
      </c>
      <c r="BF120" s="149">
        <f>IF(N120="snížená",J120,0)</f>
        <v>0</v>
      </c>
      <c r="BG120" s="149">
        <f>IF(N120="zákl. přenesená",J120,0)</f>
        <v>0</v>
      </c>
      <c r="BH120" s="149">
        <f>IF(N120="sníž. přenesená",J120,0)</f>
        <v>0</v>
      </c>
      <c r="BI120" s="149">
        <f>IF(N120="nulová",J120,0)</f>
        <v>0</v>
      </c>
      <c r="BJ120" s="17" t="s">
        <v>89</v>
      </c>
      <c r="BK120" s="149">
        <f>ROUND(I120*H120,2)</f>
        <v>0</v>
      </c>
      <c r="BL120" s="17" t="s">
        <v>169</v>
      </c>
      <c r="BM120" s="148" t="s">
        <v>1116</v>
      </c>
    </row>
    <row r="121" spans="2:65" s="1" customFormat="1" ht="29.25" x14ac:dyDescent="0.2">
      <c r="B121" s="32"/>
      <c r="D121" s="151" t="s">
        <v>962</v>
      </c>
      <c r="F121" s="203" t="s">
        <v>1117</v>
      </c>
      <c r="I121" s="204"/>
      <c r="L121" s="32"/>
      <c r="M121" s="171"/>
      <c r="T121" s="56"/>
      <c r="AT121" s="17" t="s">
        <v>962</v>
      </c>
      <c r="AU121" s="17" t="s">
        <v>89</v>
      </c>
    </row>
    <row r="122" spans="2:65" s="1" customFormat="1" ht="16.5" customHeight="1" x14ac:dyDescent="0.2">
      <c r="B122" s="32"/>
      <c r="C122" s="137" t="s">
        <v>91</v>
      </c>
      <c r="D122" s="137" t="s">
        <v>164</v>
      </c>
      <c r="E122" s="138" t="s">
        <v>1118</v>
      </c>
      <c r="F122" s="139" t="s">
        <v>1119</v>
      </c>
      <c r="G122" s="140" t="s">
        <v>255</v>
      </c>
      <c r="H122" s="141">
        <v>1</v>
      </c>
      <c r="I122" s="142"/>
      <c r="J122" s="143">
        <f>ROUND(I122*H122,2)</f>
        <v>0</v>
      </c>
      <c r="K122" s="139" t="s">
        <v>1</v>
      </c>
      <c r="L122" s="32"/>
      <c r="M122" s="144" t="s">
        <v>1</v>
      </c>
      <c r="N122" s="145" t="s">
        <v>47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169</v>
      </c>
      <c r="AT122" s="148" t="s">
        <v>164</v>
      </c>
      <c r="AU122" s="148" t="s">
        <v>89</v>
      </c>
      <c r="AY122" s="17" t="s">
        <v>161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89</v>
      </c>
      <c r="BK122" s="149">
        <f>ROUND(I122*H122,2)</f>
        <v>0</v>
      </c>
      <c r="BL122" s="17" t="s">
        <v>169</v>
      </c>
      <c r="BM122" s="148" t="s">
        <v>1120</v>
      </c>
    </row>
    <row r="123" spans="2:65" s="1" customFormat="1" ht="29.25" x14ac:dyDescent="0.2">
      <c r="B123" s="32"/>
      <c r="D123" s="151" t="s">
        <v>962</v>
      </c>
      <c r="F123" s="203" t="s">
        <v>1121</v>
      </c>
      <c r="I123" s="204"/>
      <c r="L123" s="32"/>
      <c r="M123" s="171"/>
      <c r="T123" s="56"/>
      <c r="AT123" s="17" t="s">
        <v>962</v>
      </c>
      <c r="AU123" s="17" t="s">
        <v>89</v>
      </c>
    </row>
    <row r="124" spans="2:65" s="1" customFormat="1" ht="16.5" customHeight="1" x14ac:dyDescent="0.2">
      <c r="B124" s="32"/>
      <c r="C124" s="137" t="s">
        <v>114</v>
      </c>
      <c r="D124" s="137" t="s">
        <v>164</v>
      </c>
      <c r="E124" s="138" t="s">
        <v>1122</v>
      </c>
      <c r="F124" s="139" t="s">
        <v>1123</v>
      </c>
      <c r="G124" s="140" t="s">
        <v>255</v>
      </c>
      <c r="H124" s="141">
        <v>1</v>
      </c>
      <c r="I124" s="142"/>
      <c r="J124" s="143">
        <f>ROUND(I124*H124,2)</f>
        <v>0</v>
      </c>
      <c r="K124" s="139" t="s">
        <v>1</v>
      </c>
      <c r="L124" s="32"/>
      <c r="M124" s="144" t="s">
        <v>1</v>
      </c>
      <c r="N124" s="145" t="s">
        <v>47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169</v>
      </c>
      <c r="AT124" s="148" t="s">
        <v>164</v>
      </c>
      <c r="AU124" s="148" t="s">
        <v>89</v>
      </c>
      <c r="AY124" s="17" t="s">
        <v>161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89</v>
      </c>
      <c r="BK124" s="149">
        <f>ROUND(I124*H124,2)</f>
        <v>0</v>
      </c>
      <c r="BL124" s="17" t="s">
        <v>169</v>
      </c>
      <c r="BM124" s="148" t="s">
        <v>1124</v>
      </c>
    </row>
    <row r="125" spans="2:65" s="1" customFormat="1" ht="19.5" x14ac:dyDescent="0.2">
      <c r="B125" s="32"/>
      <c r="D125" s="151" t="s">
        <v>962</v>
      </c>
      <c r="F125" s="203" t="s">
        <v>1125</v>
      </c>
      <c r="I125" s="204"/>
      <c r="L125" s="32"/>
      <c r="M125" s="171"/>
      <c r="T125" s="56"/>
      <c r="AT125" s="17" t="s">
        <v>962</v>
      </c>
      <c r="AU125" s="17" t="s">
        <v>89</v>
      </c>
    </row>
    <row r="126" spans="2:65" s="1" customFormat="1" ht="16.5" customHeight="1" x14ac:dyDescent="0.2">
      <c r="B126" s="32"/>
      <c r="C126" s="137" t="s">
        <v>169</v>
      </c>
      <c r="D126" s="137" t="s">
        <v>164</v>
      </c>
      <c r="E126" s="138" t="s">
        <v>1126</v>
      </c>
      <c r="F126" s="139" t="s">
        <v>679</v>
      </c>
      <c r="G126" s="140" t="s">
        <v>255</v>
      </c>
      <c r="H126" s="141">
        <v>1</v>
      </c>
      <c r="I126" s="142"/>
      <c r="J126" s="143">
        <f>ROUND(I126*H126,2)</f>
        <v>0</v>
      </c>
      <c r="K126" s="139" t="s">
        <v>1</v>
      </c>
      <c r="L126" s="32"/>
      <c r="M126" s="144" t="s">
        <v>1</v>
      </c>
      <c r="N126" s="145" t="s">
        <v>47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169</v>
      </c>
      <c r="AT126" s="148" t="s">
        <v>164</v>
      </c>
      <c r="AU126" s="148" t="s">
        <v>89</v>
      </c>
      <c r="AY126" s="17" t="s">
        <v>161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89</v>
      </c>
      <c r="BK126" s="149">
        <f>ROUND(I126*H126,2)</f>
        <v>0</v>
      </c>
      <c r="BL126" s="17" t="s">
        <v>169</v>
      </c>
      <c r="BM126" s="148" t="s">
        <v>1127</v>
      </c>
    </row>
    <row r="127" spans="2:65" s="1" customFormat="1" ht="29.25" x14ac:dyDescent="0.2">
      <c r="B127" s="32"/>
      <c r="D127" s="151" t="s">
        <v>962</v>
      </c>
      <c r="F127" s="203" t="s">
        <v>1128</v>
      </c>
      <c r="I127" s="204"/>
      <c r="L127" s="32"/>
      <c r="M127" s="171"/>
      <c r="T127" s="56"/>
      <c r="AT127" s="17" t="s">
        <v>962</v>
      </c>
      <c r="AU127" s="17" t="s">
        <v>89</v>
      </c>
    </row>
    <row r="128" spans="2:65" s="1" customFormat="1" ht="16.5" customHeight="1" x14ac:dyDescent="0.2">
      <c r="B128" s="32"/>
      <c r="C128" s="137" t="s">
        <v>190</v>
      </c>
      <c r="D128" s="137" t="s">
        <v>164</v>
      </c>
      <c r="E128" s="138" t="s">
        <v>1129</v>
      </c>
      <c r="F128" s="139" t="s">
        <v>1130</v>
      </c>
      <c r="G128" s="140" t="s">
        <v>255</v>
      </c>
      <c r="H128" s="141">
        <v>1</v>
      </c>
      <c r="I128" s="142"/>
      <c r="J128" s="143">
        <f>ROUND(I128*H128,2)</f>
        <v>0</v>
      </c>
      <c r="K128" s="139" t="s">
        <v>1</v>
      </c>
      <c r="L128" s="32"/>
      <c r="M128" s="144" t="s">
        <v>1</v>
      </c>
      <c r="N128" s="145" t="s">
        <v>47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169</v>
      </c>
      <c r="AT128" s="148" t="s">
        <v>164</v>
      </c>
      <c r="AU128" s="148" t="s">
        <v>89</v>
      </c>
      <c r="AY128" s="17" t="s">
        <v>161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89</v>
      </c>
      <c r="BK128" s="149">
        <f>ROUND(I128*H128,2)</f>
        <v>0</v>
      </c>
      <c r="BL128" s="17" t="s">
        <v>169</v>
      </c>
      <c r="BM128" s="148" t="s">
        <v>1131</v>
      </c>
    </row>
    <row r="129" spans="2:63" s="1" customFormat="1" ht="19.5" x14ac:dyDescent="0.2">
      <c r="B129" s="32"/>
      <c r="D129" s="151" t="s">
        <v>962</v>
      </c>
      <c r="F129" s="203" t="s">
        <v>1132</v>
      </c>
      <c r="I129" s="204"/>
      <c r="L129" s="32"/>
      <c r="M129" s="171"/>
      <c r="T129" s="56"/>
      <c r="AT129" s="17" t="s">
        <v>962</v>
      </c>
      <c r="AU129" s="17" t="s">
        <v>89</v>
      </c>
    </row>
    <row r="130" spans="2:63" s="1" customFormat="1" ht="49.9" customHeight="1" x14ac:dyDescent="0.2">
      <c r="B130" s="32"/>
      <c r="E130" s="128" t="s">
        <v>309</v>
      </c>
      <c r="F130" s="128" t="s">
        <v>310</v>
      </c>
      <c r="J130" s="117">
        <f t="shared" ref="J130:J135" si="0">BK130</f>
        <v>0</v>
      </c>
      <c r="L130" s="32"/>
      <c r="M130" s="171"/>
      <c r="T130" s="56"/>
      <c r="AT130" s="17" t="s">
        <v>81</v>
      </c>
      <c r="AU130" s="17" t="s">
        <v>82</v>
      </c>
      <c r="AY130" s="17" t="s">
        <v>311</v>
      </c>
      <c r="BK130" s="149">
        <f>SUM(BK131:BK135)</f>
        <v>0</v>
      </c>
    </row>
    <row r="131" spans="2:63" s="1" customFormat="1" ht="16.350000000000001" customHeight="1" x14ac:dyDescent="0.2">
      <c r="B131" s="32"/>
      <c r="C131" s="172" t="s">
        <v>1</v>
      </c>
      <c r="D131" s="172" t="s">
        <v>164</v>
      </c>
      <c r="E131" s="173" t="s">
        <v>1</v>
      </c>
      <c r="F131" s="174" t="s">
        <v>1</v>
      </c>
      <c r="G131" s="175" t="s">
        <v>1</v>
      </c>
      <c r="H131" s="176"/>
      <c r="I131" s="177"/>
      <c r="J131" s="178">
        <f t="shared" si="0"/>
        <v>0</v>
      </c>
      <c r="K131" s="179"/>
      <c r="L131" s="32"/>
      <c r="M131" s="180" t="s">
        <v>1</v>
      </c>
      <c r="N131" s="181" t="s">
        <v>47</v>
      </c>
      <c r="T131" s="56"/>
      <c r="AT131" s="17" t="s">
        <v>311</v>
      </c>
      <c r="AU131" s="17" t="s">
        <v>89</v>
      </c>
      <c r="AY131" s="17" t="s">
        <v>311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I131*H131</f>
        <v>0</v>
      </c>
    </row>
    <row r="132" spans="2:63" s="1" customFormat="1" ht="16.350000000000001" customHeight="1" x14ac:dyDescent="0.2">
      <c r="B132" s="32"/>
      <c r="C132" s="172" t="s">
        <v>1</v>
      </c>
      <c r="D132" s="172" t="s">
        <v>164</v>
      </c>
      <c r="E132" s="173" t="s">
        <v>1</v>
      </c>
      <c r="F132" s="174" t="s">
        <v>1</v>
      </c>
      <c r="G132" s="175" t="s">
        <v>1</v>
      </c>
      <c r="H132" s="176"/>
      <c r="I132" s="177"/>
      <c r="J132" s="178">
        <f t="shared" si="0"/>
        <v>0</v>
      </c>
      <c r="K132" s="179"/>
      <c r="L132" s="32"/>
      <c r="M132" s="180" t="s">
        <v>1</v>
      </c>
      <c r="N132" s="181" t="s">
        <v>47</v>
      </c>
      <c r="T132" s="56"/>
      <c r="AT132" s="17" t="s">
        <v>311</v>
      </c>
      <c r="AU132" s="17" t="s">
        <v>89</v>
      </c>
      <c r="AY132" s="17" t="s">
        <v>311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89</v>
      </c>
      <c r="BK132" s="149">
        <f>I132*H132</f>
        <v>0</v>
      </c>
    </row>
    <row r="133" spans="2:63" s="1" customFormat="1" ht="16.350000000000001" customHeight="1" x14ac:dyDescent="0.2">
      <c r="B133" s="32"/>
      <c r="C133" s="172" t="s">
        <v>1</v>
      </c>
      <c r="D133" s="172" t="s">
        <v>164</v>
      </c>
      <c r="E133" s="173" t="s">
        <v>1</v>
      </c>
      <c r="F133" s="174" t="s">
        <v>1</v>
      </c>
      <c r="G133" s="175" t="s">
        <v>1</v>
      </c>
      <c r="H133" s="176"/>
      <c r="I133" s="177"/>
      <c r="J133" s="178">
        <f t="shared" si="0"/>
        <v>0</v>
      </c>
      <c r="K133" s="179"/>
      <c r="L133" s="32"/>
      <c r="M133" s="180" t="s">
        <v>1</v>
      </c>
      <c r="N133" s="181" t="s">
        <v>47</v>
      </c>
      <c r="T133" s="56"/>
      <c r="AT133" s="17" t="s">
        <v>311</v>
      </c>
      <c r="AU133" s="17" t="s">
        <v>89</v>
      </c>
      <c r="AY133" s="17" t="s">
        <v>311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I133*H133</f>
        <v>0</v>
      </c>
    </row>
    <row r="134" spans="2:63" s="1" customFormat="1" ht="16.350000000000001" customHeight="1" x14ac:dyDescent="0.2">
      <c r="B134" s="32"/>
      <c r="C134" s="172" t="s">
        <v>1</v>
      </c>
      <c r="D134" s="172" t="s">
        <v>164</v>
      </c>
      <c r="E134" s="173" t="s">
        <v>1</v>
      </c>
      <c r="F134" s="174" t="s">
        <v>1</v>
      </c>
      <c r="G134" s="175" t="s">
        <v>1</v>
      </c>
      <c r="H134" s="176"/>
      <c r="I134" s="177"/>
      <c r="J134" s="178">
        <f t="shared" si="0"/>
        <v>0</v>
      </c>
      <c r="K134" s="179"/>
      <c r="L134" s="32"/>
      <c r="M134" s="180" t="s">
        <v>1</v>
      </c>
      <c r="N134" s="181" t="s">
        <v>47</v>
      </c>
      <c r="T134" s="56"/>
      <c r="AT134" s="17" t="s">
        <v>311</v>
      </c>
      <c r="AU134" s="17" t="s">
        <v>89</v>
      </c>
      <c r="AY134" s="17" t="s">
        <v>311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I134*H134</f>
        <v>0</v>
      </c>
    </row>
    <row r="135" spans="2:63" s="1" customFormat="1" ht="16.350000000000001" customHeight="1" x14ac:dyDescent="0.2">
      <c r="B135" s="32"/>
      <c r="C135" s="172" t="s">
        <v>1</v>
      </c>
      <c r="D135" s="172" t="s">
        <v>164</v>
      </c>
      <c r="E135" s="173" t="s">
        <v>1</v>
      </c>
      <c r="F135" s="174" t="s">
        <v>1</v>
      </c>
      <c r="G135" s="175" t="s">
        <v>1</v>
      </c>
      <c r="H135" s="176"/>
      <c r="I135" s="177"/>
      <c r="J135" s="178">
        <f t="shared" si="0"/>
        <v>0</v>
      </c>
      <c r="K135" s="179"/>
      <c r="L135" s="32"/>
      <c r="M135" s="180" t="s">
        <v>1</v>
      </c>
      <c r="N135" s="181" t="s">
        <v>47</v>
      </c>
      <c r="O135" s="182"/>
      <c r="P135" s="182"/>
      <c r="Q135" s="182"/>
      <c r="R135" s="182"/>
      <c r="S135" s="182"/>
      <c r="T135" s="183"/>
      <c r="AT135" s="17" t="s">
        <v>311</v>
      </c>
      <c r="AU135" s="17" t="s">
        <v>89</v>
      </c>
      <c r="AY135" s="17" t="s">
        <v>311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89</v>
      </c>
      <c r="BK135" s="149">
        <f>I135*H135</f>
        <v>0</v>
      </c>
    </row>
    <row r="136" spans="2:63" s="1" customFormat="1" ht="6.95" customHeight="1" x14ac:dyDescent="0.2"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32"/>
    </row>
  </sheetData>
  <sheetProtection algorithmName="SHA-512" hashValue="4X6x3IPje8AnUn20ZSYMCq6Je99Y3JTxRnjwxkCEySiPGOfs8amSEtnnkXleqahUKfQT0PMcKjaitfDEBxv3qA==" saltValue="hiFjkUw3ORv2TJm2qxP0xVWzZCEqUdJqILgj6cRB7/VnDYckIsPYjiewogohuhBsWfn9OuAv42btGB+u6VXYIw==" spinCount="100000" sheet="1" objects="1" scenarios="1" formatColumns="0" formatRows="0" autoFilter="0"/>
  <autoFilter ref="C117:K135" xr:uid="{00000000-0009-0000-0000-000009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31:D136" xr:uid="{00000000-0002-0000-0900-000000000000}">
      <formula1>"K, M"</formula1>
    </dataValidation>
    <dataValidation type="list" allowBlank="1" showInputMessage="1" showErrorMessage="1" error="Povoleny jsou hodnoty základní, snížená, zákl. přenesená, sníž. přenesená, nulová." sqref="N131:N136" xr:uid="{00000000-0002-0000-09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50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8"/>
      <c r="C3" s="19"/>
      <c r="D3" s="19"/>
      <c r="E3" s="19"/>
      <c r="F3" s="19"/>
      <c r="G3" s="19"/>
      <c r="H3" s="20"/>
    </row>
    <row r="4" spans="2:8" ht="24.95" customHeight="1" x14ac:dyDescent="0.2">
      <c r="B4" s="20"/>
      <c r="C4" s="21" t="s">
        <v>1133</v>
      </c>
      <c r="H4" s="20"/>
    </row>
    <row r="5" spans="2:8" ht="12" customHeight="1" x14ac:dyDescent="0.2">
      <c r="B5" s="20"/>
      <c r="C5" s="24" t="s">
        <v>13</v>
      </c>
      <c r="D5" s="230" t="s">
        <v>14</v>
      </c>
      <c r="E5" s="226"/>
      <c r="F5" s="226"/>
      <c r="H5" s="20"/>
    </row>
    <row r="6" spans="2:8" ht="36.950000000000003" customHeight="1" x14ac:dyDescent="0.2">
      <c r="B6" s="20"/>
      <c r="C6" s="26" t="s">
        <v>16</v>
      </c>
      <c r="D6" s="227" t="s">
        <v>17</v>
      </c>
      <c r="E6" s="226"/>
      <c r="F6" s="226"/>
      <c r="H6" s="20"/>
    </row>
    <row r="7" spans="2:8" ht="16.5" customHeight="1" x14ac:dyDescent="0.2">
      <c r="B7" s="20"/>
      <c r="C7" s="27" t="s">
        <v>22</v>
      </c>
      <c r="D7" s="52" t="str">
        <f>'Rekapitulace stavby'!AN8</f>
        <v>30. 1. 2024</v>
      </c>
      <c r="H7" s="20"/>
    </row>
    <row r="8" spans="2:8" s="1" customFormat="1" ht="10.9" customHeight="1" x14ac:dyDescent="0.2">
      <c r="B8" s="32"/>
      <c r="H8" s="32"/>
    </row>
    <row r="9" spans="2:8" s="10" customFormat="1" ht="29.25" customHeight="1" x14ac:dyDescent="0.2">
      <c r="B9" s="118"/>
      <c r="C9" s="119" t="s">
        <v>63</v>
      </c>
      <c r="D9" s="120" t="s">
        <v>64</v>
      </c>
      <c r="E9" s="120" t="s">
        <v>148</v>
      </c>
      <c r="F9" s="121" t="s">
        <v>1134</v>
      </c>
      <c r="H9" s="118"/>
    </row>
    <row r="10" spans="2:8" s="1" customFormat="1" ht="26.45" customHeight="1" x14ac:dyDescent="0.2">
      <c r="B10" s="32"/>
      <c r="C10" s="205" t="s">
        <v>1135</v>
      </c>
      <c r="D10" s="205" t="s">
        <v>98</v>
      </c>
      <c r="H10" s="32"/>
    </row>
    <row r="11" spans="2:8" s="1" customFormat="1" ht="16.899999999999999" customHeight="1" x14ac:dyDescent="0.2">
      <c r="B11" s="32"/>
      <c r="C11" s="206" t="s">
        <v>1136</v>
      </c>
      <c r="D11" s="207" t="s">
        <v>1</v>
      </c>
      <c r="E11" s="208" t="s">
        <v>1</v>
      </c>
      <c r="F11" s="209">
        <v>29.43</v>
      </c>
      <c r="H11" s="32"/>
    </row>
    <row r="12" spans="2:8" s="1" customFormat="1" ht="16.899999999999999" customHeight="1" x14ac:dyDescent="0.2">
      <c r="B12" s="32"/>
      <c r="C12" s="206" t="s">
        <v>1137</v>
      </c>
      <c r="D12" s="207" t="s">
        <v>1</v>
      </c>
      <c r="E12" s="208" t="s">
        <v>1</v>
      </c>
      <c r="F12" s="209">
        <v>17.87</v>
      </c>
      <c r="H12" s="32"/>
    </row>
    <row r="13" spans="2:8" s="1" customFormat="1" ht="16.899999999999999" customHeight="1" x14ac:dyDescent="0.2">
      <c r="B13" s="32"/>
      <c r="C13" s="206" t="s">
        <v>1138</v>
      </c>
      <c r="D13" s="207" t="s">
        <v>1</v>
      </c>
      <c r="E13" s="208" t="s">
        <v>1</v>
      </c>
      <c r="F13" s="209">
        <v>55</v>
      </c>
      <c r="H13" s="32"/>
    </row>
    <row r="14" spans="2:8" s="1" customFormat="1" ht="16.899999999999999" customHeight="1" x14ac:dyDescent="0.2">
      <c r="B14" s="32"/>
      <c r="C14" s="206" t="s">
        <v>314</v>
      </c>
      <c r="D14" s="207" t="s">
        <v>1</v>
      </c>
      <c r="E14" s="208" t="s">
        <v>1</v>
      </c>
      <c r="F14" s="209">
        <v>50.17</v>
      </c>
      <c r="H14" s="32"/>
    </row>
    <row r="15" spans="2:8" s="1" customFormat="1" ht="16.899999999999999" customHeight="1" x14ac:dyDescent="0.2">
      <c r="B15" s="32"/>
      <c r="C15" s="210" t="s">
        <v>1</v>
      </c>
      <c r="D15" s="210" t="s">
        <v>447</v>
      </c>
      <c r="E15" s="17" t="s">
        <v>1</v>
      </c>
      <c r="F15" s="211">
        <v>0</v>
      </c>
      <c r="H15" s="32"/>
    </row>
    <row r="16" spans="2:8" s="1" customFormat="1" ht="16.899999999999999" customHeight="1" x14ac:dyDescent="0.2">
      <c r="B16" s="32"/>
      <c r="C16" s="210" t="s">
        <v>1</v>
      </c>
      <c r="D16" s="210" t="s">
        <v>409</v>
      </c>
      <c r="E16" s="17" t="s">
        <v>1</v>
      </c>
      <c r="F16" s="211">
        <v>0</v>
      </c>
      <c r="H16" s="32"/>
    </row>
    <row r="17" spans="2:8" s="1" customFormat="1" ht="16.899999999999999" customHeight="1" x14ac:dyDescent="0.2">
      <c r="B17" s="32"/>
      <c r="C17" s="210" t="s">
        <v>1</v>
      </c>
      <c r="D17" s="210" t="s">
        <v>448</v>
      </c>
      <c r="E17" s="17" t="s">
        <v>1</v>
      </c>
      <c r="F17" s="211">
        <v>50.17</v>
      </c>
      <c r="H17" s="32"/>
    </row>
    <row r="18" spans="2:8" s="1" customFormat="1" ht="16.899999999999999" customHeight="1" x14ac:dyDescent="0.2">
      <c r="B18" s="32"/>
      <c r="C18" s="210" t="s">
        <v>314</v>
      </c>
      <c r="D18" s="210" t="s">
        <v>435</v>
      </c>
      <c r="E18" s="17" t="s">
        <v>1</v>
      </c>
      <c r="F18" s="211">
        <v>50.17</v>
      </c>
      <c r="H18" s="32"/>
    </row>
    <row r="19" spans="2:8" s="1" customFormat="1" ht="16.899999999999999" customHeight="1" x14ac:dyDescent="0.2">
      <c r="B19" s="32"/>
      <c r="C19" s="212" t="s">
        <v>1139</v>
      </c>
      <c r="H19" s="32"/>
    </row>
    <row r="20" spans="2:8" s="1" customFormat="1" ht="16.899999999999999" customHeight="1" x14ac:dyDescent="0.2">
      <c r="B20" s="32"/>
      <c r="C20" s="210" t="s">
        <v>444</v>
      </c>
      <c r="D20" s="210" t="s">
        <v>445</v>
      </c>
      <c r="E20" s="17" t="s">
        <v>209</v>
      </c>
      <c r="F20" s="211">
        <v>50.17</v>
      </c>
      <c r="H20" s="32"/>
    </row>
    <row r="21" spans="2:8" s="1" customFormat="1" ht="16.899999999999999" customHeight="1" x14ac:dyDescent="0.2">
      <c r="B21" s="32"/>
      <c r="C21" s="210" t="s">
        <v>419</v>
      </c>
      <c r="D21" s="210" t="s">
        <v>420</v>
      </c>
      <c r="E21" s="17" t="s">
        <v>209</v>
      </c>
      <c r="F21" s="211">
        <v>50.17</v>
      </c>
      <c r="H21" s="32"/>
    </row>
    <row r="22" spans="2:8" s="1" customFormat="1" ht="16.899999999999999" customHeight="1" x14ac:dyDescent="0.2">
      <c r="B22" s="32"/>
      <c r="C22" s="206" t="s">
        <v>312</v>
      </c>
      <c r="D22" s="207" t="s">
        <v>1</v>
      </c>
      <c r="E22" s="208" t="s">
        <v>1</v>
      </c>
      <c r="F22" s="209">
        <v>30.52</v>
      </c>
      <c r="H22" s="32"/>
    </row>
    <row r="23" spans="2:8" s="1" customFormat="1" ht="16.899999999999999" customHeight="1" x14ac:dyDescent="0.2">
      <c r="B23" s="32"/>
      <c r="C23" s="210" t="s">
        <v>1</v>
      </c>
      <c r="D23" s="210" t="s">
        <v>433</v>
      </c>
      <c r="E23" s="17" t="s">
        <v>1</v>
      </c>
      <c r="F23" s="211">
        <v>0</v>
      </c>
      <c r="H23" s="32"/>
    </row>
    <row r="24" spans="2:8" s="1" customFormat="1" ht="16.899999999999999" customHeight="1" x14ac:dyDescent="0.2">
      <c r="B24" s="32"/>
      <c r="C24" s="210" t="s">
        <v>1</v>
      </c>
      <c r="D24" s="210" t="s">
        <v>409</v>
      </c>
      <c r="E24" s="17" t="s">
        <v>1</v>
      </c>
      <c r="F24" s="211">
        <v>0</v>
      </c>
      <c r="H24" s="32"/>
    </row>
    <row r="25" spans="2:8" s="1" customFormat="1" ht="16.899999999999999" customHeight="1" x14ac:dyDescent="0.2">
      <c r="B25" s="32"/>
      <c r="C25" s="210" t="s">
        <v>1</v>
      </c>
      <c r="D25" s="210" t="s">
        <v>434</v>
      </c>
      <c r="E25" s="17" t="s">
        <v>1</v>
      </c>
      <c r="F25" s="211">
        <v>30.52</v>
      </c>
      <c r="H25" s="32"/>
    </row>
    <row r="26" spans="2:8" s="1" customFormat="1" ht="16.899999999999999" customHeight="1" x14ac:dyDescent="0.2">
      <c r="B26" s="32"/>
      <c r="C26" s="210" t="s">
        <v>312</v>
      </c>
      <c r="D26" s="210" t="s">
        <v>435</v>
      </c>
      <c r="E26" s="17" t="s">
        <v>1</v>
      </c>
      <c r="F26" s="211">
        <v>30.52</v>
      </c>
      <c r="H26" s="32"/>
    </row>
    <row r="27" spans="2:8" s="1" customFormat="1" ht="16.899999999999999" customHeight="1" x14ac:dyDescent="0.2">
      <c r="B27" s="32"/>
      <c r="C27" s="212" t="s">
        <v>1139</v>
      </c>
      <c r="H27" s="32"/>
    </row>
    <row r="28" spans="2:8" s="1" customFormat="1" ht="22.5" x14ac:dyDescent="0.2">
      <c r="B28" s="32"/>
      <c r="C28" s="210" t="s">
        <v>430</v>
      </c>
      <c r="D28" s="210" t="s">
        <v>431</v>
      </c>
      <c r="E28" s="17" t="s">
        <v>167</v>
      </c>
      <c r="F28" s="211">
        <v>30.52</v>
      </c>
      <c r="H28" s="32"/>
    </row>
    <row r="29" spans="2:8" s="1" customFormat="1" ht="16.899999999999999" customHeight="1" x14ac:dyDescent="0.2">
      <c r="B29" s="32"/>
      <c r="C29" s="210" t="s">
        <v>405</v>
      </c>
      <c r="D29" s="210" t="s">
        <v>406</v>
      </c>
      <c r="E29" s="17" t="s">
        <v>167</v>
      </c>
      <c r="F29" s="211">
        <v>30.52</v>
      </c>
      <c r="H29" s="32"/>
    </row>
    <row r="30" spans="2:8" s="1" customFormat="1" ht="16.899999999999999" customHeight="1" x14ac:dyDescent="0.2">
      <c r="B30" s="32"/>
      <c r="C30" s="210" t="s">
        <v>425</v>
      </c>
      <c r="D30" s="210" t="s">
        <v>426</v>
      </c>
      <c r="E30" s="17" t="s">
        <v>167</v>
      </c>
      <c r="F30" s="211">
        <v>30.52</v>
      </c>
      <c r="H30" s="32"/>
    </row>
    <row r="31" spans="2:8" s="1" customFormat="1" ht="16.899999999999999" customHeight="1" x14ac:dyDescent="0.2">
      <c r="B31" s="32"/>
      <c r="C31" s="210" t="s">
        <v>411</v>
      </c>
      <c r="D31" s="210" t="s">
        <v>412</v>
      </c>
      <c r="E31" s="17" t="s">
        <v>167</v>
      </c>
      <c r="F31" s="211">
        <v>30.52</v>
      </c>
      <c r="H31" s="32"/>
    </row>
    <row r="32" spans="2:8" s="1" customFormat="1" ht="16.899999999999999" customHeight="1" x14ac:dyDescent="0.2">
      <c r="B32" s="32"/>
      <c r="C32" s="210" t="s">
        <v>415</v>
      </c>
      <c r="D32" s="210" t="s">
        <v>416</v>
      </c>
      <c r="E32" s="17" t="s">
        <v>167</v>
      </c>
      <c r="F32" s="211">
        <v>30.52</v>
      </c>
      <c r="H32" s="32"/>
    </row>
    <row r="33" spans="2:8" s="1" customFormat="1" ht="16.899999999999999" customHeight="1" x14ac:dyDescent="0.2">
      <c r="B33" s="32"/>
      <c r="C33" s="210" t="s">
        <v>450</v>
      </c>
      <c r="D33" s="210" t="s">
        <v>451</v>
      </c>
      <c r="E33" s="17" t="s">
        <v>167</v>
      </c>
      <c r="F33" s="211">
        <v>30.52</v>
      </c>
      <c r="H33" s="32"/>
    </row>
    <row r="34" spans="2:8" s="1" customFormat="1" ht="16.899999999999999" customHeight="1" x14ac:dyDescent="0.2">
      <c r="B34" s="32"/>
      <c r="C34" s="210" t="s">
        <v>438</v>
      </c>
      <c r="D34" s="210" t="s">
        <v>439</v>
      </c>
      <c r="E34" s="17" t="s">
        <v>167</v>
      </c>
      <c r="F34" s="211">
        <v>33.572000000000003</v>
      </c>
      <c r="H34" s="32"/>
    </row>
    <row r="35" spans="2:8" s="1" customFormat="1" ht="16.899999999999999" customHeight="1" x14ac:dyDescent="0.2">
      <c r="B35" s="32"/>
      <c r="C35" s="206" t="s">
        <v>316</v>
      </c>
      <c r="D35" s="207" t="s">
        <v>317</v>
      </c>
      <c r="E35" s="208" t="s">
        <v>167</v>
      </c>
      <c r="F35" s="209">
        <v>84.322999999999993</v>
      </c>
      <c r="H35" s="32"/>
    </row>
    <row r="36" spans="2:8" s="1" customFormat="1" ht="16.899999999999999" customHeight="1" x14ac:dyDescent="0.2">
      <c r="B36" s="32"/>
      <c r="C36" s="210" t="s">
        <v>1</v>
      </c>
      <c r="D36" s="210" t="s">
        <v>483</v>
      </c>
      <c r="E36" s="17" t="s">
        <v>1</v>
      </c>
      <c r="F36" s="211">
        <v>0</v>
      </c>
      <c r="H36" s="32"/>
    </row>
    <row r="37" spans="2:8" s="1" customFormat="1" ht="16.899999999999999" customHeight="1" x14ac:dyDescent="0.2">
      <c r="B37" s="32"/>
      <c r="C37" s="210" t="s">
        <v>1</v>
      </c>
      <c r="D37" s="210" t="s">
        <v>409</v>
      </c>
      <c r="E37" s="17" t="s">
        <v>1</v>
      </c>
      <c r="F37" s="211">
        <v>0</v>
      </c>
      <c r="H37" s="32"/>
    </row>
    <row r="38" spans="2:8" s="1" customFormat="1" ht="16.899999999999999" customHeight="1" x14ac:dyDescent="0.2">
      <c r="B38" s="32"/>
      <c r="C38" s="210" t="s">
        <v>1</v>
      </c>
      <c r="D38" s="210" t="s">
        <v>484</v>
      </c>
      <c r="E38" s="17" t="s">
        <v>1</v>
      </c>
      <c r="F38" s="211">
        <v>101.667</v>
      </c>
      <c r="H38" s="32"/>
    </row>
    <row r="39" spans="2:8" s="1" customFormat="1" ht="33.75" x14ac:dyDescent="0.2">
      <c r="B39" s="32"/>
      <c r="C39" s="210" t="s">
        <v>1</v>
      </c>
      <c r="D39" s="210" t="s">
        <v>485</v>
      </c>
      <c r="E39" s="17" t="s">
        <v>1</v>
      </c>
      <c r="F39" s="211">
        <v>-17.344000000000001</v>
      </c>
      <c r="H39" s="32"/>
    </row>
    <row r="40" spans="2:8" s="1" customFormat="1" ht="16.899999999999999" customHeight="1" x14ac:dyDescent="0.2">
      <c r="B40" s="32"/>
      <c r="C40" s="210" t="s">
        <v>316</v>
      </c>
      <c r="D40" s="210" t="s">
        <v>435</v>
      </c>
      <c r="E40" s="17" t="s">
        <v>1</v>
      </c>
      <c r="F40" s="211">
        <v>84.322999999999993</v>
      </c>
      <c r="H40" s="32"/>
    </row>
    <row r="41" spans="2:8" s="1" customFormat="1" ht="16.899999999999999" customHeight="1" x14ac:dyDescent="0.2">
      <c r="B41" s="32"/>
      <c r="C41" s="212" t="s">
        <v>1139</v>
      </c>
      <c r="H41" s="32"/>
    </row>
    <row r="42" spans="2:8" s="1" customFormat="1" ht="22.5" x14ac:dyDescent="0.2">
      <c r="B42" s="32"/>
      <c r="C42" s="210" t="s">
        <v>480</v>
      </c>
      <c r="D42" s="210" t="s">
        <v>481</v>
      </c>
      <c r="E42" s="17" t="s">
        <v>167</v>
      </c>
      <c r="F42" s="211">
        <v>84.322999999999993</v>
      </c>
      <c r="H42" s="32"/>
    </row>
    <row r="43" spans="2:8" s="1" customFormat="1" ht="16.899999999999999" customHeight="1" x14ac:dyDescent="0.2">
      <c r="B43" s="32"/>
      <c r="C43" s="210" t="s">
        <v>458</v>
      </c>
      <c r="D43" s="210" t="s">
        <v>459</v>
      </c>
      <c r="E43" s="17" t="s">
        <v>167</v>
      </c>
      <c r="F43" s="211">
        <v>84.322999999999993</v>
      </c>
      <c r="H43" s="32"/>
    </row>
    <row r="44" spans="2:8" s="1" customFormat="1" ht="16.899999999999999" customHeight="1" x14ac:dyDescent="0.2">
      <c r="B44" s="32"/>
      <c r="C44" s="210" t="s">
        <v>469</v>
      </c>
      <c r="D44" s="210" t="s">
        <v>470</v>
      </c>
      <c r="E44" s="17" t="s">
        <v>167</v>
      </c>
      <c r="F44" s="211">
        <v>84.322999999999993</v>
      </c>
      <c r="H44" s="32"/>
    </row>
    <row r="45" spans="2:8" s="1" customFormat="1" ht="16.899999999999999" customHeight="1" x14ac:dyDescent="0.2">
      <c r="B45" s="32"/>
      <c r="C45" s="210" t="s">
        <v>464</v>
      </c>
      <c r="D45" s="210" t="s">
        <v>465</v>
      </c>
      <c r="E45" s="17" t="s">
        <v>167</v>
      </c>
      <c r="F45" s="211">
        <v>84.322999999999993</v>
      </c>
      <c r="H45" s="32"/>
    </row>
    <row r="46" spans="2:8" s="1" customFormat="1" ht="16.899999999999999" customHeight="1" x14ac:dyDescent="0.2">
      <c r="B46" s="32"/>
      <c r="C46" s="210" t="s">
        <v>510</v>
      </c>
      <c r="D46" s="210" t="s">
        <v>511</v>
      </c>
      <c r="E46" s="17" t="s">
        <v>167</v>
      </c>
      <c r="F46" s="211">
        <v>84.322999999999993</v>
      </c>
      <c r="H46" s="32"/>
    </row>
    <row r="47" spans="2:8" s="1" customFormat="1" ht="22.5" x14ac:dyDescent="0.2">
      <c r="B47" s="32"/>
      <c r="C47" s="210" t="s">
        <v>529</v>
      </c>
      <c r="D47" s="210" t="s">
        <v>530</v>
      </c>
      <c r="E47" s="17" t="s">
        <v>167</v>
      </c>
      <c r="F47" s="211">
        <v>74.131</v>
      </c>
      <c r="H47" s="32"/>
    </row>
    <row r="48" spans="2:8" s="1" customFormat="1" ht="16.899999999999999" customHeight="1" x14ac:dyDescent="0.2">
      <c r="B48" s="32"/>
      <c r="C48" s="210" t="s">
        <v>487</v>
      </c>
      <c r="D48" s="210" t="s">
        <v>488</v>
      </c>
      <c r="E48" s="17" t="s">
        <v>167</v>
      </c>
      <c r="F48" s="211">
        <v>92.754999999999995</v>
      </c>
      <c r="H48" s="32"/>
    </row>
    <row r="49" spans="2:8" s="1" customFormat="1" ht="7.35" customHeight="1" x14ac:dyDescent="0.2">
      <c r="B49" s="44"/>
      <c r="C49" s="45"/>
      <c r="D49" s="45"/>
      <c r="E49" s="45"/>
      <c r="F49" s="45"/>
      <c r="G49" s="45"/>
      <c r="H49" s="32"/>
    </row>
    <row r="50" spans="2:8" s="1" customFormat="1" x14ac:dyDescent="0.2"/>
  </sheetData>
  <sheetProtection algorithmName="SHA-512" hashValue="MxDGkeicLrQqOlzWjvapcnZrUqej6OievA7UHtxTJhCEhpaNMARYYDyBx63FvAhLCmu7pRvsHJE0cpCpJiQBgw==" saltValue="N8fkXorgBARsU2GQLJfzeAYVFodVoIgOXDuM6DJHb7SJi2nzrpZq+r4aWCLI35Vbyn/5WW3UGpd3GtuG25bVd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8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96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" customHeight="1" x14ac:dyDescent="0.2">
      <c r="B8" s="20"/>
      <c r="D8" s="27" t="s">
        <v>126</v>
      </c>
      <c r="L8" s="20"/>
    </row>
    <row r="9" spans="2:4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46" s="1" customFormat="1" ht="12" customHeight="1" x14ac:dyDescent="0.2">
      <c r="B10" s="32"/>
      <c r="D10" s="27" t="s">
        <v>128</v>
      </c>
      <c r="L10" s="32"/>
    </row>
    <row r="11" spans="2:46" s="1" customFormat="1" ht="16.5" customHeight="1" x14ac:dyDescent="0.2">
      <c r="B11" s="32"/>
      <c r="E11" s="217" t="s">
        <v>129</v>
      </c>
      <c r="F11" s="256"/>
      <c r="G11" s="256"/>
      <c r="H11" s="256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ROUND(J131,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ROUND((ROUND((SUM(BE131:BE201)),  2) + SUM(BE203:BE207)), 2)</f>
        <v>0</v>
      </c>
      <c r="I35" s="96">
        <v>0.21</v>
      </c>
      <c r="J35" s="86">
        <f>ROUND((ROUND(((SUM(BE131:BE201))*I35),  2) + (SUM(BE203:BE207)*I35)),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ROUND((ROUND((SUM(BF131:BF201)),  2) + SUM(BF203:BF207)), 2)</f>
        <v>0</v>
      </c>
      <c r="I36" s="96">
        <v>0.12</v>
      </c>
      <c r="J36" s="86">
        <f>ROUND((ROUND(((SUM(BF131:BF201))*I36),  2) + (SUM(BF203:BF207)*I36)),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ROUND((ROUND((SUM(BG131:BG201)),  2) + SUM(BG203:BG207)),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ROUND((ROUND((SUM(BH131:BH201)),  2) + SUM(BH203:BH207)),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ROUND((ROUND((SUM(BI131:BI201)),  2) + SUM(BI203:BI207)),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01.1 - Bourané konstrukce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J131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135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47" s="9" customFormat="1" ht="19.899999999999999" customHeight="1" x14ac:dyDescent="0.2">
      <c r="B100" s="112"/>
      <c r="D100" s="113" t="s">
        <v>136</v>
      </c>
      <c r="E100" s="114"/>
      <c r="F100" s="114"/>
      <c r="G100" s="114"/>
      <c r="H100" s="114"/>
      <c r="I100" s="114"/>
      <c r="J100" s="115">
        <f>J133</f>
        <v>0</v>
      </c>
      <c r="L100" s="112"/>
    </row>
    <row r="101" spans="2:47" s="9" customFormat="1" ht="19.899999999999999" customHeight="1" x14ac:dyDescent="0.2">
      <c r="B101" s="112"/>
      <c r="D101" s="113" t="s">
        <v>137</v>
      </c>
      <c r="E101" s="114"/>
      <c r="F101" s="114"/>
      <c r="G101" s="114"/>
      <c r="H101" s="114"/>
      <c r="I101" s="114"/>
      <c r="J101" s="115">
        <f>J162</f>
        <v>0</v>
      </c>
      <c r="L101" s="112"/>
    </row>
    <row r="102" spans="2:47" s="8" customFormat="1" ht="24.95" customHeight="1" x14ac:dyDescent="0.2">
      <c r="B102" s="108"/>
      <c r="D102" s="109" t="s">
        <v>138</v>
      </c>
      <c r="E102" s="110"/>
      <c r="F102" s="110"/>
      <c r="G102" s="110"/>
      <c r="H102" s="110"/>
      <c r="I102" s="110"/>
      <c r="J102" s="111">
        <f>J171</f>
        <v>0</v>
      </c>
      <c r="L102" s="108"/>
    </row>
    <row r="103" spans="2:47" s="9" customFormat="1" ht="19.899999999999999" customHeight="1" x14ac:dyDescent="0.2">
      <c r="B103" s="112"/>
      <c r="D103" s="113" t="s">
        <v>139</v>
      </c>
      <c r="E103" s="114"/>
      <c r="F103" s="114"/>
      <c r="G103" s="114"/>
      <c r="H103" s="114"/>
      <c r="I103" s="114"/>
      <c r="J103" s="115">
        <f>J172</f>
        <v>0</v>
      </c>
      <c r="L103" s="112"/>
    </row>
    <row r="104" spans="2:47" s="9" customFormat="1" ht="19.899999999999999" customHeight="1" x14ac:dyDescent="0.2">
      <c r="B104" s="112"/>
      <c r="D104" s="113" t="s">
        <v>140</v>
      </c>
      <c r="E104" s="114"/>
      <c r="F104" s="114"/>
      <c r="G104" s="114"/>
      <c r="H104" s="114"/>
      <c r="I104" s="114"/>
      <c r="J104" s="115">
        <f>J175</f>
        <v>0</v>
      </c>
      <c r="L104" s="112"/>
    </row>
    <row r="105" spans="2:47" s="9" customFormat="1" ht="19.899999999999999" customHeight="1" x14ac:dyDescent="0.2">
      <c r="B105" s="112"/>
      <c r="D105" s="113" t="s">
        <v>141</v>
      </c>
      <c r="E105" s="114"/>
      <c r="F105" s="114"/>
      <c r="G105" s="114"/>
      <c r="H105" s="114"/>
      <c r="I105" s="114"/>
      <c r="J105" s="115">
        <f>J177</f>
        <v>0</v>
      </c>
      <c r="L105" s="112"/>
    </row>
    <row r="106" spans="2:47" s="9" customFormat="1" ht="19.899999999999999" customHeight="1" x14ac:dyDescent="0.2">
      <c r="B106" s="112"/>
      <c r="D106" s="113" t="s">
        <v>142</v>
      </c>
      <c r="E106" s="114"/>
      <c r="F106" s="114"/>
      <c r="G106" s="114"/>
      <c r="H106" s="114"/>
      <c r="I106" s="114"/>
      <c r="J106" s="115">
        <f>J182</f>
        <v>0</v>
      </c>
      <c r="L106" s="112"/>
    </row>
    <row r="107" spans="2:47" s="9" customFormat="1" ht="19.899999999999999" customHeight="1" x14ac:dyDescent="0.2">
      <c r="B107" s="112"/>
      <c r="D107" s="113" t="s">
        <v>143</v>
      </c>
      <c r="E107" s="114"/>
      <c r="F107" s="114"/>
      <c r="G107" s="114"/>
      <c r="H107" s="114"/>
      <c r="I107" s="114"/>
      <c r="J107" s="115">
        <f>J195</f>
        <v>0</v>
      </c>
      <c r="L107" s="112"/>
    </row>
    <row r="108" spans="2:47" s="8" customFormat="1" ht="24.95" customHeight="1" x14ac:dyDescent="0.2">
      <c r="B108" s="108"/>
      <c r="D108" s="109" t="s">
        <v>144</v>
      </c>
      <c r="E108" s="110"/>
      <c r="F108" s="110"/>
      <c r="G108" s="110"/>
      <c r="H108" s="110"/>
      <c r="I108" s="110"/>
      <c r="J108" s="111">
        <f>J200</f>
        <v>0</v>
      </c>
      <c r="L108" s="108"/>
    </row>
    <row r="109" spans="2:47" s="8" customFormat="1" ht="21.75" customHeight="1" x14ac:dyDescent="0.2">
      <c r="B109" s="108"/>
      <c r="D109" s="116" t="s">
        <v>145</v>
      </c>
      <c r="J109" s="117">
        <f>J202</f>
        <v>0</v>
      </c>
      <c r="L109" s="108"/>
    </row>
    <row r="110" spans="2:47" s="1" customFormat="1" ht="21.75" customHeight="1" x14ac:dyDescent="0.2">
      <c r="B110" s="32"/>
      <c r="L110" s="32"/>
    </row>
    <row r="111" spans="2:47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12" s="1" customFormat="1" ht="6.95" customHeight="1" x14ac:dyDescent="0.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12" s="1" customFormat="1" ht="24.95" customHeight="1" x14ac:dyDescent="0.2">
      <c r="B116" s="32"/>
      <c r="C116" s="21" t="s">
        <v>146</v>
      </c>
      <c r="L116" s="32"/>
    </row>
    <row r="117" spans="2:12" s="1" customFormat="1" ht="6.95" customHeight="1" x14ac:dyDescent="0.2">
      <c r="B117" s="32"/>
      <c r="L117" s="32"/>
    </row>
    <row r="118" spans="2:12" s="1" customFormat="1" ht="12" customHeight="1" x14ac:dyDescent="0.2">
      <c r="B118" s="32"/>
      <c r="C118" s="27" t="s">
        <v>16</v>
      </c>
      <c r="L118" s="32"/>
    </row>
    <row r="119" spans="2:12" s="1" customFormat="1" ht="16.5" customHeight="1" x14ac:dyDescent="0.2">
      <c r="B119" s="32"/>
      <c r="E119" s="257" t="str">
        <f>E7</f>
        <v>ČZÚ - úprava sociálního zázemí</v>
      </c>
      <c r="F119" s="258"/>
      <c r="G119" s="258"/>
      <c r="H119" s="258"/>
      <c r="L119" s="32"/>
    </row>
    <row r="120" spans="2:12" ht="12" customHeight="1" x14ac:dyDescent="0.2">
      <c r="B120" s="20"/>
      <c r="C120" s="27" t="s">
        <v>126</v>
      </c>
      <c r="L120" s="20"/>
    </row>
    <row r="121" spans="2:12" s="1" customFormat="1" ht="16.5" customHeight="1" x14ac:dyDescent="0.2">
      <c r="B121" s="32"/>
      <c r="E121" s="257" t="s">
        <v>127</v>
      </c>
      <c r="F121" s="256"/>
      <c r="G121" s="256"/>
      <c r="H121" s="256"/>
      <c r="L121" s="32"/>
    </row>
    <row r="122" spans="2:12" s="1" customFormat="1" ht="12" customHeight="1" x14ac:dyDescent="0.2">
      <c r="B122" s="32"/>
      <c r="C122" s="27" t="s">
        <v>128</v>
      </c>
      <c r="L122" s="32"/>
    </row>
    <row r="123" spans="2:12" s="1" customFormat="1" ht="16.5" customHeight="1" x14ac:dyDescent="0.2">
      <c r="B123" s="32"/>
      <c r="E123" s="217" t="str">
        <f>E11</f>
        <v>01.1 - Bourané konstrukce</v>
      </c>
      <c r="F123" s="256"/>
      <c r="G123" s="256"/>
      <c r="H123" s="256"/>
      <c r="L123" s="32"/>
    </row>
    <row r="124" spans="2:12" s="1" customFormat="1" ht="6.95" customHeight="1" x14ac:dyDescent="0.2">
      <c r="B124" s="32"/>
      <c r="L124" s="32"/>
    </row>
    <row r="125" spans="2:12" s="1" customFormat="1" ht="12" customHeight="1" x14ac:dyDescent="0.2">
      <c r="B125" s="32"/>
      <c r="C125" s="27" t="s">
        <v>20</v>
      </c>
      <c r="F125" s="25" t="str">
        <f>F14</f>
        <v>Kamýcká č.p. 959, Praha-Suchdol 165 00</v>
      </c>
      <c r="I125" s="27" t="s">
        <v>22</v>
      </c>
      <c r="J125" s="52" t="str">
        <f>IF(J14="","",J14)</f>
        <v>30. 1. 2024</v>
      </c>
      <c r="L125" s="32"/>
    </row>
    <row r="126" spans="2:12" s="1" customFormat="1" ht="6.95" customHeight="1" x14ac:dyDescent="0.2">
      <c r="B126" s="32"/>
      <c r="L126" s="32"/>
    </row>
    <row r="127" spans="2:12" s="1" customFormat="1" ht="15.2" customHeight="1" x14ac:dyDescent="0.2">
      <c r="B127" s="32"/>
      <c r="C127" s="27" t="s">
        <v>24</v>
      </c>
      <c r="F127" s="25" t="str">
        <f>E17</f>
        <v>Česká zemědělská univerzita v Praze</v>
      </c>
      <c r="I127" s="27" t="s">
        <v>32</v>
      </c>
      <c r="J127" s="30" t="str">
        <f>E23</f>
        <v>Origon spol. s r.o.</v>
      </c>
      <c r="L127" s="32"/>
    </row>
    <row r="128" spans="2:12" s="1" customFormat="1" ht="25.7" customHeight="1" x14ac:dyDescent="0.2">
      <c r="B128" s="32"/>
      <c r="C128" s="27" t="s">
        <v>30</v>
      </c>
      <c r="F128" s="25" t="str">
        <f>IF(E20="","",E20)</f>
        <v>Vyplň údaj</v>
      </c>
      <c r="I128" s="27" t="s">
        <v>37</v>
      </c>
      <c r="J128" s="30" t="str">
        <f>E26</f>
        <v>STAGA stavební agentura s.r.o.</v>
      </c>
      <c r="L128" s="32"/>
    </row>
    <row r="129" spans="2:65" s="1" customFormat="1" ht="10.35" customHeight="1" x14ac:dyDescent="0.2">
      <c r="B129" s="32"/>
      <c r="L129" s="32"/>
    </row>
    <row r="130" spans="2:65" s="10" customFormat="1" ht="29.25" customHeight="1" x14ac:dyDescent="0.2">
      <c r="B130" s="118"/>
      <c r="C130" s="119" t="s">
        <v>147</v>
      </c>
      <c r="D130" s="120" t="s">
        <v>67</v>
      </c>
      <c r="E130" s="120" t="s">
        <v>63</v>
      </c>
      <c r="F130" s="120" t="s">
        <v>64</v>
      </c>
      <c r="G130" s="120" t="s">
        <v>148</v>
      </c>
      <c r="H130" s="120" t="s">
        <v>149</v>
      </c>
      <c r="I130" s="120" t="s">
        <v>150</v>
      </c>
      <c r="J130" s="120" t="s">
        <v>132</v>
      </c>
      <c r="K130" s="121" t="s">
        <v>151</v>
      </c>
      <c r="L130" s="118"/>
      <c r="M130" s="59" t="s">
        <v>1</v>
      </c>
      <c r="N130" s="60" t="s">
        <v>46</v>
      </c>
      <c r="O130" s="60" t="s">
        <v>152</v>
      </c>
      <c r="P130" s="60" t="s">
        <v>153</v>
      </c>
      <c r="Q130" s="60" t="s">
        <v>154</v>
      </c>
      <c r="R130" s="60" t="s">
        <v>155</v>
      </c>
      <c r="S130" s="60" t="s">
        <v>156</v>
      </c>
      <c r="T130" s="61" t="s">
        <v>157</v>
      </c>
    </row>
    <row r="131" spans="2:65" s="1" customFormat="1" ht="22.9" customHeight="1" x14ac:dyDescent="0.25">
      <c r="B131" s="32"/>
      <c r="C131" s="64" t="s">
        <v>158</v>
      </c>
      <c r="J131" s="122">
        <f>BK131</f>
        <v>0</v>
      </c>
      <c r="L131" s="32"/>
      <c r="M131" s="62"/>
      <c r="N131" s="53"/>
      <c r="O131" s="53"/>
      <c r="P131" s="123">
        <f>P132+P171+P200+P202</f>
        <v>0</v>
      </c>
      <c r="Q131" s="53"/>
      <c r="R131" s="123">
        <f>R132+R171+R200+R202</f>
        <v>8.3619999999999994E-4</v>
      </c>
      <c r="S131" s="53"/>
      <c r="T131" s="124">
        <f>T132+T171+T200+T202</f>
        <v>4.2074449999999999</v>
      </c>
      <c r="AT131" s="17" t="s">
        <v>81</v>
      </c>
      <c r="AU131" s="17" t="s">
        <v>134</v>
      </c>
      <c r="BK131" s="125">
        <f>BK132+BK171+BK200+BK202</f>
        <v>0</v>
      </c>
    </row>
    <row r="132" spans="2:65" s="11" customFormat="1" ht="25.9" customHeight="1" x14ac:dyDescent="0.2">
      <c r="B132" s="126"/>
      <c r="D132" s="127" t="s">
        <v>81</v>
      </c>
      <c r="E132" s="128" t="s">
        <v>159</v>
      </c>
      <c r="F132" s="128" t="s">
        <v>160</v>
      </c>
      <c r="I132" s="129"/>
      <c r="J132" s="117">
        <f>BK132</f>
        <v>0</v>
      </c>
      <c r="L132" s="126"/>
      <c r="M132" s="130"/>
      <c r="P132" s="131">
        <f>P133+P162</f>
        <v>0</v>
      </c>
      <c r="R132" s="131">
        <f>R133+R162</f>
        <v>6.7619999999999996E-4</v>
      </c>
      <c r="T132" s="132">
        <f>T133+T162</f>
        <v>2.8131409999999999</v>
      </c>
      <c r="AR132" s="127" t="s">
        <v>89</v>
      </c>
      <c r="AT132" s="133" t="s">
        <v>81</v>
      </c>
      <c r="AU132" s="133" t="s">
        <v>82</v>
      </c>
      <c r="AY132" s="127" t="s">
        <v>161</v>
      </c>
      <c r="BK132" s="134">
        <f>BK133+BK162</f>
        <v>0</v>
      </c>
    </row>
    <row r="133" spans="2:65" s="11" customFormat="1" ht="22.9" customHeight="1" x14ac:dyDescent="0.2">
      <c r="B133" s="126"/>
      <c r="D133" s="127" t="s">
        <v>81</v>
      </c>
      <c r="E133" s="135" t="s">
        <v>162</v>
      </c>
      <c r="F133" s="135" t="s">
        <v>163</v>
      </c>
      <c r="I133" s="129"/>
      <c r="J133" s="136">
        <f>BK133</f>
        <v>0</v>
      </c>
      <c r="L133" s="126"/>
      <c r="M133" s="130"/>
      <c r="P133" s="131">
        <f>SUM(P134:P161)</f>
        <v>0</v>
      </c>
      <c r="R133" s="131">
        <f>SUM(R134:R161)</f>
        <v>6.7619999999999996E-4</v>
      </c>
      <c r="T133" s="132">
        <f>SUM(T134:T161)</f>
        <v>2.8131409999999999</v>
      </c>
      <c r="AR133" s="127" t="s">
        <v>89</v>
      </c>
      <c r="AT133" s="133" t="s">
        <v>81</v>
      </c>
      <c r="AU133" s="133" t="s">
        <v>89</v>
      </c>
      <c r="AY133" s="127" t="s">
        <v>161</v>
      </c>
      <c r="BK133" s="134">
        <f>SUM(BK134:BK161)</f>
        <v>0</v>
      </c>
    </row>
    <row r="134" spans="2:65" s="1" customFormat="1" ht="24.2" customHeight="1" x14ac:dyDescent="0.2">
      <c r="B134" s="32"/>
      <c r="C134" s="137" t="s">
        <v>89</v>
      </c>
      <c r="D134" s="137" t="s">
        <v>164</v>
      </c>
      <c r="E134" s="138" t="s">
        <v>165</v>
      </c>
      <c r="F134" s="139" t="s">
        <v>166</v>
      </c>
      <c r="G134" s="140" t="s">
        <v>167</v>
      </c>
      <c r="H134" s="141">
        <v>5.4669999999999996</v>
      </c>
      <c r="I134" s="142"/>
      <c r="J134" s="143">
        <f>ROUND(I134*H134,2)</f>
        <v>0</v>
      </c>
      <c r="K134" s="139" t="s">
        <v>168</v>
      </c>
      <c r="L134" s="32"/>
      <c r="M134" s="144" t="s">
        <v>1</v>
      </c>
      <c r="N134" s="145" t="s">
        <v>47</v>
      </c>
      <c r="P134" s="146">
        <f>O134*H134</f>
        <v>0</v>
      </c>
      <c r="Q134" s="146">
        <v>0</v>
      </c>
      <c r="R134" s="146">
        <f>Q134*H134</f>
        <v>0</v>
      </c>
      <c r="S134" s="146">
        <v>0.26100000000000001</v>
      </c>
      <c r="T134" s="147">
        <f>S134*H134</f>
        <v>1.426887</v>
      </c>
      <c r="AR134" s="148" t="s">
        <v>169</v>
      </c>
      <c r="AT134" s="148" t="s">
        <v>164</v>
      </c>
      <c r="AU134" s="148" t="s">
        <v>91</v>
      </c>
      <c r="AY134" s="17" t="s">
        <v>161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ROUND(I134*H134,2)</f>
        <v>0</v>
      </c>
      <c r="BL134" s="17" t="s">
        <v>169</v>
      </c>
      <c r="BM134" s="148" t="s">
        <v>170</v>
      </c>
    </row>
    <row r="135" spans="2:65" s="12" customFormat="1" x14ac:dyDescent="0.2">
      <c r="B135" s="150"/>
      <c r="D135" s="151" t="s">
        <v>171</v>
      </c>
      <c r="E135" s="152" t="s">
        <v>1</v>
      </c>
      <c r="F135" s="153" t="s">
        <v>172</v>
      </c>
      <c r="H135" s="152" t="s">
        <v>1</v>
      </c>
      <c r="I135" s="154"/>
      <c r="L135" s="150"/>
      <c r="M135" s="155"/>
      <c r="T135" s="156"/>
      <c r="AT135" s="152" t="s">
        <v>171</v>
      </c>
      <c r="AU135" s="152" t="s">
        <v>91</v>
      </c>
      <c r="AV135" s="12" t="s">
        <v>89</v>
      </c>
      <c r="AW135" s="12" t="s">
        <v>36</v>
      </c>
      <c r="AX135" s="12" t="s">
        <v>82</v>
      </c>
      <c r="AY135" s="152" t="s">
        <v>161</v>
      </c>
    </row>
    <row r="136" spans="2:65" s="13" customFormat="1" x14ac:dyDescent="0.2">
      <c r="B136" s="157"/>
      <c r="D136" s="151" t="s">
        <v>171</v>
      </c>
      <c r="E136" s="158" t="s">
        <v>1</v>
      </c>
      <c r="F136" s="159" t="s">
        <v>173</v>
      </c>
      <c r="H136" s="160">
        <v>7.2850000000000001</v>
      </c>
      <c r="I136" s="161"/>
      <c r="L136" s="157"/>
      <c r="M136" s="162"/>
      <c r="T136" s="163"/>
      <c r="AT136" s="158" t="s">
        <v>171</v>
      </c>
      <c r="AU136" s="158" t="s">
        <v>91</v>
      </c>
      <c r="AV136" s="13" t="s">
        <v>91</v>
      </c>
      <c r="AW136" s="13" t="s">
        <v>36</v>
      </c>
      <c r="AX136" s="13" t="s">
        <v>82</v>
      </c>
      <c r="AY136" s="158" t="s">
        <v>161</v>
      </c>
    </row>
    <row r="137" spans="2:65" s="13" customFormat="1" x14ac:dyDescent="0.2">
      <c r="B137" s="157"/>
      <c r="D137" s="151" t="s">
        <v>171</v>
      </c>
      <c r="E137" s="158" t="s">
        <v>1</v>
      </c>
      <c r="F137" s="159" t="s">
        <v>174</v>
      </c>
      <c r="H137" s="160">
        <v>-1.8180000000000001</v>
      </c>
      <c r="I137" s="161"/>
      <c r="L137" s="157"/>
      <c r="M137" s="162"/>
      <c r="T137" s="163"/>
      <c r="AT137" s="158" t="s">
        <v>171</v>
      </c>
      <c r="AU137" s="158" t="s">
        <v>91</v>
      </c>
      <c r="AV137" s="13" t="s">
        <v>91</v>
      </c>
      <c r="AW137" s="13" t="s">
        <v>36</v>
      </c>
      <c r="AX137" s="13" t="s">
        <v>82</v>
      </c>
      <c r="AY137" s="158" t="s">
        <v>161</v>
      </c>
    </row>
    <row r="138" spans="2:65" s="14" customFormat="1" x14ac:dyDescent="0.2">
      <c r="B138" s="164"/>
      <c r="D138" s="151" t="s">
        <v>171</v>
      </c>
      <c r="E138" s="165" t="s">
        <v>1</v>
      </c>
      <c r="F138" s="166" t="s">
        <v>175</v>
      </c>
      <c r="H138" s="167">
        <v>5.4669999999999996</v>
      </c>
      <c r="I138" s="168"/>
      <c r="L138" s="164"/>
      <c r="M138" s="169"/>
      <c r="T138" s="170"/>
      <c r="AT138" s="165" t="s">
        <v>171</v>
      </c>
      <c r="AU138" s="165" t="s">
        <v>91</v>
      </c>
      <c r="AV138" s="14" t="s">
        <v>169</v>
      </c>
      <c r="AW138" s="14" t="s">
        <v>36</v>
      </c>
      <c r="AX138" s="14" t="s">
        <v>89</v>
      </c>
      <c r="AY138" s="165" t="s">
        <v>161</v>
      </c>
    </row>
    <row r="139" spans="2:65" s="1" customFormat="1" ht="21.75" customHeight="1" x14ac:dyDescent="0.2">
      <c r="B139" s="32"/>
      <c r="C139" s="137" t="s">
        <v>91</v>
      </c>
      <c r="D139" s="137" t="s">
        <v>164</v>
      </c>
      <c r="E139" s="138" t="s">
        <v>176</v>
      </c>
      <c r="F139" s="139" t="s">
        <v>177</v>
      </c>
      <c r="G139" s="140" t="s">
        <v>167</v>
      </c>
      <c r="H139" s="141">
        <v>2.6</v>
      </c>
      <c r="I139" s="142"/>
      <c r="J139" s="143">
        <f>ROUND(I139*H139,2)</f>
        <v>0</v>
      </c>
      <c r="K139" s="139" t="s">
        <v>168</v>
      </c>
      <c r="L139" s="32"/>
      <c r="M139" s="144" t="s">
        <v>1</v>
      </c>
      <c r="N139" s="145" t="s">
        <v>47</v>
      </c>
      <c r="P139" s="146">
        <f>O139*H139</f>
        <v>0</v>
      </c>
      <c r="Q139" s="146">
        <v>0</v>
      </c>
      <c r="R139" s="146">
        <f>Q139*H139</f>
        <v>0</v>
      </c>
      <c r="S139" s="146">
        <v>0.1</v>
      </c>
      <c r="T139" s="147">
        <f>S139*H139</f>
        <v>0.26</v>
      </c>
      <c r="AR139" s="148" t="s">
        <v>169</v>
      </c>
      <c r="AT139" s="148" t="s">
        <v>164</v>
      </c>
      <c r="AU139" s="148" t="s">
        <v>91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89</v>
      </c>
      <c r="BK139" s="149">
        <f>ROUND(I139*H139,2)</f>
        <v>0</v>
      </c>
      <c r="BL139" s="17" t="s">
        <v>169</v>
      </c>
      <c r="BM139" s="148" t="s">
        <v>178</v>
      </c>
    </row>
    <row r="140" spans="2:65" s="12" customFormat="1" x14ac:dyDescent="0.2">
      <c r="B140" s="150"/>
      <c r="D140" s="151" t="s">
        <v>171</v>
      </c>
      <c r="E140" s="152" t="s">
        <v>1</v>
      </c>
      <c r="F140" s="153" t="s">
        <v>179</v>
      </c>
      <c r="H140" s="152" t="s">
        <v>1</v>
      </c>
      <c r="I140" s="154"/>
      <c r="L140" s="150"/>
      <c r="M140" s="155"/>
      <c r="T140" s="156"/>
      <c r="AT140" s="152" t="s">
        <v>171</v>
      </c>
      <c r="AU140" s="152" t="s">
        <v>91</v>
      </c>
      <c r="AV140" s="12" t="s">
        <v>89</v>
      </c>
      <c r="AW140" s="12" t="s">
        <v>36</v>
      </c>
      <c r="AX140" s="12" t="s">
        <v>82</v>
      </c>
      <c r="AY140" s="152" t="s">
        <v>161</v>
      </c>
    </row>
    <row r="141" spans="2:65" s="13" customFormat="1" x14ac:dyDescent="0.2">
      <c r="B141" s="157"/>
      <c r="D141" s="151" t="s">
        <v>171</v>
      </c>
      <c r="E141" s="158" t="s">
        <v>1</v>
      </c>
      <c r="F141" s="159" t="s">
        <v>180</v>
      </c>
      <c r="H141" s="160">
        <v>2.6</v>
      </c>
      <c r="I141" s="161"/>
      <c r="L141" s="157"/>
      <c r="M141" s="162"/>
      <c r="T141" s="163"/>
      <c r="AT141" s="158" t="s">
        <v>171</v>
      </c>
      <c r="AU141" s="158" t="s">
        <v>91</v>
      </c>
      <c r="AV141" s="13" t="s">
        <v>91</v>
      </c>
      <c r="AW141" s="13" t="s">
        <v>36</v>
      </c>
      <c r="AX141" s="13" t="s">
        <v>82</v>
      </c>
      <c r="AY141" s="158" t="s">
        <v>161</v>
      </c>
    </row>
    <row r="142" spans="2:65" s="14" customFormat="1" x14ac:dyDescent="0.2">
      <c r="B142" s="164"/>
      <c r="D142" s="151" t="s">
        <v>171</v>
      </c>
      <c r="E142" s="165" t="s">
        <v>1</v>
      </c>
      <c r="F142" s="166" t="s">
        <v>175</v>
      </c>
      <c r="H142" s="167">
        <v>2.6</v>
      </c>
      <c r="I142" s="168"/>
      <c r="L142" s="164"/>
      <c r="M142" s="169"/>
      <c r="T142" s="170"/>
      <c r="AT142" s="165" t="s">
        <v>171</v>
      </c>
      <c r="AU142" s="165" t="s">
        <v>91</v>
      </c>
      <c r="AV142" s="14" t="s">
        <v>169</v>
      </c>
      <c r="AW142" s="14" t="s">
        <v>36</v>
      </c>
      <c r="AX142" s="14" t="s">
        <v>89</v>
      </c>
      <c r="AY142" s="165" t="s">
        <v>161</v>
      </c>
    </row>
    <row r="143" spans="2:65" s="1" customFormat="1" ht="21.75" customHeight="1" x14ac:dyDescent="0.2">
      <c r="B143" s="32"/>
      <c r="C143" s="137" t="s">
        <v>114</v>
      </c>
      <c r="D143" s="137" t="s">
        <v>164</v>
      </c>
      <c r="E143" s="138" t="s">
        <v>181</v>
      </c>
      <c r="F143" s="139" t="s">
        <v>182</v>
      </c>
      <c r="G143" s="140" t="s">
        <v>167</v>
      </c>
      <c r="H143" s="141">
        <v>6.5</v>
      </c>
      <c r="I143" s="142"/>
      <c r="J143" s="143">
        <f>ROUND(I143*H143,2)</f>
        <v>0</v>
      </c>
      <c r="K143" s="139" t="s">
        <v>168</v>
      </c>
      <c r="L143" s="32"/>
      <c r="M143" s="144" t="s">
        <v>1</v>
      </c>
      <c r="N143" s="145" t="s">
        <v>47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169</v>
      </c>
      <c r="AT143" s="148" t="s">
        <v>164</v>
      </c>
      <c r="AU143" s="148" t="s">
        <v>91</v>
      </c>
      <c r="AY143" s="17" t="s">
        <v>161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89</v>
      </c>
      <c r="BK143" s="149">
        <f>ROUND(I143*H143,2)</f>
        <v>0</v>
      </c>
      <c r="BL143" s="17" t="s">
        <v>169</v>
      </c>
      <c r="BM143" s="148" t="s">
        <v>183</v>
      </c>
    </row>
    <row r="144" spans="2:65" s="12" customFormat="1" x14ac:dyDescent="0.2">
      <c r="B144" s="150"/>
      <c r="D144" s="151" t="s">
        <v>171</v>
      </c>
      <c r="E144" s="152" t="s">
        <v>1</v>
      </c>
      <c r="F144" s="153" t="s">
        <v>184</v>
      </c>
      <c r="H144" s="152" t="s">
        <v>1</v>
      </c>
      <c r="I144" s="154"/>
      <c r="L144" s="150"/>
      <c r="M144" s="155"/>
      <c r="T144" s="156"/>
      <c r="AT144" s="152" t="s">
        <v>171</v>
      </c>
      <c r="AU144" s="152" t="s">
        <v>91</v>
      </c>
      <c r="AV144" s="12" t="s">
        <v>89</v>
      </c>
      <c r="AW144" s="12" t="s">
        <v>36</v>
      </c>
      <c r="AX144" s="12" t="s">
        <v>82</v>
      </c>
      <c r="AY144" s="152" t="s">
        <v>161</v>
      </c>
    </row>
    <row r="145" spans="2:65" s="13" customFormat="1" x14ac:dyDescent="0.2">
      <c r="B145" s="157"/>
      <c r="D145" s="151" t="s">
        <v>171</v>
      </c>
      <c r="E145" s="158" t="s">
        <v>1</v>
      </c>
      <c r="F145" s="159" t="s">
        <v>185</v>
      </c>
      <c r="H145" s="160">
        <v>6.5</v>
      </c>
      <c r="I145" s="161"/>
      <c r="L145" s="157"/>
      <c r="M145" s="162"/>
      <c r="T145" s="163"/>
      <c r="AT145" s="158" t="s">
        <v>171</v>
      </c>
      <c r="AU145" s="158" t="s">
        <v>91</v>
      </c>
      <c r="AV145" s="13" t="s">
        <v>91</v>
      </c>
      <c r="AW145" s="13" t="s">
        <v>36</v>
      </c>
      <c r="AX145" s="13" t="s">
        <v>82</v>
      </c>
      <c r="AY145" s="158" t="s">
        <v>161</v>
      </c>
    </row>
    <row r="146" spans="2:65" s="14" customFormat="1" x14ac:dyDescent="0.2">
      <c r="B146" s="164"/>
      <c r="D146" s="151" t="s">
        <v>171</v>
      </c>
      <c r="E146" s="165" t="s">
        <v>1</v>
      </c>
      <c r="F146" s="166" t="s">
        <v>175</v>
      </c>
      <c r="H146" s="167">
        <v>6.5</v>
      </c>
      <c r="I146" s="168"/>
      <c r="L146" s="164"/>
      <c r="M146" s="169"/>
      <c r="T146" s="170"/>
      <c r="AT146" s="165" t="s">
        <v>171</v>
      </c>
      <c r="AU146" s="165" t="s">
        <v>91</v>
      </c>
      <c r="AV146" s="14" t="s">
        <v>169</v>
      </c>
      <c r="AW146" s="14" t="s">
        <v>36</v>
      </c>
      <c r="AX146" s="14" t="s">
        <v>89</v>
      </c>
      <c r="AY146" s="165" t="s">
        <v>161</v>
      </c>
    </row>
    <row r="147" spans="2:65" s="1" customFormat="1" ht="24.2" customHeight="1" x14ac:dyDescent="0.2">
      <c r="B147" s="32"/>
      <c r="C147" s="137" t="s">
        <v>169</v>
      </c>
      <c r="D147" s="137" t="s">
        <v>164</v>
      </c>
      <c r="E147" s="138" t="s">
        <v>186</v>
      </c>
      <c r="F147" s="139" t="s">
        <v>187</v>
      </c>
      <c r="G147" s="140" t="s">
        <v>167</v>
      </c>
      <c r="H147" s="141">
        <v>208</v>
      </c>
      <c r="I147" s="142"/>
      <c r="J147" s="143">
        <f>ROUND(I147*H147,2)</f>
        <v>0</v>
      </c>
      <c r="K147" s="139" t="s">
        <v>168</v>
      </c>
      <c r="L147" s="32"/>
      <c r="M147" s="144" t="s">
        <v>1</v>
      </c>
      <c r="N147" s="145" t="s">
        <v>47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169</v>
      </c>
      <c r="AT147" s="148" t="s">
        <v>164</v>
      </c>
      <c r="AU147" s="148" t="s">
        <v>91</v>
      </c>
      <c r="AY147" s="17" t="s">
        <v>161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89</v>
      </c>
      <c r="BK147" s="149">
        <f>ROUND(I147*H147,2)</f>
        <v>0</v>
      </c>
      <c r="BL147" s="17" t="s">
        <v>169</v>
      </c>
      <c r="BM147" s="148" t="s">
        <v>188</v>
      </c>
    </row>
    <row r="148" spans="2:65" s="13" customFormat="1" x14ac:dyDescent="0.2">
      <c r="B148" s="157"/>
      <c r="D148" s="151" t="s">
        <v>171</v>
      </c>
      <c r="F148" s="159" t="s">
        <v>189</v>
      </c>
      <c r="H148" s="160">
        <v>208</v>
      </c>
      <c r="I148" s="161"/>
      <c r="L148" s="157"/>
      <c r="M148" s="162"/>
      <c r="T148" s="163"/>
      <c r="AT148" s="158" t="s">
        <v>171</v>
      </c>
      <c r="AU148" s="158" t="s">
        <v>91</v>
      </c>
      <c r="AV148" s="13" t="s">
        <v>91</v>
      </c>
      <c r="AW148" s="13" t="s">
        <v>4</v>
      </c>
      <c r="AX148" s="13" t="s">
        <v>89</v>
      </c>
      <c r="AY148" s="158" t="s">
        <v>161</v>
      </c>
    </row>
    <row r="149" spans="2:65" s="1" customFormat="1" ht="21.75" customHeight="1" x14ac:dyDescent="0.2">
      <c r="B149" s="32"/>
      <c r="C149" s="137" t="s">
        <v>190</v>
      </c>
      <c r="D149" s="137" t="s">
        <v>164</v>
      </c>
      <c r="E149" s="138" t="s">
        <v>191</v>
      </c>
      <c r="F149" s="139" t="s">
        <v>192</v>
      </c>
      <c r="G149" s="140" t="s">
        <v>167</v>
      </c>
      <c r="H149" s="141">
        <v>4.694</v>
      </c>
      <c r="I149" s="142"/>
      <c r="J149" s="143">
        <f>ROUND(I149*H149,2)</f>
        <v>0</v>
      </c>
      <c r="K149" s="139" t="s">
        <v>168</v>
      </c>
      <c r="L149" s="32"/>
      <c r="M149" s="144" t="s">
        <v>1</v>
      </c>
      <c r="N149" s="145" t="s">
        <v>47</v>
      </c>
      <c r="P149" s="146">
        <f>O149*H149</f>
        <v>0</v>
      </c>
      <c r="Q149" s="146">
        <v>0</v>
      </c>
      <c r="R149" s="146">
        <f>Q149*H149</f>
        <v>0</v>
      </c>
      <c r="S149" s="146">
        <v>7.5999999999999998E-2</v>
      </c>
      <c r="T149" s="147">
        <f>S149*H149</f>
        <v>0.35674400000000001</v>
      </c>
      <c r="AR149" s="148" t="s">
        <v>169</v>
      </c>
      <c r="AT149" s="148" t="s">
        <v>164</v>
      </c>
      <c r="AU149" s="148" t="s">
        <v>91</v>
      </c>
      <c r="AY149" s="17" t="s">
        <v>161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89</v>
      </c>
      <c r="BK149" s="149">
        <f>ROUND(I149*H149,2)</f>
        <v>0</v>
      </c>
      <c r="BL149" s="17" t="s">
        <v>169</v>
      </c>
      <c r="BM149" s="148" t="s">
        <v>193</v>
      </c>
    </row>
    <row r="150" spans="2:65" s="12" customFormat="1" x14ac:dyDescent="0.2">
      <c r="B150" s="150"/>
      <c r="D150" s="151" t="s">
        <v>171</v>
      </c>
      <c r="E150" s="152" t="s">
        <v>1</v>
      </c>
      <c r="F150" s="153" t="s">
        <v>194</v>
      </c>
      <c r="H150" s="152" t="s">
        <v>1</v>
      </c>
      <c r="I150" s="154"/>
      <c r="L150" s="150"/>
      <c r="M150" s="155"/>
      <c r="T150" s="156"/>
      <c r="AT150" s="152" t="s">
        <v>171</v>
      </c>
      <c r="AU150" s="152" t="s">
        <v>91</v>
      </c>
      <c r="AV150" s="12" t="s">
        <v>89</v>
      </c>
      <c r="AW150" s="12" t="s">
        <v>36</v>
      </c>
      <c r="AX150" s="12" t="s">
        <v>82</v>
      </c>
      <c r="AY150" s="152" t="s">
        <v>161</v>
      </c>
    </row>
    <row r="151" spans="2:65" s="13" customFormat="1" x14ac:dyDescent="0.2">
      <c r="B151" s="157"/>
      <c r="D151" s="151" t="s">
        <v>171</v>
      </c>
      <c r="E151" s="158" t="s">
        <v>1</v>
      </c>
      <c r="F151" s="159" t="s">
        <v>195</v>
      </c>
      <c r="H151" s="160">
        <v>3.6360000000000001</v>
      </c>
      <c r="I151" s="161"/>
      <c r="L151" s="157"/>
      <c r="M151" s="162"/>
      <c r="T151" s="163"/>
      <c r="AT151" s="158" t="s">
        <v>171</v>
      </c>
      <c r="AU151" s="158" t="s">
        <v>91</v>
      </c>
      <c r="AV151" s="13" t="s">
        <v>91</v>
      </c>
      <c r="AW151" s="13" t="s">
        <v>36</v>
      </c>
      <c r="AX151" s="13" t="s">
        <v>82</v>
      </c>
      <c r="AY151" s="158" t="s">
        <v>161</v>
      </c>
    </row>
    <row r="152" spans="2:65" s="13" customFormat="1" x14ac:dyDescent="0.2">
      <c r="B152" s="157"/>
      <c r="D152" s="151" t="s">
        <v>171</v>
      </c>
      <c r="E152" s="158" t="s">
        <v>1</v>
      </c>
      <c r="F152" s="159" t="s">
        <v>196</v>
      </c>
      <c r="H152" s="160">
        <v>1.0580000000000001</v>
      </c>
      <c r="I152" s="161"/>
      <c r="L152" s="157"/>
      <c r="M152" s="162"/>
      <c r="T152" s="163"/>
      <c r="AT152" s="158" t="s">
        <v>171</v>
      </c>
      <c r="AU152" s="158" t="s">
        <v>91</v>
      </c>
      <c r="AV152" s="13" t="s">
        <v>91</v>
      </c>
      <c r="AW152" s="13" t="s">
        <v>36</v>
      </c>
      <c r="AX152" s="13" t="s">
        <v>82</v>
      </c>
      <c r="AY152" s="158" t="s">
        <v>161</v>
      </c>
    </row>
    <row r="153" spans="2:65" s="14" customFormat="1" x14ac:dyDescent="0.2">
      <c r="B153" s="164"/>
      <c r="D153" s="151" t="s">
        <v>171</v>
      </c>
      <c r="E153" s="165" t="s">
        <v>1</v>
      </c>
      <c r="F153" s="166" t="s">
        <v>175</v>
      </c>
      <c r="H153" s="167">
        <v>4.694</v>
      </c>
      <c r="I153" s="168"/>
      <c r="L153" s="164"/>
      <c r="M153" s="169"/>
      <c r="T153" s="170"/>
      <c r="AT153" s="165" t="s">
        <v>171</v>
      </c>
      <c r="AU153" s="165" t="s">
        <v>91</v>
      </c>
      <c r="AV153" s="14" t="s">
        <v>169</v>
      </c>
      <c r="AW153" s="14" t="s">
        <v>36</v>
      </c>
      <c r="AX153" s="14" t="s">
        <v>89</v>
      </c>
      <c r="AY153" s="165" t="s">
        <v>161</v>
      </c>
    </row>
    <row r="154" spans="2:65" s="1" customFormat="1" ht="24.2" customHeight="1" x14ac:dyDescent="0.2">
      <c r="B154" s="32"/>
      <c r="C154" s="137" t="s">
        <v>197</v>
      </c>
      <c r="D154" s="137" t="s">
        <v>164</v>
      </c>
      <c r="E154" s="138" t="s">
        <v>198</v>
      </c>
      <c r="F154" s="139" t="s">
        <v>199</v>
      </c>
      <c r="G154" s="140" t="s">
        <v>200</v>
      </c>
      <c r="H154" s="141">
        <v>5</v>
      </c>
      <c r="I154" s="142"/>
      <c r="J154" s="143">
        <f>ROUND(I154*H154,2)</f>
        <v>0</v>
      </c>
      <c r="K154" s="139" t="s">
        <v>168</v>
      </c>
      <c r="L154" s="32"/>
      <c r="M154" s="144" t="s">
        <v>1</v>
      </c>
      <c r="N154" s="145" t="s">
        <v>47</v>
      </c>
      <c r="P154" s="146">
        <f>O154*H154</f>
        <v>0</v>
      </c>
      <c r="Q154" s="146">
        <v>0</v>
      </c>
      <c r="R154" s="146">
        <f>Q154*H154</f>
        <v>0</v>
      </c>
      <c r="S154" s="146">
        <v>2E-3</v>
      </c>
      <c r="T154" s="147">
        <f>S154*H154</f>
        <v>0.01</v>
      </c>
      <c r="AR154" s="148" t="s">
        <v>169</v>
      </c>
      <c r="AT154" s="148" t="s">
        <v>164</v>
      </c>
      <c r="AU154" s="148" t="s">
        <v>91</v>
      </c>
      <c r="AY154" s="17" t="s">
        <v>161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89</v>
      </c>
      <c r="BK154" s="149">
        <f>ROUND(I154*H154,2)</f>
        <v>0</v>
      </c>
      <c r="BL154" s="17" t="s">
        <v>169</v>
      </c>
      <c r="BM154" s="148" t="s">
        <v>201</v>
      </c>
    </row>
    <row r="155" spans="2:65" s="1" customFormat="1" ht="24.2" customHeight="1" x14ac:dyDescent="0.2">
      <c r="B155" s="32"/>
      <c r="C155" s="137" t="s">
        <v>202</v>
      </c>
      <c r="D155" s="137" t="s">
        <v>164</v>
      </c>
      <c r="E155" s="138" t="s">
        <v>203</v>
      </c>
      <c r="F155" s="139" t="s">
        <v>204</v>
      </c>
      <c r="G155" s="140" t="s">
        <v>200</v>
      </c>
      <c r="H155" s="141">
        <v>5</v>
      </c>
      <c r="I155" s="142"/>
      <c r="J155" s="143">
        <f>ROUND(I155*H155,2)</f>
        <v>0</v>
      </c>
      <c r="K155" s="139" t="s">
        <v>168</v>
      </c>
      <c r="L155" s="32"/>
      <c r="M155" s="144" t="s">
        <v>1</v>
      </c>
      <c r="N155" s="145" t="s">
        <v>47</v>
      </c>
      <c r="P155" s="146">
        <f>O155*H155</f>
        <v>0</v>
      </c>
      <c r="Q155" s="146">
        <v>0</v>
      </c>
      <c r="R155" s="146">
        <f>Q155*H155</f>
        <v>0</v>
      </c>
      <c r="S155" s="146">
        <v>1.2E-2</v>
      </c>
      <c r="T155" s="147">
        <f>S155*H155</f>
        <v>0.06</v>
      </c>
      <c r="AR155" s="148" t="s">
        <v>169</v>
      </c>
      <c r="AT155" s="148" t="s">
        <v>164</v>
      </c>
      <c r="AU155" s="148" t="s">
        <v>91</v>
      </c>
      <c r="AY155" s="17" t="s">
        <v>161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89</v>
      </c>
      <c r="BK155" s="149">
        <f>ROUND(I155*H155,2)</f>
        <v>0</v>
      </c>
      <c r="BL155" s="17" t="s">
        <v>169</v>
      </c>
      <c r="BM155" s="148" t="s">
        <v>205</v>
      </c>
    </row>
    <row r="156" spans="2:65" s="1" customFormat="1" ht="24.2" customHeight="1" x14ac:dyDescent="0.2">
      <c r="B156" s="32"/>
      <c r="C156" s="137" t="s">
        <v>206</v>
      </c>
      <c r="D156" s="137" t="s">
        <v>164</v>
      </c>
      <c r="E156" s="138" t="s">
        <v>207</v>
      </c>
      <c r="F156" s="139" t="s">
        <v>208</v>
      </c>
      <c r="G156" s="140" t="s">
        <v>209</v>
      </c>
      <c r="H156" s="141">
        <v>0.46</v>
      </c>
      <c r="I156" s="142"/>
      <c r="J156" s="143">
        <f>ROUND(I156*H156,2)</f>
        <v>0</v>
      </c>
      <c r="K156" s="139" t="s">
        <v>168</v>
      </c>
      <c r="L156" s="32"/>
      <c r="M156" s="144" t="s">
        <v>1</v>
      </c>
      <c r="N156" s="145" t="s">
        <v>47</v>
      </c>
      <c r="P156" s="146">
        <f>O156*H156</f>
        <v>0</v>
      </c>
      <c r="Q156" s="146">
        <v>1.47E-3</v>
      </c>
      <c r="R156" s="146">
        <f>Q156*H156</f>
        <v>6.7619999999999996E-4</v>
      </c>
      <c r="S156" s="146">
        <v>3.9E-2</v>
      </c>
      <c r="T156" s="147">
        <f>S156*H156</f>
        <v>1.7940000000000001E-2</v>
      </c>
      <c r="AR156" s="148" t="s">
        <v>169</v>
      </c>
      <c r="AT156" s="148" t="s">
        <v>164</v>
      </c>
      <c r="AU156" s="148" t="s">
        <v>91</v>
      </c>
      <c r="AY156" s="17" t="s">
        <v>161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89</v>
      </c>
      <c r="BK156" s="149">
        <f>ROUND(I156*H156,2)</f>
        <v>0</v>
      </c>
      <c r="BL156" s="17" t="s">
        <v>169</v>
      </c>
      <c r="BM156" s="148" t="s">
        <v>210</v>
      </c>
    </row>
    <row r="157" spans="2:65" s="1" customFormat="1" ht="37.9" customHeight="1" x14ac:dyDescent="0.2">
      <c r="B157" s="32"/>
      <c r="C157" s="137" t="s">
        <v>162</v>
      </c>
      <c r="D157" s="137" t="s">
        <v>164</v>
      </c>
      <c r="E157" s="138" t="s">
        <v>211</v>
      </c>
      <c r="F157" s="139" t="s">
        <v>212</v>
      </c>
      <c r="G157" s="140" t="s">
        <v>167</v>
      </c>
      <c r="H157" s="141">
        <v>68.156999999999996</v>
      </c>
      <c r="I157" s="142"/>
      <c r="J157" s="143">
        <f>ROUND(I157*H157,2)</f>
        <v>0</v>
      </c>
      <c r="K157" s="139" t="s">
        <v>168</v>
      </c>
      <c r="L157" s="32"/>
      <c r="M157" s="144" t="s">
        <v>1</v>
      </c>
      <c r="N157" s="145" t="s">
        <v>47</v>
      </c>
      <c r="P157" s="146">
        <f>O157*H157</f>
        <v>0</v>
      </c>
      <c r="Q157" s="146">
        <v>0</v>
      </c>
      <c r="R157" s="146">
        <f>Q157*H157</f>
        <v>0</v>
      </c>
      <c r="S157" s="146">
        <v>0.01</v>
      </c>
      <c r="T157" s="147">
        <f>S157*H157</f>
        <v>0.68157000000000001</v>
      </c>
      <c r="AR157" s="148" t="s">
        <v>169</v>
      </c>
      <c r="AT157" s="148" t="s">
        <v>164</v>
      </c>
      <c r="AU157" s="148" t="s">
        <v>91</v>
      </c>
      <c r="AY157" s="17" t="s">
        <v>161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89</v>
      </c>
      <c r="BK157" s="149">
        <f>ROUND(I157*H157,2)</f>
        <v>0</v>
      </c>
      <c r="BL157" s="17" t="s">
        <v>169</v>
      </c>
      <c r="BM157" s="148" t="s">
        <v>213</v>
      </c>
    </row>
    <row r="158" spans="2:65" s="12" customFormat="1" x14ac:dyDescent="0.2">
      <c r="B158" s="150"/>
      <c r="D158" s="151" t="s">
        <v>171</v>
      </c>
      <c r="E158" s="152" t="s">
        <v>1</v>
      </c>
      <c r="F158" s="153" t="s">
        <v>214</v>
      </c>
      <c r="H158" s="152" t="s">
        <v>1</v>
      </c>
      <c r="I158" s="154"/>
      <c r="L158" s="150"/>
      <c r="M158" s="155"/>
      <c r="T158" s="156"/>
      <c r="AT158" s="152" t="s">
        <v>171</v>
      </c>
      <c r="AU158" s="152" t="s">
        <v>91</v>
      </c>
      <c r="AV158" s="12" t="s">
        <v>89</v>
      </c>
      <c r="AW158" s="12" t="s">
        <v>36</v>
      </c>
      <c r="AX158" s="12" t="s">
        <v>82</v>
      </c>
      <c r="AY158" s="152" t="s">
        <v>161</v>
      </c>
    </row>
    <row r="159" spans="2:65" s="13" customFormat="1" x14ac:dyDescent="0.2">
      <c r="B159" s="157"/>
      <c r="D159" s="151" t="s">
        <v>171</v>
      </c>
      <c r="E159" s="158" t="s">
        <v>1</v>
      </c>
      <c r="F159" s="159" t="s">
        <v>215</v>
      </c>
      <c r="H159" s="160">
        <v>75.275999999999996</v>
      </c>
      <c r="I159" s="161"/>
      <c r="L159" s="157"/>
      <c r="M159" s="162"/>
      <c r="T159" s="163"/>
      <c r="AT159" s="158" t="s">
        <v>171</v>
      </c>
      <c r="AU159" s="158" t="s">
        <v>91</v>
      </c>
      <c r="AV159" s="13" t="s">
        <v>91</v>
      </c>
      <c r="AW159" s="13" t="s">
        <v>36</v>
      </c>
      <c r="AX159" s="13" t="s">
        <v>82</v>
      </c>
      <c r="AY159" s="158" t="s">
        <v>161</v>
      </c>
    </row>
    <row r="160" spans="2:65" s="13" customFormat="1" x14ac:dyDescent="0.2">
      <c r="B160" s="157"/>
      <c r="D160" s="151" t="s">
        <v>171</v>
      </c>
      <c r="E160" s="158" t="s">
        <v>1</v>
      </c>
      <c r="F160" s="159" t="s">
        <v>216</v>
      </c>
      <c r="H160" s="160">
        <v>-7.1189999999999998</v>
      </c>
      <c r="I160" s="161"/>
      <c r="L160" s="157"/>
      <c r="M160" s="162"/>
      <c r="T160" s="163"/>
      <c r="AT160" s="158" t="s">
        <v>171</v>
      </c>
      <c r="AU160" s="158" t="s">
        <v>91</v>
      </c>
      <c r="AV160" s="13" t="s">
        <v>91</v>
      </c>
      <c r="AW160" s="13" t="s">
        <v>36</v>
      </c>
      <c r="AX160" s="13" t="s">
        <v>82</v>
      </c>
      <c r="AY160" s="158" t="s">
        <v>161</v>
      </c>
    </row>
    <row r="161" spans="2:65" s="14" customFormat="1" x14ac:dyDescent="0.2">
      <c r="B161" s="164"/>
      <c r="D161" s="151" t="s">
        <v>171</v>
      </c>
      <c r="E161" s="165" t="s">
        <v>1</v>
      </c>
      <c r="F161" s="166" t="s">
        <v>175</v>
      </c>
      <c r="H161" s="167">
        <v>68.156999999999996</v>
      </c>
      <c r="I161" s="168"/>
      <c r="L161" s="164"/>
      <c r="M161" s="169"/>
      <c r="T161" s="170"/>
      <c r="AT161" s="165" t="s">
        <v>171</v>
      </c>
      <c r="AU161" s="165" t="s">
        <v>91</v>
      </c>
      <c r="AV161" s="14" t="s">
        <v>169</v>
      </c>
      <c r="AW161" s="14" t="s">
        <v>36</v>
      </c>
      <c r="AX161" s="14" t="s">
        <v>89</v>
      </c>
      <c r="AY161" s="165" t="s">
        <v>161</v>
      </c>
    </row>
    <row r="162" spans="2:65" s="11" customFormat="1" ht="22.9" customHeight="1" x14ac:dyDescent="0.2">
      <c r="B162" s="126"/>
      <c r="D162" s="127" t="s">
        <v>81</v>
      </c>
      <c r="E162" s="135" t="s">
        <v>217</v>
      </c>
      <c r="F162" s="135" t="s">
        <v>218</v>
      </c>
      <c r="I162" s="129"/>
      <c r="J162" s="136">
        <f>BK162</f>
        <v>0</v>
      </c>
      <c r="L162" s="126"/>
      <c r="M162" s="130"/>
      <c r="P162" s="131">
        <f>SUM(P163:P170)</f>
        <v>0</v>
      </c>
      <c r="R162" s="131">
        <f>SUM(R163:R170)</f>
        <v>0</v>
      </c>
      <c r="T162" s="132">
        <f>SUM(T163:T170)</f>
        <v>0</v>
      </c>
      <c r="AR162" s="127" t="s">
        <v>89</v>
      </c>
      <c r="AT162" s="133" t="s">
        <v>81</v>
      </c>
      <c r="AU162" s="133" t="s">
        <v>89</v>
      </c>
      <c r="AY162" s="127" t="s">
        <v>161</v>
      </c>
      <c r="BK162" s="134">
        <f>SUM(BK163:BK170)</f>
        <v>0</v>
      </c>
    </row>
    <row r="163" spans="2:65" s="1" customFormat="1" ht="16.5" customHeight="1" x14ac:dyDescent="0.2">
      <c r="B163" s="32"/>
      <c r="C163" s="137" t="s">
        <v>219</v>
      </c>
      <c r="D163" s="137" t="s">
        <v>164</v>
      </c>
      <c r="E163" s="138" t="s">
        <v>220</v>
      </c>
      <c r="F163" s="139" t="s">
        <v>221</v>
      </c>
      <c r="G163" s="140" t="s">
        <v>222</v>
      </c>
      <c r="H163" s="141">
        <v>4.2069999999999999</v>
      </c>
      <c r="I163" s="142"/>
      <c r="J163" s="143">
        <f t="shared" ref="J163:J168" si="0">ROUND(I163*H163,2)</f>
        <v>0</v>
      </c>
      <c r="K163" s="139" t="s">
        <v>168</v>
      </c>
      <c r="L163" s="32"/>
      <c r="M163" s="144" t="s">
        <v>1</v>
      </c>
      <c r="N163" s="145" t="s">
        <v>47</v>
      </c>
      <c r="P163" s="146">
        <f t="shared" ref="P163:P168" si="1">O163*H163</f>
        <v>0</v>
      </c>
      <c r="Q163" s="146">
        <v>0</v>
      </c>
      <c r="R163" s="146">
        <f t="shared" ref="R163:R168" si="2">Q163*H163</f>
        <v>0</v>
      </c>
      <c r="S163" s="146">
        <v>0</v>
      </c>
      <c r="T163" s="147">
        <f t="shared" ref="T163:T168" si="3">S163*H163</f>
        <v>0</v>
      </c>
      <c r="AR163" s="148" t="s">
        <v>169</v>
      </c>
      <c r="AT163" s="148" t="s">
        <v>164</v>
      </c>
      <c r="AU163" s="148" t="s">
        <v>91</v>
      </c>
      <c r="AY163" s="17" t="s">
        <v>161</v>
      </c>
      <c r="BE163" s="149">
        <f t="shared" ref="BE163:BE168" si="4">IF(N163="základní",J163,0)</f>
        <v>0</v>
      </c>
      <c r="BF163" s="149">
        <f t="shared" ref="BF163:BF168" si="5">IF(N163="snížená",J163,0)</f>
        <v>0</v>
      </c>
      <c r="BG163" s="149">
        <f t="shared" ref="BG163:BG168" si="6">IF(N163="zákl. přenesená",J163,0)</f>
        <v>0</v>
      </c>
      <c r="BH163" s="149">
        <f t="shared" ref="BH163:BH168" si="7">IF(N163="sníž. přenesená",J163,0)</f>
        <v>0</v>
      </c>
      <c r="BI163" s="149">
        <f t="shared" ref="BI163:BI168" si="8">IF(N163="nulová",J163,0)</f>
        <v>0</v>
      </c>
      <c r="BJ163" s="17" t="s">
        <v>89</v>
      </c>
      <c r="BK163" s="149">
        <f t="shared" ref="BK163:BK168" si="9">ROUND(I163*H163,2)</f>
        <v>0</v>
      </c>
      <c r="BL163" s="17" t="s">
        <v>169</v>
      </c>
      <c r="BM163" s="148" t="s">
        <v>223</v>
      </c>
    </row>
    <row r="164" spans="2:65" s="1" customFormat="1" ht="16.5" customHeight="1" x14ac:dyDescent="0.2">
      <c r="B164" s="32"/>
      <c r="C164" s="137" t="s">
        <v>224</v>
      </c>
      <c r="D164" s="137" t="s">
        <v>164</v>
      </c>
      <c r="E164" s="138" t="s">
        <v>225</v>
      </c>
      <c r="F164" s="139" t="s">
        <v>226</v>
      </c>
      <c r="G164" s="140" t="s">
        <v>222</v>
      </c>
      <c r="H164" s="141">
        <v>4.2069999999999999</v>
      </c>
      <c r="I164" s="142"/>
      <c r="J164" s="143">
        <f t="shared" si="0"/>
        <v>0</v>
      </c>
      <c r="K164" s="139" t="s">
        <v>168</v>
      </c>
      <c r="L164" s="32"/>
      <c r="M164" s="144" t="s">
        <v>1</v>
      </c>
      <c r="N164" s="145" t="s">
        <v>47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169</v>
      </c>
      <c r="AT164" s="148" t="s">
        <v>164</v>
      </c>
      <c r="AU164" s="148" t="s">
        <v>91</v>
      </c>
      <c r="AY164" s="17" t="s">
        <v>161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7" t="s">
        <v>89</v>
      </c>
      <c r="BK164" s="149">
        <f t="shared" si="9"/>
        <v>0</v>
      </c>
      <c r="BL164" s="17" t="s">
        <v>169</v>
      </c>
      <c r="BM164" s="148" t="s">
        <v>227</v>
      </c>
    </row>
    <row r="165" spans="2:65" s="1" customFormat="1" ht="24.2" customHeight="1" x14ac:dyDescent="0.2">
      <c r="B165" s="32"/>
      <c r="C165" s="137" t="s">
        <v>8</v>
      </c>
      <c r="D165" s="137" t="s">
        <v>164</v>
      </c>
      <c r="E165" s="138" t="s">
        <v>228</v>
      </c>
      <c r="F165" s="139" t="s">
        <v>229</v>
      </c>
      <c r="G165" s="140" t="s">
        <v>222</v>
      </c>
      <c r="H165" s="141">
        <v>4.2069999999999999</v>
      </c>
      <c r="I165" s="142"/>
      <c r="J165" s="143">
        <f t="shared" si="0"/>
        <v>0</v>
      </c>
      <c r="K165" s="139" t="s">
        <v>168</v>
      </c>
      <c r="L165" s="32"/>
      <c r="M165" s="144" t="s">
        <v>1</v>
      </c>
      <c r="N165" s="145" t="s">
        <v>47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169</v>
      </c>
      <c r="AT165" s="148" t="s">
        <v>164</v>
      </c>
      <c r="AU165" s="148" t="s">
        <v>91</v>
      </c>
      <c r="AY165" s="17" t="s">
        <v>161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7" t="s">
        <v>89</v>
      </c>
      <c r="BK165" s="149">
        <f t="shared" si="9"/>
        <v>0</v>
      </c>
      <c r="BL165" s="17" t="s">
        <v>169</v>
      </c>
      <c r="BM165" s="148" t="s">
        <v>230</v>
      </c>
    </row>
    <row r="166" spans="2:65" s="1" customFormat="1" ht="33" customHeight="1" x14ac:dyDescent="0.2">
      <c r="B166" s="32"/>
      <c r="C166" s="137" t="s">
        <v>231</v>
      </c>
      <c r="D166" s="137" t="s">
        <v>164</v>
      </c>
      <c r="E166" s="138" t="s">
        <v>232</v>
      </c>
      <c r="F166" s="139" t="s">
        <v>233</v>
      </c>
      <c r="G166" s="140" t="s">
        <v>222</v>
      </c>
      <c r="H166" s="141">
        <v>4.2069999999999999</v>
      </c>
      <c r="I166" s="142"/>
      <c r="J166" s="143">
        <f t="shared" si="0"/>
        <v>0</v>
      </c>
      <c r="K166" s="139" t="s">
        <v>168</v>
      </c>
      <c r="L166" s="32"/>
      <c r="M166" s="144" t="s">
        <v>1</v>
      </c>
      <c r="N166" s="145" t="s">
        <v>47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R166" s="148" t="s">
        <v>169</v>
      </c>
      <c r="AT166" s="148" t="s">
        <v>164</v>
      </c>
      <c r="AU166" s="148" t="s">
        <v>91</v>
      </c>
      <c r="AY166" s="17" t="s">
        <v>161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7" t="s">
        <v>89</v>
      </c>
      <c r="BK166" s="149">
        <f t="shared" si="9"/>
        <v>0</v>
      </c>
      <c r="BL166" s="17" t="s">
        <v>169</v>
      </c>
      <c r="BM166" s="148" t="s">
        <v>234</v>
      </c>
    </row>
    <row r="167" spans="2:65" s="1" customFormat="1" ht="24.2" customHeight="1" x14ac:dyDescent="0.2">
      <c r="B167" s="32"/>
      <c r="C167" s="137" t="s">
        <v>235</v>
      </c>
      <c r="D167" s="137" t="s">
        <v>164</v>
      </c>
      <c r="E167" s="138" t="s">
        <v>236</v>
      </c>
      <c r="F167" s="139" t="s">
        <v>237</v>
      </c>
      <c r="G167" s="140" t="s">
        <v>222</v>
      </c>
      <c r="H167" s="141">
        <v>4.2069999999999999</v>
      </c>
      <c r="I167" s="142"/>
      <c r="J167" s="143">
        <f t="shared" si="0"/>
        <v>0</v>
      </c>
      <c r="K167" s="139" t="s">
        <v>168</v>
      </c>
      <c r="L167" s="32"/>
      <c r="M167" s="144" t="s">
        <v>1</v>
      </c>
      <c r="N167" s="145" t="s">
        <v>47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R167" s="148" t="s">
        <v>169</v>
      </c>
      <c r="AT167" s="148" t="s">
        <v>164</v>
      </c>
      <c r="AU167" s="148" t="s">
        <v>91</v>
      </c>
      <c r="AY167" s="17" t="s">
        <v>161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7" t="s">
        <v>89</v>
      </c>
      <c r="BK167" s="149">
        <f t="shared" si="9"/>
        <v>0</v>
      </c>
      <c r="BL167" s="17" t="s">
        <v>169</v>
      </c>
      <c r="BM167" s="148" t="s">
        <v>238</v>
      </c>
    </row>
    <row r="168" spans="2:65" s="1" customFormat="1" ht="24.2" customHeight="1" x14ac:dyDescent="0.2">
      <c r="B168" s="32"/>
      <c r="C168" s="137" t="s">
        <v>239</v>
      </c>
      <c r="D168" s="137" t="s">
        <v>164</v>
      </c>
      <c r="E168" s="138" t="s">
        <v>240</v>
      </c>
      <c r="F168" s="139" t="s">
        <v>241</v>
      </c>
      <c r="G168" s="140" t="s">
        <v>222</v>
      </c>
      <c r="H168" s="141">
        <v>37.863</v>
      </c>
      <c r="I168" s="142"/>
      <c r="J168" s="143">
        <f t="shared" si="0"/>
        <v>0</v>
      </c>
      <c r="K168" s="139" t="s">
        <v>168</v>
      </c>
      <c r="L168" s="32"/>
      <c r="M168" s="144" t="s">
        <v>1</v>
      </c>
      <c r="N168" s="145" t="s">
        <v>47</v>
      </c>
      <c r="P168" s="146">
        <f t="shared" si="1"/>
        <v>0</v>
      </c>
      <c r="Q168" s="146">
        <v>0</v>
      </c>
      <c r="R168" s="146">
        <f t="shared" si="2"/>
        <v>0</v>
      </c>
      <c r="S168" s="146">
        <v>0</v>
      </c>
      <c r="T168" s="147">
        <f t="shared" si="3"/>
        <v>0</v>
      </c>
      <c r="AR168" s="148" t="s">
        <v>169</v>
      </c>
      <c r="AT168" s="148" t="s">
        <v>164</v>
      </c>
      <c r="AU168" s="148" t="s">
        <v>91</v>
      </c>
      <c r="AY168" s="17" t="s">
        <v>161</v>
      </c>
      <c r="BE168" s="149">
        <f t="shared" si="4"/>
        <v>0</v>
      </c>
      <c r="BF168" s="149">
        <f t="shared" si="5"/>
        <v>0</v>
      </c>
      <c r="BG168" s="149">
        <f t="shared" si="6"/>
        <v>0</v>
      </c>
      <c r="BH168" s="149">
        <f t="shared" si="7"/>
        <v>0</v>
      </c>
      <c r="BI168" s="149">
        <f t="shared" si="8"/>
        <v>0</v>
      </c>
      <c r="BJ168" s="17" t="s">
        <v>89</v>
      </c>
      <c r="BK168" s="149">
        <f t="shared" si="9"/>
        <v>0</v>
      </c>
      <c r="BL168" s="17" t="s">
        <v>169</v>
      </c>
      <c r="BM168" s="148" t="s">
        <v>242</v>
      </c>
    </row>
    <row r="169" spans="2:65" s="13" customFormat="1" x14ac:dyDescent="0.2">
      <c r="B169" s="157"/>
      <c r="D169" s="151" t="s">
        <v>171</v>
      </c>
      <c r="F169" s="159" t="s">
        <v>243</v>
      </c>
      <c r="H169" s="160">
        <v>37.863</v>
      </c>
      <c r="I169" s="161"/>
      <c r="L169" s="157"/>
      <c r="M169" s="162"/>
      <c r="T169" s="163"/>
      <c r="AT169" s="158" t="s">
        <v>171</v>
      </c>
      <c r="AU169" s="158" t="s">
        <v>91</v>
      </c>
      <c r="AV169" s="13" t="s">
        <v>91</v>
      </c>
      <c r="AW169" s="13" t="s">
        <v>4</v>
      </c>
      <c r="AX169" s="13" t="s">
        <v>89</v>
      </c>
      <c r="AY169" s="158" t="s">
        <v>161</v>
      </c>
    </row>
    <row r="170" spans="2:65" s="1" customFormat="1" ht="33" customHeight="1" x14ac:dyDescent="0.2">
      <c r="B170" s="32"/>
      <c r="C170" s="137" t="s">
        <v>244</v>
      </c>
      <c r="D170" s="137" t="s">
        <v>164</v>
      </c>
      <c r="E170" s="138" t="s">
        <v>245</v>
      </c>
      <c r="F170" s="139" t="s">
        <v>246</v>
      </c>
      <c r="G170" s="140" t="s">
        <v>222</v>
      </c>
      <c r="H170" s="141">
        <v>4.2069999999999999</v>
      </c>
      <c r="I170" s="142"/>
      <c r="J170" s="143">
        <f>ROUND(I170*H170,2)</f>
        <v>0</v>
      </c>
      <c r="K170" s="139" t="s">
        <v>168</v>
      </c>
      <c r="L170" s="32"/>
      <c r="M170" s="144" t="s">
        <v>1</v>
      </c>
      <c r="N170" s="145" t="s">
        <v>47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169</v>
      </c>
      <c r="AT170" s="148" t="s">
        <v>164</v>
      </c>
      <c r="AU170" s="148" t="s">
        <v>91</v>
      </c>
      <c r="AY170" s="17" t="s">
        <v>161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89</v>
      </c>
      <c r="BK170" s="149">
        <f>ROUND(I170*H170,2)</f>
        <v>0</v>
      </c>
      <c r="BL170" s="17" t="s">
        <v>169</v>
      </c>
      <c r="BM170" s="148" t="s">
        <v>247</v>
      </c>
    </row>
    <row r="171" spans="2:65" s="11" customFormat="1" ht="25.9" customHeight="1" x14ac:dyDescent="0.2">
      <c r="B171" s="126"/>
      <c r="D171" s="127" t="s">
        <v>81</v>
      </c>
      <c r="E171" s="128" t="s">
        <v>248</v>
      </c>
      <c r="F171" s="128" t="s">
        <v>249</v>
      </c>
      <c r="I171" s="129"/>
      <c r="J171" s="117">
        <f>BK171</f>
        <v>0</v>
      </c>
      <c r="L171" s="126"/>
      <c r="M171" s="130"/>
      <c r="P171" s="131">
        <f>P172+P175+P177+P182+P195</f>
        <v>0</v>
      </c>
      <c r="R171" s="131">
        <f>R172+R175+R177+R182+R195</f>
        <v>1.6000000000000001E-4</v>
      </c>
      <c r="T171" s="132">
        <f>T172+T175+T177+T182+T195</f>
        <v>1.394304</v>
      </c>
      <c r="AR171" s="127" t="s">
        <v>91</v>
      </c>
      <c r="AT171" s="133" t="s">
        <v>81</v>
      </c>
      <c r="AU171" s="133" t="s">
        <v>82</v>
      </c>
      <c r="AY171" s="127" t="s">
        <v>161</v>
      </c>
      <c r="BK171" s="134">
        <f>BK172+BK175+BK177+BK182+BK195</f>
        <v>0</v>
      </c>
    </row>
    <row r="172" spans="2:65" s="11" customFormat="1" ht="22.9" customHeight="1" x14ac:dyDescent="0.2">
      <c r="B172" s="126"/>
      <c r="D172" s="127" t="s">
        <v>81</v>
      </c>
      <c r="E172" s="135" t="s">
        <v>250</v>
      </c>
      <c r="F172" s="135" t="s">
        <v>251</v>
      </c>
      <c r="I172" s="129"/>
      <c r="J172" s="136">
        <f>BK172</f>
        <v>0</v>
      </c>
      <c r="L172" s="126"/>
      <c r="M172" s="130"/>
      <c r="P172" s="131">
        <f>SUM(P173:P174)</f>
        <v>0</v>
      </c>
      <c r="R172" s="131">
        <f>SUM(R173:R174)</f>
        <v>0</v>
      </c>
      <c r="T172" s="132">
        <f>SUM(T173:T174)</f>
        <v>0.72816999999999998</v>
      </c>
      <c r="AR172" s="127" t="s">
        <v>91</v>
      </c>
      <c r="AT172" s="133" t="s">
        <v>81</v>
      </c>
      <c r="AU172" s="133" t="s">
        <v>89</v>
      </c>
      <c r="AY172" s="127" t="s">
        <v>161</v>
      </c>
      <c r="BK172" s="134">
        <f>SUM(BK173:BK174)</f>
        <v>0</v>
      </c>
    </row>
    <row r="173" spans="2:65" s="1" customFormat="1" ht="16.5" customHeight="1" x14ac:dyDescent="0.2">
      <c r="B173" s="32"/>
      <c r="C173" s="137" t="s">
        <v>252</v>
      </c>
      <c r="D173" s="137" t="s">
        <v>164</v>
      </c>
      <c r="E173" s="138" t="s">
        <v>253</v>
      </c>
      <c r="F173" s="139" t="s">
        <v>254</v>
      </c>
      <c r="G173" s="140" t="s">
        <v>255</v>
      </c>
      <c r="H173" s="141">
        <v>1</v>
      </c>
      <c r="I173" s="142"/>
      <c r="J173" s="143">
        <f>ROUND(I173*H173,2)</f>
        <v>0</v>
      </c>
      <c r="K173" s="139" t="s">
        <v>168</v>
      </c>
      <c r="L173" s="32"/>
      <c r="M173" s="144" t="s">
        <v>1</v>
      </c>
      <c r="N173" s="145" t="s">
        <v>47</v>
      </c>
      <c r="P173" s="146">
        <f>O173*H173</f>
        <v>0</v>
      </c>
      <c r="Q173" s="146">
        <v>0</v>
      </c>
      <c r="R173" s="146">
        <f>Q173*H173</f>
        <v>0</v>
      </c>
      <c r="S173" s="146">
        <v>3.4700000000000002E-2</v>
      </c>
      <c r="T173" s="147">
        <f>S173*H173</f>
        <v>3.4700000000000002E-2</v>
      </c>
      <c r="AR173" s="148" t="s">
        <v>244</v>
      </c>
      <c r="AT173" s="148" t="s">
        <v>164</v>
      </c>
      <c r="AU173" s="148" t="s">
        <v>91</v>
      </c>
      <c r="AY173" s="17" t="s">
        <v>161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89</v>
      </c>
      <c r="BK173" s="149">
        <f>ROUND(I173*H173,2)</f>
        <v>0</v>
      </c>
      <c r="BL173" s="17" t="s">
        <v>244</v>
      </c>
      <c r="BM173" s="148" t="s">
        <v>256</v>
      </c>
    </row>
    <row r="174" spans="2:65" s="1" customFormat="1" ht="21.75" customHeight="1" x14ac:dyDescent="0.2">
      <c r="B174" s="32"/>
      <c r="C174" s="137" t="s">
        <v>257</v>
      </c>
      <c r="D174" s="137" t="s">
        <v>164</v>
      </c>
      <c r="E174" s="138" t="s">
        <v>258</v>
      </c>
      <c r="F174" s="139" t="s">
        <v>259</v>
      </c>
      <c r="G174" s="140" t="s">
        <v>255</v>
      </c>
      <c r="H174" s="141">
        <v>1</v>
      </c>
      <c r="I174" s="142"/>
      <c r="J174" s="143">
        <f>ROUND(I174*H174,2)</f>
        <v>0</v>
      </c>
      <c r="K174" s="139" t="s">
        <v>168</v>
      </c>
      <c r="L174" s="32"/>
      <c r="M174" s="144" t="s">
        <v>1</v>
      </c>
      <c r="N174" s="145" t="s">
        <v>47</v>
      </c>
      <c r="P174" s="146">
        <f>O174*H174</f>
        <v>0</v>
      </c>
      <c r="Q174" s="146">
        <v>0</v>
      </c>
      <c r="R174" s="146">
        <f>Q174*H174</f>
        <v>0</v>
      </c>
      <c r="S174" s="146">
        <v>0.69347000000000003</v>
      </c>
      <c r="T174" s="147">
        <f>S174*H174</f>
        <v>0.69347000000000003</v>
      </c>
      <c r="AR174" s="148" t="s">
        <v>244</v>
      </c>
      <c r="AT174" s="148" t="s">
        <v>164</v>
      </c>
      <c r="AU174" s="148" t="s">
        <v>91</v>
      </c>
      <c r="AY174" s="17" t="s">
        <v>161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89</v>
      </c>
      <c r="BK174" s="149">
        <f>ROUND(I174*H174,2)</f>
        <v>0</v>
      </c>
      <c r="BL174" s="17" t="s">
        <v>244</v>
      </c>
      <c r="BM174" s="148" t="s">
        <v>260</v>
      </c>
    </row>
    <row r="175" spans="2:65" s="11" customFormat="1" ht="22.9" customHeight="1" x14ac:dyDescent="0.2">
      <c r="B175" s="126"/>
      <c r="D175" s="127" t="s">
        <v>81</v>
      </c>
      <c r="E175" s="135" t="s">
        <v>261</v>
      </c>
      <c r="F175" s="135" t="s">
        <v>262</v>
      </c>
      <c r="I175" s="129"/>
      <c r="J175" s="136">
        <f>BK175</f>
        <v>0</v>
      </c>
      <c r="L175" s="126"/>
      <c r="M175" s="130"/>
      <c r="P175" s="131">
        <f>P176</f>
        <v>0</v>
      </c>
      <c r="R175" s="131">
        <f>R176</f>
        <v>1.6000000000000001E-4</v>
      </c>
      <c r="T175" s="132">
        <f>T176</f>
        <v>4.9860000000000002E-2</v>
      </c>
      <c r="AR175" s="127" t="s">
        <v>91</v>
      </c>
      <c r="AT175" s="133" t="s">
        <v>81</v>
      </c>
      <c r="AU175" s="133" t="s">
        <v>89</v>
      </c>
      <c r="AY175" s="127" t="s">
        <v>161</v>
      </c>
      <c r="BK175" s="134">
        <f>BK176</f>
        <v>0</v>
      </c>
    </row>
    <row r="176" spans="2:65" s="1" customFormat="1" ht="24.2" customHeight="1" x14ac:dyDescent="0.2">
      <c r="B176" s="32"/>
      <c r="C176" s="137" t="s">
        <v>263</v>
      </c>
      <c r="D176" s="137" t="s">
        <v>164</v>
      </c>
      <c r="E176" s="138" t="s">
        <v>264</v>
      </c>
      <c r="F176" s="139" t="s">
        <v>265</v>
      </c>
      <c r="G176" s="140" t="s">
        <v>200</v>
      </c>
      <c r="H176" s="141">
        <v>2</v>
      </c>
      <c r="I176" s="142"/>
      <c r="J176" s="143">
        <f>ROUND(I176*H176,2)</f>
        <v>0</v>
      </c>
      <c r="K176" s="139" t="s">
        <v>168</v>
      </c>
      <c r="L176" s="32"/>
      <c r="M176" s="144" t="s">
        <v>1</v>
      </c>
      <c r="N176" s="145" t="s">
        <v>47</v>
      </c>
      <c r="P176" s="146">
        <f>O176*H176</f>
        <v>0</v>
      </c>
      <c r="Q176" s="146">
        <v>8.0000000000000007E-5</v>
      </c>
      <c r="R176" s="146">
        <f>Q176*H176</f>
        <v>1.6000000000000001E-4</v>
      </c>
      <c r="S176" s="146">
        <v>2.4930000000000001E-2</v>
      </c>
      <c r="T176" s="147">
        <f>S176*H176</f>
        <v>4.9860000000000002E-2</v>
      </c>
      <c r="AR176" s="148" t="s">
        <v>244</v>
      </c>
      <c r="AT176" s="148" t="s">
        <v>164</v>
      </c>
      <c r="AU176" s="148" t="s">
        <v>91</v>
      </c>
      <c r="AY176" s="17" t="s">
        <v>161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89</v>
      </c>
      <c r="BK176" s="149">
        <f>ROUND(I176*H176,2)</f>
        <v>0</v>
      </c>
      <c r="BL176" s="17" t="s">
        <v>244</v>
      </c>
      <c r="BM176" s="148" t="s">
        <v>266</v>
      </c>
    </row>
    <row r="177" spans="2:65" s="11" customFormat="1" ht="22.9" customHeight="1" x14ac:dyDescent="0.2">
      <c r="B177" s="126"/>
      <c r="D177" s="127" t="s">
        <v>81</v>
      </c>
      <c r="E177" s="135" t="s">
        <v>267</v>
      </c>
      <c r="F177" s="135" t="s">
        <v>268</v>
      </c>
      <c r="I177" s="129"/>
      <c r="J177" s="136">
        <f>BK177</f>
        <v>0</v>
      </c>
      <c r="L177" s="126"/>
      <c r="M177" s="130"/>
      <c r="P177" s="131">
        <f>SUM(P178:P181)</f>
        <v>0</v>
      </c>
      <c r="R177" s="131">
        <f>SUM(R178:R181)</f>
        <v>0</v>
      </c>
      <c r="T177" s="132">
        <f>SUM(T178:T181)</f>
        <v>6.4170000000000005E-2</v>
      </c>
      <c r="AR177" s="127" t="s">
        <v>91</v>
      </c>
      <c r="AT177" s="133" t="s">
        <v>81</v>
      </c>
      <c r="AU177" s="133" t="s">
        <v>89</v>
      </c>
      <c r="AY177" s="127" t="s">
        <v>161</v>
      </c>
      <c r="BK177" s="134">
        <f>SUM(BK178:BK181)</f>
        <v>0</v>
      </c>
    </row>
    <row r="178" spans="2:65" s="1" customFormat="1" ht="24.2" customHeight="1" x14ac:dyDescent="0.2">
      <c r="B178" s="32"/>
      <c r="C178" s="137" t="s">
        <v>269</v>
      </c>
      <c r="D178" s="137" t="s">
        <v>164</v>
      </c>
      <c r="E178" s="138" t="s">
        <v>270</v>
      </c>
      <c r="F178" s="139" t="s">
        <v>271</v>
      </c>
      <c r="G178" s="140" t="s">
        <v>167</v>
      </c>
      <c r="H178" s="141">
        <v>3.72</v>
      </c>
      <c r="I178" s="142"/>
      <c r="J178" s="143">
        <f>ROUND(I178*H178,2)</f>
        <v>0</v>
      </c>
      <c r="K178" s="139" t="s">
        <v>168</v>
      </c>
      <c r="L178" s="32"/>
      <c r="M178" s="144" t="s">
        <v>1</v>
      </c>
      <c r="N178" s="145" t="s">
        <v>47</v>
      </c>
      <c r="P178" s="146">
        <f>O178*H178</f>
        <v>0</v>
      </c>
      <c r="Q178" s="146">
        <v>0</v>
      </c>
      <c r="R178" s="146">
        <f>Q178*H178</f>
        <v>0</v>
      </c>
      <c r="S178" s="146">
        <v>1.7250000000000001E-2</v>
      </c>
      <c r="T178" s="147">
        <f>S178*H178</f>
        <v>6.4170000000000005E-2</v>
      </c>
      <c r="AR178" s="148" t="s">
        <v>244</v>
      </c>
      <c r="AT178" s="148" t="s">
        <v>164</v>
      </c>
      <c r="AU178" s="148" t="s">
        <v>91</v>
      </c>
      <c r="AY178" s="17" t="s">
        <v>161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89</v>
      </c>
      <c r="BK178" s="149">
        <f>ROUND(I178*H178,2)</f>
        <v>0</v>
      </c>
      <c r="BL178" s="17" t="s">
        <v>244</v>
      </c>
      <c r="BM178" s="148" t="s">
        <v>272</v>
      </c>
    </row>
    <row r="179" spans="2:65" s="12" customFormat="1" x14ac:dyDescent="0.2">
      <c r="B179" s="150"/>
      <c r="D179" s="151" t="s">
        <v>171</v>
      </c>
      <c r="E179" s="152" t="s">
        <v>1</v>
      </c>
      <c r="F179" s="153" t="s">
        <v>273</v>
      </c>
      <c r="H179" s="152" t="s">
        <v>1</v>
      </c>
      <c r="I179" s="154"/>
      <c r="L179" s="150"/>
      <c r="M179" s="155"/>
      <c r="T179" s="156"/>
      <c r="AT179" s="152" t="s">
        <v>171</v>
      </c>
      <c r="AU179" s="152" t="s">
        <v>91</v>
      </c>
      <c r="AV179" s="12" t="s">
        <v>89</v>
      </c>
      <c r="AW179" s="12" t="s">
        <v>36</v>
      </c>
      <c r="AX179" s="12" t="s">
        <v>82</v>
      </c>
      <c r="AY179" s="152" t="s">
        <v>161</v>
      </c>
    </row>
    <row r="180" spans="2:65" s="13" customFormat="1" x14ac:dyDescent="0.2">
      <c r="B180" s="157"/>
      <c r="D180" s="151" t="s">
        <v>171</v>
      </c>
      <c r="E180" s="158" t="s">
        <v>1</v>
      </c>
      <c r="F180" s="159" t="s">
        <v>274</v>
      </c>
      <c r="H180" s="160">
        <v>3.72</v>
      </c>
      <c r="I180" s="161"/>
      <c r="L180" s="157"/>
      <c r="M180" s="162"/>
      <c r="T180" s="163"/>
      <c r="AT180" s="158" t="s">
        <v>171</v>
      </c>
      <c r="AU180" s="158" t="s">
        <v>91</v>
      </c>
      <c r="AV180" s="13" t="s">
        <v>91</v>
      </c>
      <c r="AW180" s="13" t="s">
        <v>36</v>
      </c>
      <c r="AX180" s="13" t="s">
        <v>82</v>
      </c>
      <c r="AY180" s="158" t="s">
        <v>161</v>
      </c>
    </row>
    <row r="181" spans="2:65" s="14" customFormat="1" x14ac:dyDescent="0.2">
      <c r="B181" s="164"/>
      <c r="D181" s="151" t="s">
        <v>171</v>
      </c>
      <c r="E181" s="165" t="s">
        <v>1</v>
      </c>
      <c r="F181" s="166" t="s">
        <v>175</v>
      </c>
      <c r="H181" s="167">
        <v>3.72</v>
      </c>
      <c r="I181" s="168"/>
      <c r="L181" s="164"/>
      <c r="M181" s="169"/>
      <c r="T181" s="170"/>
      <c r="AT181" s="165" t="s">
        <v>171</v>
      </c>
      <c r="AU181" s="165" t="s">
        <v>91</v>
      </c>
      <c r="AV181" s="14" t="s">
        <v>169</v>
      </c>
      <c r="AW181" s="14" t="s">
        <v>36</v>
      </c>
      <c r="AX181" s="14" t="s">
        <v>89</v>
      </c>
      <c r="AY181" s="165" t="s">
        <v>161</v>
      </c>
    </row>
    <row r="182" spans="2:65" s="11" customFormat="1" ht="22.9" customHeight="1" x14ac:dyDescent="0.2">
      <c r="B182" s="126"/>
      <c r="D182" s="127" t="s">
        <v>81</v>
      </c>
      <c r="E182" s="135" t="s">
        <v>275</v>
      </c>
      <c r="F182" s="135" t="s">
        <v>276</v>
      </c>
      <c r="I182" s="129"/>
      <c r="J182" s="136">
        <f>BK182</f>
        <v>0</v>
      </c>
      <c r="L182" s="126"/>
      <c r="M182" s="130"/>
      <c r="P182" s="131">
        <f>SUM(P183:P194)</f>
        <v>0</v>
      </c>
      <c r="R182" s="131">
        <f>SUM(R183:R194)</f>
        <v>0</v>
      </c>
      <c r="T182" s="132">
        <f>SUM(T183:T194)</f>
        <v>8.9840000000000003E-2</v>
      </c>
      <c r="AR182" s="127" t="s">
        <v>91</v>
      </c>
      <c r="AT182" s="133" t="s">
        <v>81</v>
      </c>
      <c r="AU182" s="133" t="s">
        <v>89</v>
      </c>
      <c r="AY182" s="127" t="s">
        <v>161</v>
      </c>
      <c r="BK182" s="134">
        <f>SUM(BK183:BK194)</f>
        <v>0</v>
      </c>
    </row>
    <row r="183" spans="2:65" s="1" customFormat="1" ht="24.2" customHeight="1" x14ac:dyDescent="0.2">
      <c r="B183" s="32"/>
      <c r="C183" s="137" t="s">
        <v>7</v>
      </c>
      <c r="D183" s="137" t="s">
        <v>164</v>
      </c>
      <c r="E183" s="138" t="s">
        <v>277</v>
      </c>
      <c r="F183" s="139" t="s">
        <v>278</v>
      </c>
      <c r="G183" s="140" t="s">
        <v>167</v>
      </c>
      <c r="H183" s="141">
        <v>31.76</v>
      </c>
      <c r="I183" s="142"/>
      <c r="J183" s="143">
        <f>ROUND(I183*H183,2)</f>
        <v>0</v>
      </c>
      <c r="K183" s="139" t="s">
        <v>168</v>
      </c>
      <c r="L183" s="32"/>
      <c r="M183" s="144" t="s">
        <v>1</v>
      </c>
      <c r="N183" s="145" t="s">
        <v>47</v>
      </c>
      <c r="P183" s="146">
        <f>O183*H183</f>
        <v>0</v>
      </c>
      <c r="Q183" s="146">
        <v>0</v>
      </c>
      <c r="R183" s="146">
        <f>Q183*H183</f>
        <v>0</v>
      </c>
      <c r="S183" s="146">
        <v>2.5000000000000001E-3</v>
      </c>
      <c r="T183" s="147">
        <f>S183*H183</f>
        <v>7.9400000000000012E-2</v>
      </c>
      <c r="AR183" s="148" t="s">
        <v>244</v>
      </c>
      <c r="AT183" s="148" t="s">
        <v>164</v>
      </c>
      <c r="AU183" s="148" t="s">
        <v>91</v>
      </c>
      <c r="AY183" s="17" t="s">
        <v>161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89</v>
      </c>
      <c r="BK183" s="149">
        <f>ROUND(I183*H183,2)</f>
        <v>0</v>
      </c>
      <c r="BL183" s="17" t="s">
        <v>244</v>
      </c>
      <c r="BM183" s="148" t="s">
        <v>279</v>
      </c>
    </row>
    <row r="184" spans="2:65" s="12" customFormat="1" x14ac:dyDescent="0.2">
      <c r="B184" s="150"/>
      <c r="D184" s="151" t="s">
        <v>171</v>
      </c>
      <c r="E184" s="152" t="s">
        <v>1</v>
      </c>
      <c r="F184" s="153" t="s">
        <v>280</v>
      </c>
      <c r="H184" s="152" t="s">
        <v>1</v>
      </c>
      <c r="I184" s="154"/>
      <c r="L184" s="150"/>
      <c r="M184" s="155"/>
      <c r="T184" s="156"/>
      <c r="AT184" s="152" t="s">
        <v>171</v>
      </c>
      <c r="AU184" s="152" t="s">
        <v>91</v>
      </c>
      <c r="AV184" s="12" t="s">
        <v>89</v>
      </c>
      <c r="AW184" s="12" t="s">
        <v>36</v>
      </c>
      <c r="AX184" s="12" t="s">
        <v>82</v>
      </c>
      <c r="AY184" s="152" t="s">
        <v>161</v>
      </c>
    </row>
    <row r="185" spans="2:65" s="13" customFormat="1" x14ac:dyDescent="0.2">
      <c r="B185" s="157"/>
      <c r="D185" s="151" t="s">
        <v>171</v>
      </c>
      <c r="E185" s="158" t="s">
        <v>1</v>
      </c>
      <c r="F185" s="159" t="s">
        <v>281</v>
      </c>
      <c r="H185" s="160">
        <v>31.76</v>
      </c>
      <c r="I185" s="161"/>
      <c r="L185" s="157"/>
      <c r="M185" s="162"/>
      <c r="T185" s="163"/>
      <c r="AT185" s="158" t="s">
        <v>171</v>
      </c>
      <c r="AU185" s="158" t="s">
        <v>91</v>
      </c>
      <c r="AV185" s="13" t="s">
        <v>91</v>
      </c>
      <c r="AW185" s="13" t="s">
        <v>36</v>
      </c>
      <c r="AX185" s="13" t="s">
        <v>82</v>
      </c>
      <c r="AY185" s="158" t="s">
        <v>161</v>
      </c>
    </row>
    <row r="186" spans="2:65" s="14" customFormat="1" x14ac:dyDescent="0.2">
      <c r="B186" s="164"/>
      <c r="D186" s="151" t="s">
        <v>171</v>
      </c>
      <c r="E186" s="165" t="s">
        <v>1</v>
      </c>
      <c r="F186" s="166" t="s">
        <v>175</v>
      </c>
      <c r="H186" s="167">
        <v>31.76</v>
      </c>
      <c r="I186" s="168"/>
      <c r="L186" s="164"/>
      <c r="M186" s="169"/>
      <c r="T186" s="170"/>
      <c r="AT186" s="165" t="s">
        <v>171</v>
      </c>
      <c r="AU186" s="165" t="s">
        <v>91</v>
      </c>
      <c r="AV186" s="14" t="s">
        <v>169</v>
      </c>
      <c r="AW186" s="14" t="s">
        <v>36</v>
      </c>
      <c r="AX186" s="14" t="s">
        <v>89</v>
      </c>
      <c r="AY186" s="165" t="s">
        <v>161</v>
      </c>
    </row>
    <row r="187" spans="2:65" s="1" customFormat="1" ht="21.75" customHeight="1" x14ac:dyDescent="0.2">
      <c r="B187" s="32"/>
      <c r="C187" s="137" t="s">
        <v>282</v>
      </c>
      <c r="D187" s="137" t="s">
        <v>164</v>
      </c>
      <c r="E187" s="138" t="s">
        <v>283</v>
      </c>
      <c r="F187" s="139" t="s">
        <v>284</v>
      </c>
      <c r="G187" s="140" t="s">
        <v>209</v>
      </c>
      <c r="H187" s="141">
        <v>34.799999999999997</v>
      </c>
      <c r="I187" s="142"/>
      <c r="J187" s="143">
        <f>ROUND(I187*H187,2)</f>
        <v>0</v>
      </c>
      <c r="K187" s="139" t="s">
        <v>168</v>
      </c>
      <c r="L187" s="32"/>
      <c r="M187" s="144" t="s">
        <v>1</v>
      </c>
      <c r="N187" s="145" t="s">
        <v>47</v>
      </c>
      <c r="P187" s="146">
        <f>O187*H187</f>
        <v>0</v>
      </c>
      <c r="Q187" s="146">
        <v>0</v>
      </c>
      <c r="R187" s="146">
        <f>Q187*H187</f>
        <v>0</v>
      </c>
      <c r="S187" s="146">
        <v>2.9999999999999997E-4</v>
      </c>
      <c r="T187" s="147">
        <f>S187*H187</f>
        <v>1.0439999999999998E-2</v>
      </c>
      <c r="AR187" s="148" t="s">
        <v>244</v>
      </c>
      <c r="AT187" s="148" t="s">
        <v>164</v>
      </c>
      <c r="AU187" s="148" t="s">
        <v>91</v>
      </c>
      <c r="AY187" s="17" t="s">
        <v>161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89</v>
      </c>
      <c r="BK187" s="149">
        <f>ROUND(I187*H187,2)</f>
        <v>0</v>
      </c>
      <c r="BL187" s="17" t="s">
        <v>244</v>
      </c>
      <c r="BM187" s="148" t="s">
        <v>285</v>
      </c>
    </row>
    <row r="188" spans="2:65" s="12" customFormat="1" x14ac:dyDescent="0.2">
      <c r="B188" s="150"/>
      <c r="D188" s="151" t="s">
        <v>171</v>
      </c>
      <c r="E188" s="152" t="s">
        <v>1</v>
      </c>
      <c r="F188" s="153" t="s">
        <v>286</v>
      </c>
      <c r="H188" s="152" t="s">
        <v>1</v>
      </c>
      <c r="I188" s="154"/>
      <c r="L188" s="150"/>
      <c r="M188" s="155"/>
      <c r="T188" s="156"/>
      <c r="AT188" s="152" t="s">
        <v>171</v>
      </c>
      <c r="AU188" s="152" t="s">
        <v>91</v>
      </c>
      <c r="AV188" s="12" t="s">
        <v>89</v>
      </c>
      <c r="AW188" s="12" t="s">
        <v>36</v>
      </c>
      <c r="AX188" s="12" t="s">
        <v>82</v>
      </c>
      <c r="AY188" s="152" t="s">
        <v>161</v>
      </c>
    </row>
    <row r="189" spans="2:65" s="13" customFormat="1" x14ac:dyDescent="0.2">
      <c r="B189" s="157"/>
      <c r="D189" s="151" t="s">
        <v>171</v>
      </c>
      <c r="E189" s="158" t="s">
        <v>1</v>
      </c>
      <c r="F189" s="159" t="s">
        <v>287</v>
      </c>
      <c r="H189" s="160">
        <v>34.799999999999997</v>
      </c>
      <c r="I189" s="161"/>
      <c r="L189" s="157"/>
      <c r="M189" s="162"/>
      <c r="T189" s="163"/>
      <c r="AT189" s="158" t="s">
        <v>171</v>
      </c>
      <c r="AU189" s="158" t="s">
        <v>91</v>
      </c>
      <c r="AV189" s="13" t="s">
        <v>91</v>
      </c>
      <c r="AW189" s="13" t="s">
        <v>36</v>
      </c>
      <c r="AX189" s="13" t="s">
        <v>82</v>
      </c>
      <c r="AY189" s="158" t="s">
        <v>161</v>
      </c>
    </row>
    <row r="190" spans="2:65" s="14" customFormat="1" x14ac:dyDescent="0.2">
      <c r="B190" s="164"/>
      <c r="D190" s="151" t="s">
        <v>171</v>
      </c>
      <c r="E190" s="165" t="s">
        <v>1</v>
      </c>
      <c r="F190" s="166" t="s">
        <v>175</v>
      </c>
      <c r="H190" s="167">
        <v>34.799999999999997</v>
      </c>
      <c r="I190" s="168"/>
      <c r="L190" s="164"/>
      <c r="M190" s="169"/>
      <c r="T190" s="170"/>
      <c r="AT190" s="165" t="s">
        <v>171</v>
      </c>
      <c r="AU190" s="165" t="s">
        <v>91</v>
      </c>
      <c r="AV190" s="14" t="s">
        <v>169</v>
      </c>
      <c r="AW190" s="14" t="s">
        <v>36</v>
      </c>
      <c r="AX190" s="14" t="s">
        <v>89</v>
      </c>
      <c r="AY190" s="165" t="s">
        <v>161</v>
      </c>
    </row>
    <row r="191" spans="2:65" s="1" customFormat="1" ht="16.5" customHeight="1" x14ac:dyDescent="0.2">
      <c r="B191" s="32"/>
      <c r="C191" s="137" t="s">
        <v>288</v>
      </c>
      <c r="D191" s="137" t="s">
        <v>164</v>
      </c>
      <c r="E191" s="138" t="s">
        <v>289</v>
      </c>
      <c r="F191" s="139" t="s">
        <v>290</v>
      </c>
      <c r="G191" s="140" t="s">
        <v>167</v>
      </c>
      <c r="H191" s="141">
        <v>31.76</v>
      </c>
      <c r="I191" s="142"/>
      <c r="J191" s="143">
        <f>ROUND(I191*H191,2)</f>
        <v>0</v>
      </c>
      <c r="K191" s="139" t="s">
        <v>168</v>
      </c>
      <c r="L191" s="32"/>
      <c r="M191" s="144" t="s">
        <v>1</v>
      </c>
      <c r="N191" s="145" t="s">
        <v>47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244</v>
      </c>
      <c r="AT191" s="148" t="s">
        <v>164</v>
      </c>
      <c r="AU191" s="148" t="s">
        <v>91</v>
      </c>
      <c r="AY191" s="17" t="s">
        <v>161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89</v>
      </c>
      <c r="BK191" s="149">
        <f>ROUND(I191*H191,2)</f>
        <v>0</v>
      </c>
      <c r="BL191" s="17" t="s">
        <v>244</v>
      </c>
      <c r="BM191" s="148" t="s">
        <v>291</v>
      </c>
    </row>
    <row r="192" spans="2:65" s="12" customFormat="1" x14ac:dyDescent="0.2">
      <c r="B192" s="150"/>
      <c r="D192" s="151" t="s">
        <v>171</v>
      </c>
      <c r="E192" s="152" t="s">
        <v>1</v>
      </c>
      <c r="F192" s="153" t="s">
        <v>292</v>
      </c>
      <c r="H192" s="152" t="s">
        <v>1</v>
      </c>
      <c r="I192" s="154"/>
      <c r="L192" s="150"/>
      <c r="M192" s="155"/>
      <c r="T192" s="156"/>
      <c r="AT192" s="152" t="s">
        <v>171</v>
      </c>
      <c r="AU192" s="152" t="s">
        <v>91</v>
      </c>
      <c r="AV192" s="12" t="s">
        <v>89</v>
      </c>
      <c r="AW192" s="12" t="s">
        <v>36</v>
      </c>
      <c r="AX192" s="12" t="s">
        <v>82</v>
      </c>
      <c r="AY192" s="152" t="s">
        <v>161</v>
      </c>
    </row>
    <row r="193" spans="2:65" s="13" customFormat="1" x14ac:dyDescent="0.2">
      <c r="B193" s="157"/>
      <c r="D193" s="151" t="s">
        <v>171</v>
      </c>
      <c r="E193" s="158" t="s">
        <v>1</v>
      </c>
      <c r="F193" s="159" t="s">
        <v>281</v>
      </c>
      <c r="H193" s="160">
        <v>31.76</v>
      </c>
      <c r="I193" s="161"/>
      <c r="L193" s="157"/>
      <c r="M193" s="162"/>
      <c r="T193" s="163"/>
      <c r="AT193" s="158" t="s">
        <v>171</v>
      </c>
      <c r="AU193" s="158" t="s">
        <v>91</v>
      </c>
      <c r="AV193" s="13" t="s">
        <v>91</v>
      </c>
      <c r="AW193" s="13" t="s">
        <v>36</v>
      </c>
      <c r="AX193" s="13" t="s">
        <v>82</v>
      </c>
      <c r="AY193" s="158" t="s">
        <v>161</v>
      </c>
    </row>
    <row r="194" spans="2:65" s="14" customFormat="1" x14ac:dyDescent="0.2">
      <c r="B194" s="164"/>
      <c r="D194" s="151" t="s">
        <v>171</v>
      </c>
      <c r="E194" s="165" t="s">
        <v>1</v>
      </c>
      <c r="F194" s="166" t="s">
        <v>175</v>
      </c>
      <c r="H194" s="167">
        <v>31.76</v>
      </c>
      <c r="I194" s="168"/>
      <c r="L194" s="164"/>
      <c r="M194" s="169"/>
      <c r="T194" s="170"/>
      <c r="AT194" s="165" t="s">
        <v>171</v>
      </c>
      <c r="AU194" s="165" t="s">
        <v>91</v>
      </c>
      <c r="AV194" s="14" t="s">
        <v>169</v>
      </c>
      <c r="AW194" s="14" t="s">
        <v>36</v>
      </c>
      <c r="AX194" s="14" t="s">
        <v>89</v>
      </c>
      <c r="AY194" s="165" t="s">
        <v>161</v>
      </c>
    </row>
    <row r="195" spans="2:65" s="11" customFormat="1" ht="22.9" customHeight="1" x14ac:dyDescent="0.2">
      <c r="B195" s="126"/>
      <c r="D195" s="127" t="s">
        <v>81</v>
      </c>
      <c r="E195" s="135" t="s">
        <v>293</v>
      </c>
      <c r="F195" s="135" t="s">
        <v>294</v>
      </c>
      <c r="I195" s="129"/>
      <c r="J195" s="136">
        <f>BK195</f>
        <v>0</v>
      </c>
      <c r="L195" s="126"/>
      <c r="M195" s="130"/>
      <c r="P195" s="131">
        <f>SUM(P196:P199)</f>
        <v>0</v>
      </c>
      <c r="R195" s="131">
        <f>SUM(R196:R199)</f>
        <v>0</v>
      </c>
      <c r="T195" s="132">
        <f>SUM(T196:T199)</f>
        <v>0.46226400000000001</v>
      </c>
      <c r="AR195" s="127" t="s">
        <v>91</v>
      </c>
      <c r="AT195" s="133" t="s">
        <v>81</v>
      </c>
      <c r="AU195" s="133" t="s">
        <v>89</v>
      </c>
      <c r="AY195" s="127" t="s">
        <v>161</v>
      </c>
      <c r="BK195" s="134">
        <f>SUM(BK196:BK199)</f>
        <v>0</v>
      </c>
    </row>
    <row r="196" spans="2:65" s="1" customFormat="1" ht="24.2" customHeight="1" x14ac:dyDescent="0.2">
      <c r="B196" s="32"/>
      <c r="C196" s="137" t="s">
        <v>295</v>
      </c>
      <c r="D196" s="137" t="s">
        <v>164</v>
      </c>
      <c r="E196" s="138" t="s">
        <v>296</v>
      </c>
      <c r="F196" s="139" t="s">
        <v>297</v>
      </c>
      <c r="G196" s="140" t="s">
        <v>167</v>
      </c>
      <c r="H196" s="141">
        <v>16.995000000000001</v>
      </c>
      <c r="I196" s="142"/>
      <c r="J196" s="143">
        <f>ROUND(I196*H196,2)</f>
        <v>0</v>
      </c>
      <c r="K196" s="139" t="s">
        <v>168</v>
      </c>
      <c r="L196" s="32"/>
      <c r="M196" s="144" t="s">
        <v>1</v>
      </c>
      <c r="N196" s="145" t="s">
        <v>47</v>
      </c>
      <c r="P196" s="146">
        <f>O196*H196</f>
        <v>0</v>
      </c>
      <c r="Q196" s="146">
        <v>0</v>
      </c>
      <c r="R196" s="146">
        <f>Q196*H196</f>
        <v>0</v>
      </c>
      <c r="S196" s="146">
        <v>2.7199999999999998E-2</v>
      </c>
      <c r="T196" s="147">
        <f>S196*H196</f>
        <v>0.46226400000000001</v>
      </c>
      <c r="AR196" s="148" t="s">
        <v>244</v>
      </c>
      <c r="AT196" s="148" t="s">
        <v>164</v>
      </c>
      <c r="AU196" s="148" t="s">
        <v>91</v>
      </c>
      <c r="AY196" s="17" t="s">
        <v>161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89</v>
      </c>
      <c r="BK196" s="149">
        <f>ROUND(I196*H196,2)</f>
        <v>0</v>
      </c>
      <c r="BL196" s="17" t="s">
        <v>244</v>
      </c>
      <c r="BM196" s="148" t="s">
        <v>298</v>
      </c>
    </row>
    <row r="197" spans="2:65" s="12" customFormat="1" x14ac:dyDescent="0.2">
      <c r="B197" s="150"/>
      <c r="D197" s="151" t="s">
        <v>171</v>
      </c>
      <c r="E197" s="152" t="s">
        <v>1</v>
      </c>
      <c r="F197" s="153" t="s">
        <v>299</v>
      </c>
      <c r="H197" s="152" t="s">
        <v>1</v>
      </c>
      <c r="I197" s="154"/>
      <c r="L197" s="150"/>
      <c r="M197" s="155"/>
      <c r="T197" s="156"/>
      <c r="AT197" s="152" t="s">
        <v>171</v>
      </c>
      <c r="AU197" s="152" t="s">
        <v>91</v>
      </c>
      <c r="AV197" s="12" t="s">
        <v>89</v>
      </c>
      <c r="AW197" s="12" t="s">
        <v>36</v>
      </c>
      <c r="AX197" s="12" t="s">
        <v>82</v>
      </c>
      <c r="AY197" s="152" t="s">
        <v>161</v>
      </c>
    </row>
    <row r="198" spans="2:65" s="13" customFormat="1" x14ac:dyDescent="0.2">
      <c r="B198" s="157"/>
      <c r="D198" s="151" t="s">
        <v>171</v>
      </c>
      <c r="E198" s="158" t="s">
        <v>1</v>
      </c>
      <c r="F198" s="159" t="s">
        <v>300</v>
      </c>
      <c r="H198" s="160">
        <v>16.995000000000001</v>
      </c>
      <c r="I198" s="161"/>
      <c r="L198" s="157"/>
      <c r="M198" s="162"/>
      <c r="T198" s="163"/>
      <c r="AT198" s="158" t="s">
        <v>171</v>
      </c>
      <c r="AU198" s="158" t="s">
        <v>91</v>
      </c>
      <c r="AV198" s="13" t="s">
        <v>91</v>
      </c>
      <c r="AW198" s="13" t="s">
        <v>36</v>
      </c>
      <c r="AX198" s="13" t="s">
        <v>82</v>
      </c>
      <c r="AY198" s="158" t="s">
        <v>161</v>
      </c>
    </row>
    <row r="199" spans="2:65" s="14" customFormat="1" x14ac:dyDescent="0.2">
      <c r="B199" s="164"/>
      <c r="D199" s="151" t="s">
        <v>171</v>
      </c>
      <c r="E199" s="165" t="s">
        <v>1</v>
      </c>
      <c r="F199" s="166" t="s">
        <v>175</v>
      </c>
      <c r="H199" s="167">
        <v>16.995000000000001</v>
      </c>
      <c r="I199" s="168"/>
      <c r="L199" s="164"/>
      <c r="M199" s="169"/>
      <c r="T199" s="170"/>
      <c r="AT199" s="165" t="s">
        <v>171</v>
      </c>
      <c r="AU199" s="165" t="s">
        <v>91</v>
      </c>
      <c r="AV199" s="14" t="s">
        <v>169</v>
      </c>
      <c r="AW199" s="14" t="s">
        <v>36</v>
      </c>
      <c r="AX199" s="14" t="s">
        <v>89</v>
      </c>
      <c r="AY199" s="165" t="s">
        <v>161</v>
      </c>
    </row>
    <row r="200" spans="2:65" s="11" customFormat="1" ht="25.9" customHeight="1" x14ac:dyDescent="0.2">
      <c r="B200" s="126"/>
      <c r="D200" s="127" t="s">
        <v>81</v>
      </c>
      <c r="E200" s="128" t="s">
        <v>301</v>
      </c>
      <c r="F200" s="128" t="s">
        <v>302</v>
      </c>
      <c r="I200" s="129"/>
      <c r="J200" s="117">
        <f>BK200</f>
        <v>0</v>
      </c>
      <c r="L200" s="126"/>
      <c r="M200" s="130"/>
      <c r="P200" s="131">
        <f>P201</f>
        <v>0</v>
      </c>
      <c r="R200" s="131">
        <f>R201</f>
        <v>0</v>
      </c>
      <c r="T200" s="132">
        <f>T201</f>
        <v>0</v>
      </c>
      <c r="AR200" s="127" t="s">
        <v>169</v>
      </c>
      <c r="AT200" s="133" t="s">
        <v>81</v>
      </c>
      <c r="AU200" s="133" t="s">
        <v>82</v>
      </c>
      <c r="AY200" s="127" t="s">
        <v>161</v>
      </c>
      <c r="BK200" s="134">
        <f>BK201</f>
        <v>0</v>
      </c>
    </row>
    <row r="201" spans="2:65" s="1" customFormat="1" ht="24.2" customHeight="1" x14ac:dyDescent="0.2">
      <c r="B201" s="32"/>
      <c r="C201" s="137" t="s">
        <v>303</v>
      </c>
      <c r="D201" s="137" t="s">
        <v>164</v>
      </c>
      <c r="E201" s="138" t="s">
        <v>304</v>
      </c>
      <c r="F201" s="139" t="s">
        <v>305</v>
      </c>
      <c r="G201" s="140" t="s">
        <v>306</v>
      </c>
      <c r="H201" s="141">
        <v>1</v>
      </c>
      <c r="I201" s="142"/>
      <c r="J201" s="143">
        <f>ROUND(I201*H201,2)</f>
        <v>0</v>
      </c>
      <c r="K201" s="139" t="s">
        <v>1</v>
      </c>
      <c r="L201" s="32"/>
      <c r="M201" s="144" t="s">
        <v>1</v>
      </c>
      <c r="N201" s="145" t="s">
        <v>47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307</v>
      </c>
      <c r="AT201" s="148" t="s">
        <v>164</v>
      </c>
      <c r="AU201" s="148" t="s">
        <v>89</v>
      </c>
      <c r="AY201" s="17" t="s">
        <v>161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89</v>
      </c>
      <c r="BK201" s="149">
        <f>ROUND(I201*H201,2)</f>
        <v>0</v>
      </c>
      <c r="BL201" s="17" t="s">
        <v>307</v>
      </c>
      <c r="BM201" s="148" t="s">
        <v>308</v>
      </c>
    </row>
    <row r="202" spans="2:65" s="1" customFormat="1" ht="49.9" customHeight="1" x14ac:dyDescent="0.2">
      <c r="B202" s="32"/>
      <c r="E202" s="128" t="s">
        <v>309</v>
      </c>
      <c r="F202" s="128" t="s">
        <v>310</v>
      </c>
      <c r="J202" s="117">
        <f t="shared" ref="J202:J207" si="10">BK202</f>
        <v>0</v>
      </c>
      <c r="L202" s="32"/>
      <c r="M202" s="171"/>
      <c r="T202" s="56"/>
      <c r="AT202" s="17" t="s">
        <v>81</v>
      </c>
      <c r="AU202" s="17" t="s">
        <v>82</v>
      </c>
      <c r="AY202" s="17" t="s">
        <v>311</v>
      </c>
      <c r="BK202" s="149">
        <f>SUM(BK203:BK207)</f>
        <v>0</v>
      </c>
    </row>
    <row r="203" spans="2:65" s="1" customFormat="1" ht="16.350000000000001" customHeight="1" x14ac:dyDescent="0.2">
      <c r="B203" s="32"/>
      <c r="C203" s="172" t="s">
        <v>1</v>
      </c>
      <c r="D203" s="172" t="s">
        <v>164</v>
      </c>
      <c r="E203" s="173" t="s">
        <v>1</v>
      </c>
      <c r="F203" s="174" t="s">
        <v>1</v>
      </c>
      <c r="G203" s="175" t="s">
        <v>1</v>
      </c>
      <c r="H203" s="176"/>
      <c r="I203" s="177"/>
      <c r="J203" s="178">
        <f t="shared" si="10"/>
        <v>0</v>
      </c>
      <c r="K203" s="179"/>
      <c r="L203" s="32"/>
      <c r="M203" s="180" t="s">
        <v>1</v>
      </c>
      <c r="N203" s="181" t="s">
        <v>47</v>
      </c>
      <c r="T203" s="56"/>
      <c r="AT203" s="17" t="s">
        <v>311</v>
      </c>
      <c r="AU203" s="17" t="s">
        <v>89</v>
      </c>
      <c r="AY203" s="17" t="s">
        <v>311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89</v>
      </c>
      <c r="BK203" s="149">
        <f>I203*H203</f>
        <v>0</v>
      </c>
    </row>
    <row r="204" spans="2:65" s="1" customFormat="1" ht="16.350000000000001" customHeight="1" x14ac:dyDescent="0.2">
      <c r="B204" s="32"/>
      <c r="C204" s="172" t="s">
        <v>1</v>
      </c>
      <c r="D204" s="172" t="s">
        <v>164</v>
      </c>
      <c r="E204" s="173" t="s">
        <v>1</v>
      </c>
      <c r="F204" s="174" t="s">
        <v>1</v>
      </c>
      <c r="G204" s="175" t="s">
        <v>1</v>
      </c>
      <c r="H204" s="176"/>
      <c r="I204" s="177"/>
      <c r="J204" s="178">
        <f t="shared" si="10"/>
        <v>0</v>
      </c>
      <c r="K204" s="179"/>
      <c r="L204" s="32"/>
      <c r="M204" s="180" t="s">
        <v>1</v>
      </c>
      <c r="N204" s="181" t="s">
        <v>47</v>
      </c>
      <c r="T204" s="56"/>
      <c r="AT204" s="17" t="s">
        <v>311</v>
      </c>
      <c r="AU204" s="17" t="s">
        <v>89</v>
      </c>
      <c r="AY204" s="17" t="s">
        <v>311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89</v>
      </c>
      <c r="BK204" s="149">
        <f>I204*H204</f>
        <v>0</v>
      </c>
    </row>
    <row r="205" spans="2:65" s="1" customFormat="1" ht="16.350000000000001" customHeight="1" x14ac:dyDescent="0.2">
      <c r="B205" s="32"/>
      <c r="C205" s="172" t="s">
        <v>1</v>
      </c>
      <c r="D205" s="172" t="s">
        <v>164</v>
      </c>
      <c r="E205" s="173" t="s">
        <v>1</v>
      </c>
      <c r="F205" s="174" t="s">
        <v>1</v>
      </c>
      <c r="G205" s="175" t="s">
        <v>1</v>
      </c>
      <c r="H205" s="176"/>
      <c r="I205" s="177"/>
      <c r="J205" s="178">
        <f t="shared" si="10"/>
        <v>0</v>
      </c>
      <c r="K205" s="179"/>
      <c r="L205" s="32"/>
      <c r="M205" s="180" t="s">
        <v>1</v>
      </c>
      <c r="N205" s="181" t="s">
        <v>47</v>
      </c>
      <c r="T205" s="56"/>
      <c r="AT205" s="17" t="s">
        <v>311</v>
      </c>
      <c r="AU205" s="17" t="s">
        <v>89</v>
      </c>
      <c r="AY205" s="17" t="s">
        <v>311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89</v>
      </c>
      <c r="BK205" s="149">
        <f>I205*H205</f>
        <v>0</v>
      </c>
    </row>
    <row r="206" spans="2:65" s="1" customFormat="1" ht="16.350000000000001" customHeight="1" x14ac:dyDescent="0.2">
      <c r="B206" s="32"/>
      <c r="C206" s="172" t="s">
        <v>1</v>
      </c>
      <c r="D206" s="172" t="s">
        <v>164</v>
      </c>
      <c r="E206" s="173" t="s">
        <v>1</v>
      </c>
      <c r="F206" s="174" t="s">
        <v>1</v>
      </c>
      <c r="G206" s="175" t="s">
        <v>1</v>
      </c>
      <c r="H206" s="176"/>
      <c r="I206" s="177"/>
      <c r="J206" s="178">
        <f t="shared" si="10"/>
        <v>0</v>
      </c>
      <c r="K206" s="179"/>
      <c r="L206" s="32"/>
      <c r="M206" s="180" t="s">
        <v>1</v>
      </c>
      <c r="N206" s="181" t="s">
        <v>47</v>
      </c>
      <c r="T206" s="56"/>
      <c r="AT206" s="17" t="s">
        <v>311</v>
      </c>
      <c r="AU206" s="17" t="s">
        <v>89</v>
      </c>
      <c r="AY206" s="17" t="s">
        <v>311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89</v>
      </c>
      <c r="BK206" s="149">
        <f>I206*H206</f>
        <v>0</v>
      </c>
    </row>
    <row r="207" spans="2:65" s="1" customFormat="1" ht="16.350000000000001" customHeight="1" x14ac:dyDescent="0.2">
      <c r="B207" s="32"/>
      <c r="C207" s="172" t="s">
        <v>1</v>
      </c>
      <c r="D207" s="172" t="s">
        <v>164</v>
      </c>
      <c r="E207" s="173" t="s">
        <v>1</v>
      </c>
      <c r="F207" s="174" t="s">
        <v>1</v>
      </c>
      <c r="G207" s="175" t="s">
        <v>1</v>
      </c>
      <c r="H207" s="176"/>
      <c r="I207" s="177"/>
      <c r="J207" s="178">
        <f t="shared" si="10"/>
        <v>0</v>
      </c>
      <c r="K207" s="179"/>
      <c r="L207" s="32"/>
      <c r="M207" s="180" t="s">
        <v>1</v>
      </c>
      <c r="N207" s="181" t="s">
        <v>47</v>
      </c>
      <c r="O207" s="182"/>
      <c r="P207" s="182"/>
      <c r="Q207" s="182"/>
      <c r="R207" s="182"/>
      <c r="S207" s="182"/>
      <c r="T207" s="183"/>
      <c r="AT207" s="17" t="s">
        <v>311</v>
      </c>
      <c r="AU207" s="17" t="s">
        <v>89</v>
      </c>
      <c r="AY207" s="17" t="s">
        <v>311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89</v>
      </c>
      <c r="BK207" s="149">
        <f>I207*H207</f>
        <v>0</v>
      </c>
    </row>
    <row r="208" spans="2:65" s="1" customFormat="1" ht="6.95" customHeight="1" x14ac:dyDescent="0.2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sheetProtection algorithmName="SHA-512" hashValue="sGVRkxcYJ3zbC4laZovLzecQpSSqSKXsKPUDZwC5T22NSA3SowOAqlNPWLim6IznxjiPYu2loK8DI3/vheym9g==" saltValue="OaTV/XAtQw84yaZdOO8j3xcSKGczwqVNuobv5NZ5Cxyz6EmGz1I8BLH0IMVmLCKScAEHO5gsnV1OwnTHzRNsxA==" spinCount="100000" sheet="1" objects="1" scenarios="1" formatColumns="0" formatRows="0" autoFilter="0"/>
  <autoFilter ref="C130:K207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203:D208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203:N208" xr:uid="{00000000-0002-0000-01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1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99</v>
      </c>
      <c r="AZ2" s="184" t="s">
        <v>312</v>
      </c>
      <c r="BA2" s="184" t="s">
        <v>1</v>
      </c>
      <c r="BB2" s="184" t="s">
        <v>1</v>
      </c>
      <c r="BC2" s="184" t="s">
        <v>313</v>
      </c>
      <c r="BD2" s="184" t="s">
        <v>91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  <c r="AZ3" s="184" t="s">
        <v>314</v>
      </c>
      <c r="BA3" s="184" t="s">
        <v>1</v>
      </c>
      <c r="BB3" s="184" t="s">
        <v>1</v>
      </c>
      <c r="BC3" s="184" t="s">
        <v>315</v>
      </c>
      <c r="BD3" s="184" t="s">
        <v>91</v>
      </c>
    </row>
    <row r="4" spans="2:5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  <c r="AZ4" s="184" t="s">
        <v>316</v>
      </c>
      <c r="BA4" s="184" t="s">
        <v>317</v>
      </c>
      <c r="BB4" s="184" t="s">
        <v>167</v>
      </c>
      <c r="BC4" s="184" t="s">
        <v>318</v>
      </c>
      <c r="BD4" s="184" t="s">
        <v>91</v>
      </c>
    </row>
    <row r="5" spans="2:56" ht="6.95" customHeight="1" x14ac:dyDescent="0.2">
      <c r="B5" s="20"/>
      <c r="L5" s="20"/>
    </row>
    <row r="6" spans="2:56" ht="12" customHeight="1" x14ac:dyDescent="0.2">
      <c r="B6" s="20"/>
      <c r="D6" s="27" t="s">
        <v>16</v>
      </c>
      <c r="L6" s="20"/>
    </row>
    <row r="7" spans="2:5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56" ht="12" customHeight="1" x14ac:dyDescent="0.2">
      <c r="B8" s="20"/>
      <c r="D8" s="27" t="s">
        <v>126</v>
      </c>
      <c r="L8" s="20"/>
    </row>
    <row r="9" spans="2:5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56" s="1" customFormat="1" ht="12" customHeight="1" x14ac:dyDescent="0.2">
      <c r="B10" s="32"/>
      <c r="D10" s="27" t="s">
        <v>128</v>
      </c>
      <c r="L10" s="32"/>
    </row>
    <row r="11" spans="2:56" s="1" customFormat="1" ht="16.5" customHeight="1" x14ac:dyDescent="0.2">
      <c r="B11" s="32"/>
      <c r="E11" s="217" t="s">
        <v>319</v>
      </c>
      <c r="F11" s="256"/>
      <c r="G11" s="256"/>
      <c r="H11" s="256"/>
      <c r="L11" s="32"/>
    </row>
    <row r="12" spans="2:56" s="1" customFormat="1" x14ac:dyDescent="0.2">
      <c r="B12" s="32"/>
      <c r="L12" s="32"/>
    </row>
    <row r="13" spans="2:5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5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56" s="1" customFormat="1" ht="10.9" customHeight="1" x14ac:dyDescent="0.2">
      <c r="B15" s="32"/>
      <c r="L15" s="32"/>
    </row>
    <row r="16" spans="2:5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ROUND(J132,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ROUND((ROUND((SUM(BE132:BE303)),  2) + SUM(BE305:BE309)), 2)</f>
        <v>0</v>
      </c>
      <c r="I35" s="96">
        <v>0.21</v>
      </c>
      <c r="J35" s="86">
        <f>ROUND((ROUND(((SUM(BE132:BE303))*I35),  2) + (SUM(BE305:BE309)*I35)),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ROUND((ROUND((SUM(BF132:BF303)),  2) + SUM(BF305:BF309)), 2)</f>
        <v>0</v>
      </c>
      <c r="I36" s="96">
        <v>0.12</v>
      </c>
      <c r="J36" s="86">
        <f>ROUND((ROUND(((SUM(BF132:BF303))*I36),  2) + (SUM(BF305:BF309)*I36)),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ROUND((ROUND((SUM(BG132:BG303)),  2) + SUM(BG305:BG309)),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ROUND((ROUND((SUM(BH132:BH303)),  2) + SUM(BH305:BH309)),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ROUND((ROUND((SUM(BI132:BI303)),  2) + SUM(BI305:BI309)),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01.2 - Nové konstrukce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J132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135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47" s="9" customFormat="1" ht="19.899999999999999" customHeight="1" x14ac:dyDescent="0.2">
      <c r="B100" s="112"/>
      <c r="D100" s="113" t="s">
        <v>320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2:47" s="9" customFormat="1" ht="19.899999999999999" customHeight="1" x14ac:dyDescent="0.2">
      <c r="B101" s="112"/>
      <c r="D101" s="113" t="s">
        <v>136</v>
      </c>
      <c r="E101" s="114"/>
      <c r="F101" s="114"/>
      <c r="G101" s="114"/>
      <c r="H101" s="114"/>
      <c r="I101" s="114"/>
      <c r="J101" s="115">
        <f>J140</f>
        <v>0</v>
      </c>
      <c r="L101" s="112"/>
    </row>
    <row r="102" spans="2:47" s="9" customFormat="1" ht="19.899999999999999" customHeight="1" x14ac:dyDescent="0.2">
      <c r="B102" s="112"/>
      <c r="D102" s="113" t="s">
        <v>321</v>
      </c>
      <c r="E102" s="114"/>
      <c r="F102" s="114"/>
      <c r="G102" s="114"/>
      <c r="H102" s="114"/>
      <c r="I102" s="114"/>
      <c r="J102" s="115">
        <f>J143</f>
        <v>0</v>
      </c>
      <c r="L102" s="112"/>
    </row>
    <row r="103" spans="2:47" s="8" customFormat="1" ht="24.95" customHeight="1" x14ac:dyDescent="0.2">
      <c r="B103" s="108"/>
      <c r="D103" s="109" t="s">
        <v>138</v>
      </c>
      <c r="E103" s="110"/>
      <c r="F103" s="110"/>
      <c r="G103" s="110"/>
      <c r="H103" s="110"/>
      <c r="I103" s="110"/>
      <c r="J103" s="111">
        <f>J145</f>
        <v>0</v>
      </c>
      <c r="L103" s="108"/>
    </row>
    <row r="104" spans="2:47" s="9" customFormat="1" ht="19.899999999999999" customHeight="1" x14ac:dyDescent="0.2">
      <c r="B104" s="112"/>
      <c r="D104" s="113" t="s">
        <v>141</v>
      </c>
      <c r="E104" s="114"/>
      <c r="F104" s="114"/>
      <c r="G104" s="114"/>
      <c r="H104" s="114"/>
      <c r="I104" s="114"/>
      <c r="J104" s="115">
        <f>J146</f>
        <v>0</v>
      </c>
      <c r="L104" s="112"/>
    </row>
    <row r="105" spans="2:47" s="9" customFormat="1" ht="19.899999999999999" customHeight="1" x14ac:dyDescent="0.2">
      <c r="B105" s="112"/>
      <c r="D105" s="113" t="s">
        <v>322</v>
      </c>
      <c r="E105" s="114"/>
      <c r="F105" s="114"/>
      <c r="G105" s="114"/>
      <c r="H105" s="114"/>
      <c r="I105" s="114"/>
      <c r="J105" s="115">
        <f>J170</f>
        <v>0</v>
      </c>
      <c r="L105" s="112"/>
    </row>
    <row r="106" spans="2:47" s="9" customFormat="1" ht="19.899999999999999" customHeight="1" x14ac:dyDescent="0.2">
      <c r="B106" s="112"/>
      <c r="D106" s="113" t="s">
        <v>323</v>
      </c>
      <c r="E106" s="114"/>
      <c r="F106" s="114"/>
      <c r="G106" s="114"/>
      <c r="H106" s="114"/>
      <c r="I106" s="114"/>
      <c r="J106" s="115">
        <f>J180</f>
        <v>0</v>
      </c>
      <c r="L106" s="112"/>
    </row>
    <row r="107" spans="2:47" s="9" customFormat="1" ht="19.899999999999999" customHeight="1" x14ac:dyDescent="0.2">
      <c r="B107" s="112"/>
      <c r="D107" s="113" t="s">
        <v>143</v>
      </c>
      <c r="E107" s="114"/>
      <c r="F107" s="114"/>
      <c r="G107" s="114"/>
      <c r="H107" s="114"/>
      <c r="I107" s="114"/>
      <c r="J107" s="115">
        <f>J230</f>
        <v>0</v>
      </c>
      <c r="L107" s="112"/>
    </row>
    <row r="108" spans="2:47" s="9" customFormat="1" ht="19.899999999999999" customHeight="1" x14ac:dyDescent="0.2">
      <c r="B108" s="112"/>
      <c r="D108" s="113" t="s">
        <v>324</v>
      </c>
      <c r="E108" s="114"/>
      <c r="F108" s="114"/>
      <c r="G108" s="114"/>
      <c r="H108" s="114"/>
      <c r="I108" s="114"/>
      <c r="J108" s="115">
        <f>J282</f>
        <v>0</v>
      </c>
      <c r="L108" s="112"/>
    </row>
    <row r="109" spans="2:47" s="8" customFormat="1" ht="24.95" customHeight="1" x14ac:dyDescent="0.2">
      <c r="B109" s="108"/>
      <c r="D109" s="109" t="s">
        <v>144</v>
      </c>
      <c r="E109" s="110"/>
      <c r="F109" s="110"/>
      <c r="G109" s="110"/>
      <c r="H109" s="110"/>
      <c r="I109" s="110"/>
      <c r="J109" s="111">
        <f>J294</f>
        <v>0</v>
      </c>
      <c r="L109" s="108"/>
    </row>
    <row r="110" spans="2:47" s="8" customFormat="1" ht="21.75" customHeight="1" x14ac:dyDescent="0.2">
      <c r="B110" s="108"/>
      <c r="D110" s="116" t="s">
        <v>145</v>
      </c>
      <c r="J110" s="117">
        <f>J304</f>
        <v>0</v>
      </c>
      <c r="L110" s="108"/>
    </row>
    <row r="111" spans="2:47" s="1" customFormat="1" ht="21.75" customHeight="1" x14ac:dyDescent="0.2">
      <c r="B111" s="32"/>
      <c r="L111" s="32"/>
    </row>
    <row r="112" spans="2:47" s="1" customFormat="1" ht="6.95" customHeight="1" x14ac:dyDescent="0.2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 x14ac:dyDescent="0.2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 x14ac:dyDescent="0.2">
      <c r="B117" s="32"/>
      <c r="C117" s="21" t="s">
        <v>146</v>
      </c>
      <c r="L117" s="32"/>
    </row>
    <row r="118" spans="2:12" s="1" customFormat="1" ht="6.95" customHeight="1" x14ac:dyDescent="0.2">
      <c r="B118" s="32"/>
      <c r="L118" s="32"/>
    </row>
    <row r="119" spans="2:12" s="1" customFormat="1" ht="12" customHeight="1" x14ac:dyDescent="0.2">
      <c r="B119" s="32"/>
      <c r="C119" s="27" t="s">
        <v>16</v>
      </c>
      <c r="L119" s="32"/>
    </row>
    <row r="120" spans="2:12" s="1" customFormat="1" ht="16.5" customHeight="1" x14ac:dyDescent="0.2">
      <c r="B120" s="32"/>
      <c r="E120" s="257" t="str">
        <f>E7</f>
        <v>ČZÚ - úprava sociálního zázemí</v>
      </c>
      <c r="F120" s="258"/>
      <c r="G120" s="258"/>
      <c r="H120" s="258"/>
      <c r="L120" s="32"/>
    </row>
    <row r="121" spans="2:12" ht="12" customHeight="1" x14ac:dyDescent="0.2">
      <c r="B121" s="20"/>
      <c r="C121" s="27" t="s">
        <v>126</v>
      </c>
      <c r="L121" s="20"/>
    </row>
    <row r="122" spans="2:12" s="1" customFormat="1" ht="16.5" customHeight="1" x14ac:dyDescent="0.2">
      <c r="B122" s="32"/>
      <c r="E122" s="257" t="s">
        <v>127</v>
      </c>
      <c r="F122" s="256"/>
      <c r="G122" s="256"/>
      <c r="H122" s="256"/>
      <c r="L122" s="32"/>
    </row>
    <row r="123" spans="2:12" s="1" customFormat="1" ht="12" customHeight="1" x14ac:dyDescent="0.2">
      <c r="B123" s="32"/>
      <c r="C123" s="27" t="s">
        <v>128</v>
      </c>
      <c r="L123" s="32"/>
    </row>
    <row r="124" spans="2:12" s="1" customFormat="1" ht="16.5" customHeight="1" x14ac:dyDescent="0.2">
      <c r="B124" s="32"/>
      <c r="E124" s="217" t="str">
        <f>E11</f>
        <v>01.2 - Nové konstrukce</v>
      </c>
      <c r="F124" s="256"/>
      <c r="G124" s="256"/>
      <c r="H124" s="256"/>
      <c r="L124" s="32"/>
    </row>
    <row r="125" spans="2:12" s="1" customFormat="1" ht="6.95" customHeight="1" x14ac:dyDescent="0.2">
      <c r="B125" s="32"/>
      <c r="L125" s="32"/>
    </row>
    <row r="126" spans="2:12" s="1" customFormat="1" ht="12" customHeight="1" x14ac:dyDescent="0.2">
      <c r="B126" s="32"/>
      <c r="C126" s="27" t="s">
        <v>20</v>
      </c>
      <c r="F126" s="25" t="str">
        <f>F14</f>
        <v>Kamýcká č.p. 959, Praha-Suchdol 165 00</v>
      </c>
      <c r="I126" s="27" t="s">
        <v>22</v>
      </c>
      <c r="J126" s="52" t="str">
        <f>IF(J14="","",J14)</f>
        <v>30. 1. 2024</v>
      </c>
      <c r="L126" s="32"/>
    </row>
    <row r="127" spans="2:12" s="1" customFormat="1" ht="6.95" customHeight="1" x14ac:dyDescent="0.2">
      <c r="B127" s="32"/>
      <c r="L127" s="32"/>
    </row>
    <row r="128" spans="2:12" s="1" customFormat="1" ht="15.2" customHeight="1" x14ac:dyDescent="0.2">
      <c r="B128" s="32"/>
      <c r="C128" s="27" t="s">
        <v>24</v>
      </c>
      <c r="F128" s="25" t="str">
        <f>E17</f>
        <v>Česká zemědělská univerzita v Praze</v>
      </c>
      <c r="I128" s="27" t="s">
        <v>32</v>
      </c>
      <c r="J128" s="30" t="str">
        <f>E23</f>
        <v>Origon spol. s r.o.</v>
      </c>
      <c r="L128" s="32"/>
    </row>
    <row r="129" spans="2:65" s="1" customFormat="1" ht="25.7" customHeight="1" x14ac:dyDescent="0.2">
      <c r="B129" s="32"/>
      <c r="C129" s="27" t="s">
        <v>30</v>
      </c>
      <c r="F129" s="25" t="str">
        <f>IF(E20="","",E20)</f>
        <v>Vyplň údaj</v>
      </c>
      <c r="I129" s="27" t="s">
        <v>37</v>
      </c>
      <c r="J129" s="30" t="str">
        <f>E26</f>
        <v>STAGA stavební agentura s.r.o.</v>
      </c>
      <c r="L129" s="32"/>
    </row>
    <row r="130" spans="2:65" s="1" customFormat="1" ht="10.35" customHeight="1" x14ac:dyDescent="0.2">
      <c r="B130" s="32"/>
      <c r="L130" s="32"/>
    </row>
    <row r="131" spans="2:65" s="10" customFormat="1" ht="29.25" customHeight="1" x14ac:dyDescent="0.2">
      <c r="B131" s="118"/>
      <c r="C131" s="119" t="s">
        <v>147</v>
      </c>
      <c r="D131" s="120" t="s">
        <v>67</v>
      </c>
      <c r="E131" s="120" t="s">
        <v>63</v>
      </c>
      <c r="F131" s="120" t="s">
        <v>64</v>
      </c>
      <c r="G131" s="120" t="s">
        <v>148</v>
      </c>
      <c r="H131" s="120" t="s">
        <v>149</v>
      </c>
      <c r="I131" s="120" t="s">
        <v>150</v>
      </c>
      <c r="J131" s="120" t="s">
        <v>132</v>
      </c>
      <c r="K131" s="121" t="s">
        <v>151</v>
      </c>
      <c r="L131" s="118"/>
      <c r="M131" s="59" t="s">
        <v>1</v>
      </c>
      <c r="N131" s="60" t="s">
        <v>46</v>
      </c>
      <c r="O131" s="60" t="s">
        <v>152</v>
      </c>
      <c r="P131" s="60" t="s">
        <v>153</v>
      </c>
      <c r="Q131" s="60" t="s">
        <v>154</v>
      </c>
      <c r="R131" s="60" t="s">
        <v>155</v>
      </c>
      <c r="S131" s="60" t="s">
        <v>156</v>
      </c>
      <c r="T131" s="61" t="s">
        <v>157</v>
      </c>
    </row>
    <row r="132" spans="2:65" s="1" customFormat="1" ht="22.9" customHeight="1" x14ac:dyDescent="0.25">
      <c r="B132" s="32"/>
      <c r="C132" s="64" t="s">
        <v>158</v>
      </c>
      <c r="J132" s="122">
        <f>BK132</f>
        <v>0</v>
      </c>
      <c r="L132" s="32"/>
      <c r="M132" s="62"/>
      <c r="N132" s="53"/>
      <c r="O132" s="53"/>
      <c r="P132" s="123">
        <f>P133+P145+P294+P304</f>
        <v>0</v>
      </c>
      <c r="Q132" s="53"/>
      <c r="R132" s="123">
        <f>R133+R145+R294+R304</f>
        <v>6.406915699999999</v>
      </c>
      <c r="S132" s="53"/>
      <c r="T132" s="124">
        <f>T133+T145+T294+T304</f>
        <v>0</v>
      </c>
      <c r="AT132" s="17" t="s">
        <v>81</v>
      </c>
      <c r="AU132" s="17" t="s">
        <v>134</v>
      </c>
      <c r="BK132" s="125">
        <f>BK133+BK145+BK294+BK304</f>
        <v>0</v>
      </c>
    </row>
    <row r="133" spans="2:65" s="11" customFormat="1" ht="25.9" customHeight="1" x14ac:dyDescent="0.2">
      <c r="B133" s="126"/>
      <c r="D133" s="127" t="s">
        <v>81</v>
      </c>
      <c r="E133" s="128" t="s">
        <v>159</v>
      </c>
      <c r="F133" s="128" t="s">
        <v>160</v>
      </c>
      <c r="I133" s="129"/>
      <c r="J133" s="117">
        <f>BK133</f>
        <v>0</v>
      </c>
      <c r="L133" s="126"/>
      <c r="M133" s="130"/>
      <c r="P133" s="131">
        <f>P134+P140+P143</f>
        <v>0</v>
      </c>
      <c r="R133" s="131">
        <f>R134+R140+R143</f>
        <v>1.1664189999999999</v>
      </c>
      <c r="T133" s="132">
        <f>T134+T140+T143</f>
        <v>0</v>
      </c>
      <c r="AR133" s="127" t="s">
        <v>89</v>
      </c>
      <c r="AT133" s="133" t="s">
        <v>81</v>
      </c>
      <c r="AU133" s="133" t="s">
        <v>82</v>
      </c>
      <c r="AY133" s="127" t="s">
        <v>161</v>
      </c>
      <c r="BK133" s="134">
        <f>BK134+BK140+BK143</f>
        <v>0</v>
      </c>
    </row>
    <row r="134" spans="2:65" s="11" customFormat="1" ht="22.9" customHeight="1" x14ac:dyDescent="0.2">
      <c r="B134" s="126"/>
      <c r="D134" s="127" t="s">
        <v>81</v>
      </c>
      <c r="E134" s="135" t="s">
        <v>197</v>
      </c>
      <c r="F134" s="135" t="s">
        <v>325</v>
      </c>
      <c r="I134" s="129"/>
      <c r="J134" s="136">
        <f>BK134</f>
        <v>0</v>
      </c>
      <c r="L134" s="126"/>
      <c r="M134" s="130"/>
      <c r="P134" s="131">
        <f>SUM(P135:P139)</f>
        <v>0</v>
      </c>
      <c r="R134" s="131">
        <f>SUM(R135:R139)</f>
        <v>1.1586689999999999</v>
      </c>
      <c r="T134" s="132">
        <f>SUM(T135:T139)</f>
        <v>0</v>
      </c>
      <c r="AR134" s="127" t="s">
        <v>89</v>
      </c>
      <c r="AT134" s="133" t="s">
        <v>81</v>
      </c>
      <c r="AU134" s="133" t="s">
        <v>89</v>
      </c>
      <c r="AY134" s="127" t="s">
        <v>161</v>
      </c>
      <c r="BK134" s="134">
        <f>SUM(BK135:BK139)</f>
        <v>0</v>
      </c>
    </row>
    <row r="135" spans="2:65" s="1" customFormat="1" ht="24.2" customHeight="1" x14ac:dyDescent="0.2">
      <c r="B135" s="32"/>
      <c r="C135" s="137" t="s">
        <v>89</v>
      </c>
      <c r="D135" s="137" t="s">
        <v>164</v>
      </c>
      <c r="E135" s="138" t="s">
        <v>326</v>
      </c>
      <c r="F135" s="139" t="s">
        <v>327</v>
      </c>
      <c r="G135" s="140" t="s">
        <v>167</v>
      </c>
      <c r="H135" s="141">
        <v>68.156999999999996</v>
      </c>
      <c r="I135" s="142"/>
      <c r="J135" s="143">
        <f>ROUND(I135*H135,2)</f>
        <v>0</v>
      </c>
      <c r="K135" s="139" t="s">
        <v>168</v>
      </c>
      <c r="L135" s="32"/>
      <c r="M135" s="144" t="s">
        <v>1</v>
      </c>
      <c r="N135" s="145" t="s">
        <v>47</v>
      </c>
      <c r="P135" s="146">
        <f>O135*H135</f>
        <v>0</v>
      </c>
      <c r="Q135" s="146">
        <v>1.7000000000000001E-2</v>
      </c>
      <c r="R135" s="146">
        <f>Q135*H135</f>
        <v>1.1586689999999999</v>
      </c>
      <c r="S135" s="146">
        <v>0</v>
      </c>
      <c r="T135" s="147">
        <f>S135*H135</f>
        <v>0</v>
      </c>
      <c r="AR135" s="148" t="s">
        <v>169</v>
      </c>
      <c r="AT135" s="148" t="s">
        <v>164</v>
      </c>
      <c r="AU135" s="148" t="s">
        <v>91</v>
      </c>
      <c r="AY135" s="17" t="s">
        <v>161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89</v>
      </c>
      <c r="BK135" s="149">
        <f>ROUND(I135*H135,2)</f>
        <v>0</v>
      </c>
      <c r="BL135" s="17" t="s">
        <v>169</v>
      </c>
      <c r="BM135" s="148" t="s">
        <v>328</v>
      </c>
    </row>
    <row r="136" spans="2:65" s="12" customFormat="1" x14ac:dyDescent="0.2">
      <c r="B136" s="150"/>
      <c r="D136" s="151" t="s">
        <v>171</v>
      </c>
      <c r="E136" s="152" t="s">
        <v>1</v>
      </c>
      <c r="F136" s="153" t="s">
        <v>329</v>
      </c>
      <c r="H136" s="152" t="s">
        <v>1</v>
      </c>
      <c r="I136" s="154"/>
      <c r="L136" s="150"/>
      <c r="M136" s="155"/>
      <c r="T136" s="156"/>
      <c r="AT136" s="152" t="s">
        <v>171</v>
      </c>
      <c r="AU136" s="152" t="s">
        <v>91</v>
      </c>
      <c r="AV136" s="12" t="s">
        <v>89</v>
      </c>
      <c r="AW136" s="12" t="s">
        <v>36</v>
      </c>
      <c r="AX136" s="12" t="s">
        <v>82</v>
      </c>
      <c r="AY136" s="152" t="s">
        <v>161</v>
      </c>
    </row>
    <row r="137" spans="2:65" s="13" customFormat="1" x14ac:dyDescent="0.2">
      <c r="B137" s="157"/>
      <c r="D137" s="151" t="s">
        <v>171</v>
      </c>
      <c r="E137" s="158" t="s">
        <v>1</v>
      </c>
      <c r="F137" s="159" t="s">
        <v>215</v>
      </c>
      <c r="H137" s="160">
        <v>75.275999999999996</v>
      </c>
      <c r="I137" s="161"/>
      <c r="L137" s="157"/>
      <c r="M137" s="162"/>
      <c r="T137" s="163"/>
      <c r="AT137" s="158" t="s">
        <v>171</v>
      </c>
      <c r="AU137" s="158" t="s">
        <v>91</v>
      </c>
      <c r="AV137" s="13" t="s">
        <v>91</v>
      </c>
      <c r="AW137" s="13" t="s">
        <v>36</v>
      </c>
      <c r="AX137" s="13" t="s">
        <v>82</v>
      </c>
      <c r="AY137" s="158" t="s">
        <v>161</v>
      </c>
    </row>
    <row r="138" spans="2:65" s="13" customFormat="1" x14ac:dyDescent="0.2">
      <c r="B138" s="157"/>
      <c r="D138" s="151" t="s">
        <v>171</v>
      </c>
      <c r="E138" s="158" t="s">
        <v>1</v>
      </c>
      <c r="F138" s="159" t="s">
        <v>216</v>
      </c>
      <c r="H138" s="160">
        <v>-7.1189999999999998</v>
      </c>
      <c r="I138" s="161"/>
      <c r="L138" s="157"/>
      <c r="M138" s="162"/>
      <c r="T138" s="163"/>
      <c r="AT138" s="158" t="s">
        <v>171</v>
      </c>
      <c r="AU138" s="158" t="s">
        <v>91</v>
      </c>
      <c r="AV138" s="13" t="s">
        <v>91</v>
      </c>
      <c r="AW138" s="13" t="s">
        <v>36</v>
      </c>
      <c r="AX138" s="13" t="s">
        <v>82</v>
      </c>
      <c r="AY138" s="158" t="s">
        <v>161</v>
      </c>
    </row>
    <row r="139" spans="2:65" s="14" customFormat="1" x14ac:dyDescent="0.2">
      <c r="B139" s="164"/>
      <c r="D139" s="151" t="s">
        <v>171</v>
      </c>
      <c r="E139" s="165" t="s">
        <v>1</v>
      </c>
      <c r="F139" s="166" t="s">
        <v>175</v>
      </c>
      <c r="H139" s="167">
        <v>68.156999999999996</v>
      </c>
      <c r="I139" s="168"/>
      <c r="L139" s="164"/>
      <c r="M139" s="169"/>
      <c r="T139" s="170"/>
      <c r="AT139" s="165" t="s">
        <v>171</v>
      </c>
      <c r="AU139" s="165" t="s">
        <v>91</v>
      </c>
      <c r="AV139" s="14" t="s">
        <v>169</v>
      </c>
      <c r="AW139" s="14" t="s">
        <v>36</v>
      </c>
      <c r="AX139" s="14" t="s">
        <v>89</v>
      </c>
      <c r="AY139" s="165" t="s">
        <v>161</v>
      </c>
    </row>
    <row r="140" spans="2:65" s="11" customFormat="1" ht="22.9" customHeight="1" x14ac:dyDescent="0.2">
      <c r="B140" s="126"/>
      <c r="D140" s="127" t="s">
        <v>81</v>
      </c>
      <c r="E140" s="135" t="s">
        <v>162</v>
      </c>
      <c r="F140" s="135" t="s">
        <v>163</v>
      </c>
      <c r="I140" s="129"/>
      <c r="J140" s="136">
        <f>BK140</f>
        <v>0</v>
      </c>
      <c r="L140" s="126"/>
      <c r="M140" s="130"/>
      <c r="P140" s="131">
        <f>SUM(P141:P142)</f>
        <v>0</v>
      </c>
      <c r="R140" s="131">
        <f>SUM(R141:R142)</f>
        <v>7.7499999999999999E-3</v>
      </c>
      <c r="T140" s="132">
        <f>SUM(T141:T142)</f>
        <v>0</v>
      </c>
      <c r="AR140" s="127" t="s">
        <v>89</v>
      </c>
      <c r="AT140" s="133" t="s">
        <v>81</v>
      </c>
      <c r="AU140" s="133" t="s">
        <v>89</v>
      </c>
      <c r="AY140" s="127" t="s">
        <v>161</v>
      </c>
      <c r="BK140" s="134">
        <f>SUM(BK141:BK142)</f>
        <v>0</v>
      </c>
    </row>
    <row r="141" spans="2:65" s="1" customFormat="1" ht="37.9" customHeight="1" x14ac:dyDescent="0.2">
      <c r="B141" s="32"/>
      <c r="C141" s="137" t="s">
        <v>91</v>
      </c>
      <c r="D141" s="137" t="s">
        <v>164</v>
      </c>
      <c r="E141" s="138" t="s">
        <v>330</v>
      </c>
      <c r="F141" s="139" t="s">
        <v>331</v>
      </c>
      <c r="G141" s="140" t="s">
        <v>167</v>
      </c>
      <c r="H141" s="141">
        <v>31</v>
      </c>
      <c r="I141" s="142"/>
      <c r="J141" s="143">
        <f>ROUND(I141*H141,2)</f>
        <v>0</v>
      </c>
      <c r="K141" s="139" t="s">
        <v>168</v>
      </c>
      <c r="L141" s="32"/>
      <c r="M141" s="144" t="s">
        <v>1</v>
      </c>
      <c r="N141" s="145" t="s">
        <v>47</v>
      </c>
      <c r="P141" s="146">
        <f>O141*H141</f>
        <v>0</v>
      </c>
      <c r="Q141" s="146">
        <v>2.1000000000000001E-4</v>
      </c>
      <c r="R141" s="146">
        <f>Q141*H141</f>
        <v>6.5100000000000002E-3</v>
      </c>
      <c r="S141" s="146">
        <v>0</v>
      </c>
      <c r="T141" s="147">
        <f>S141*H141</f>
        <v>0</v>
      </c>
      <c r="AR141" s="148" t="s">
        <v>169</v>
      </c>
      <c r="AT141" s="148" t="s">
        <v>164</v>
      </c>
      <c r="AU141" s="148" t="s">
        <v>91</v>
      </c>
      <c r="AY141" s="17" t="s">
        <v>161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89</v>
      </c>
      <c r="BK141" s="149">
        <f>ROUND(I141*H141,2)</f>
        <v>0</v>
      </c>
      <c r="BL141" s="17" t="s">
        <v>169</v>
      </c>
      <c r="BM141" s="148" t="s">
        <v>332</v>
      </c>
    </row>
    <row r="142" spans="2:65" s="1" customFormat="1" ht="24.2" customHeight="1" x14ac:dyDescent="0.2">
      <c r="B142" s="32"/>
      <c r="C142" s="137" t="s">
        <v>114</v>
      </c>
      <c r="D142" s="137" t="s">
        <v>164</v>
      </c>
      <c r="E142" s="138" t="s">
        <v>333</v>
      </c>
      <c r="F142" s="139" t="s">
        <v>334</v>
      </c>
      <c r="G142" s="140" t="s">
        <v>167</v>
      </c>
      <c r="H142" s="141">
        <v>31</v>
      </c>
      <c r="I142" s="142"/>
      <c r="J142" s="143">
        <f>ROUND(I142*H142,2)</f>
        <v>0</v>
      </c>
      <c r="K142" s="139" t="s">
        <v>168</v>
      </c>
      <c r="L142" s="32"/>
      <c r="M142" s="144" t="s">
        <v>1</v>
      </c>
      <c r="N142" s="145" t="s">
        <v>47</v>
      </c>
      <c r="P142" s="146">
        <f>O142*H142</f>
        <v>0</v>
      </c>
      <c r="Q142" s="146">
        <v>4.0000000000000003E-5</v>
      </c>
      <c r="R142" s="146">
        <f>Q142*H142</f>
        <v>1.24E-3</v>
      </c>
      <c r="S142" s="146">
        <v>0</v>
      </c>
      <c r="T142" s="147">
        <f>S142*H142</f>
        <v>0</v>
      </c>
      <c r="AR142" s="148" t="s">
        <v>169</v>
      </c>
      <c r="AT142" s="148" t="s">
        <v>164</v>
      </c>
      <c r="AU142" s="148" t="s">
        <v>91</v>
      </c>
      <c r="AY142" s="17" t="s">
        <v>161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89</v>
      </c>
      <c r="BK142" s="149">
        <f>ROUND(I142*H142,2)</f>
        <v>0</v>
      </c>
      <c r="BL142" s="17" t="s">
        <v>169</v>
      </c>
      <c r="BM142" s="148" t="s">
        <v>335</v>
      </c>
    </row>
    <row r="143" spans="2:65" s="11" customFormat="1" ht="22.9" customHeight="1" x14ac:dyDescent="0.2">
      <c r="B143" s="126"/>
      <c r="D143" s="127" t="s">
        <v>81</v>
      </c>
      <c r="E143" s="135" t="s">
        <v>336</v>
      </c>
      <c r="F143" s="135" t="s">
        <v>337</v>
      </c>
      <c r="I143" s="129"/>
      <c r="J143" s="136">
        <f>BK143</f>
        <v>0</v>
      </c>
      <c r="L143" s="126"/>
      <c r="M143" s="130"/>
      <c r="P143" s="131">
        <f>P144</f>
        <v>0</v>
      </c>
      <c r="R143" s="131">
        <f>R144</f>
        <v>0</v>
      </c>
      <c r="T143" s="132">
        <f>T144</f>
        <v>0</v>
      </c>
      <c r="AR143" s="127" t="s">
        <v>89</v>
      </c>
      <c r="AT143" s="133" t="s">
        <v>81</v>
      </c>
      <c r="AU143" s="133" t="s">
        <v>89</v>
      </c>
      <c r="AY143" s="127" t="s">
        <v>161</v>
      </c>
      <c r="BK143" s="134">
        <f>BK144</f>
        <v>0</v>
      </c>
    </row>
    <row r="144" spans="2:65" s="1" customFormat="1" ht="21.75" customHeight="1" x14ac:dyDescent="0.2">
      <c r="B144" s="32"/>
      <c r="C144" s="137" t="s">
        <v>169</v>
      </c>
      <c r="D144" s="137" t="s">
        <v>164</v>
      </c>
      <c r="E144" s="138" t="s">
        <v>338</v>
      </c>
      <c r="F144" s="139" t="s">
        <v>339</v>
      </c>
      <c r="G144" s="140" t="s">
        <v>222</v>
      </c>
      <c r="H144" s="141">
        <v>1.1659999999999999</v>
      </c>
      <c r="I144" s="142"/>
      <c r="J144" s="143">
        <f>ROUND(I144*H144,2)</f>
        <v>0</v>
      </c>
      <c r="K144" s="139" t="s">
        <v>168</v>
      </c>
      <c r="L144" s="32"/>
      <c r="M144" s="144" t="s">
        <v>1</v>
      </c>
      <c r="N144" s="145" t="s">
        <v>47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169</v>
      </c>
      <c r="AT144" s="148" t="s">
        <v>164</v>
      </c>
      <c r="AU144" s="148" t="s">
        <v>91</v>
      </c>
      <c r="AY144" s="17" t="s">
        <v>161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89</v>
      </c>
      <c r="BK144" s="149">
        <f>ROUND(I144*H144,2)</f>
        <v>0</v>
      </c>
      <c r="BL144" s="17" t="s">
        <v>169</v>
      </c>
      <c r="BM144" s="148" t="s">
        <v>340</v>
      </c>
    </row>
    <row r="145" spans="2:65" s="11" customFormat="1" ht="25.9" customHeight="1" x14ac:dyDescent="0.2">
      <c r="B145" s="126"/>
      <c r="D145" s="127" t="s">
        <v>81</v>
      </c>
      <c r="E145" s="128" t="s">
        <v>248</v>
      </c>
      <c r="F145" s="128" t="s">
        <v>249</v>
      </c>
      <c r="I145" s="129"/>
      <c r="J145" s="117">
        <f>BK145</f>
        <v>0</v>
      </c>
      <c r="L145" s="126"/>
      <c r="M145" s="130"/>
      <c r="P145" s="131">
        <f>P146+P170+P180+P230+P282</f>
        <v>0</v>
      </c>
      <c r="R145" s="131">
        <f>R146+R170+R180+R230+R282</f>
        <v>5.2404966999999987</v>
      </c>
      <c r="T145" s="132">
        <f>T146+T170+T180+T230+T282</f>
        <v>0</v>
      </c>
      <c r="AR145" s="127" t="s">
        <v>91</v>
      </c>
      <c r="AT145" s="133" t="s">
        <v>81</v>
      </c>
      <c r="AU145" s="133" t="s">
        <v>82</v>
      </c>
      <c r="AY145" s="127" t="s">
        <v>161</v>
      </c>
      <c r="BK145" s="134">
        <f>BK146+BK170+BK180+BK230+BK282</f>
        <v>0</v>
      </c>
    </row>
    <row r="146" spans="2:65" s="11" customFormat="1" ht="22.9" customHeight="1" x14ac:dyDescent="0.2">
      <c r="B146" s="126"/>
      <c r="D146" s="127" t="s">
        <v>81</v>
      </c>
      <c r="E146" s="135" t="s">
        <v>267</v>
      </c>
      <c r="F146" s="135" t="s">
        <v>268</v>
      </c>
      <c r="I146" s="129"/>
      <c r="J146" s="136">
        <f>BK146</f>
        <v>0</v>
      </c>
      <c r="L146" s="126"/>
      <c r="M146" s="130"/>
      <c r="P146" s="131">
        <f>SUM(P147:P169)</f>
        <v>0</v>
      </c>
      <c r="R146" s="131">
        <f>SUM(R147:R169)</f>
        <v>1.3613947499999999</v>
      </c>
      <c r="T146" s="132">
        <f>SUM(T147:T169)</f>
        <v>0</v>
      </c>
      <c r="AR146" s="127" t="s">
        <v>91</v>
      </c>
      <c r="AT146" s="133" t="s">
        <v>81</v>
      </c>
      <c r="AU146" s="133" t="s">
        <v>89</v>
      </c>
      <c r="AY146" s="127" t="s">
        <v>161</v>
      </c>
      <c r="BK146" s="134">
        <f>SUM(BK147:BK169)</f>
        <v>0</v>
      </c>
    </row>
    <row r="147" spans="2:65" s="1" customFormat="1" ht="24.2" customHeight="1" x14ac:dyDescent="0.2">
      <c r="B147" s="32"/>
      <c r="C147" s="137" t="s">
        <v>190</v>
      </c>
      <c r="D147" s="137" t="s">
        <v>164</v>
      </c>
      <c r="E147" s="138" t="s">
        <v>341</v>
      </c>
      <c r="F147" s="139" t="s">
        <v>342</v>
      </c>
      <c r="G147" s="140" t="s">
        <v>167</v>
      </c>
      <c r="H147" s="141">
        <v>15.096</v>
      </c>
      <c r="I147" s="142"/>
      <c r="J147" s="143">
        <f>ROUND(I147*H147,2)</f>
        <v>0</v>
      </c>
      <c r="K147" s="139" t="s">
        <v>168</v>
      </c>
      <c r="L147" s="32"/>
      <c r="M147" s="144" t="s">
        <v>1</v>
      </c>
      <c r="N147" s="145" t="s">
        <v>47</v>
      </c>
      <c r="P147" s="146">
        <f>O147*H147</f>
        <v>0</v>
      </c>
      <c r="Q147" s="146">
        <v>2.614E-2</v>
      </c>
      <c r="R147" s="146">
        <f>Q147*H147</f>
        <v>0.39460943999999998</v>
      </c>
      <c r="S147" s="146">
        <v>0</v>
      </c>
      <c r="T147" s="147">
        <f>S147*H147</f>
        <v>0</v>
      </c>
      <c r="AR147" s="148" t="s">
        <v>244</v>
      </c>
      <c r="AT147" s="148" t="s">
        <v>164</v>
      </c>
      <c r="AU147" s="148" t="s">
        <v>91</v>
      </c>
      <c r="AY147" s="17" t="s">
        <v>161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89</v>
      </c>
      <c r="BK147" s="149">
        <f>ROUND(I147*H147,2)</f>
        <v>0</v>
      </c>
      <c r="BL147" s="17" t="s">
        <v>244</v>
      </c>
      <c r="BM147" s="148" t="s">
        <v>343</v>
      </c>
    </row>
    <row r="148" spans="2:65" s="12" customFormat="1" x14ac:dyDescent="0.2">
      <c r="B148" s="150"/>
      <c r="D148" s="151" t="s">
        <v>171</v>
      </c>
      <c r="E148" s="152" t="s">
        <v>1</v>
      </c>
      <c r="F148" s="153" t="s">
        <v>344</v>
      </c>
      <c r="H148" s="152" t="s">
        <v>1</v>
      </c>
      <c r="I148" s="154"/>
      <c r="L148" s="150"/>
      <c r="M148" s="155"/>
      <c r="T148" s="156"/>
      <c r="AT148" s="152" t="s">
        <v>171</v>
      </c>
      <c r="AU148" s="152" t="s">
        <v>91</v>
      </c>
      <c r="AV148" s="12" t="s">
        <v>89</v>
      </c>
      <c r="AW148" s="12" t="s">
        <v>36</v>
      </c>
      <c r="AX148" s="12" t="s">
        <v>82</v>
      </c>
      <c r="AY148" s="152" t="s">
        <v>161</v>
      </c>
    </row>
    <row r="149" spans="2:65" s="13" customFormat="1" x14ac:dyDescent="0.2">
      <c r="B149" s="157"/>
      <c r="D149" s="151" t="s">
        <v>171</v>
      </c>
      <c r="E149" s="158" t="s">
        <v>1</v>
      </c>
      <c r="F149" s="159" t="s">
        <v>345</v>
      </c>
      <c r="H149" s="160">
        <v>15.096</v>
      </c>
      <c r="I149" s="161"/>
      <c r="L149" s="157"/>
      <c r="M149" s="162"/>
      <c r="T149" s="163"/>
      <c r="AT149" s="158" t="s">
        <v>171</v>
      </c>
      <c r="AU149" s="158" t="s">
        <v>91</v>
      </c>
      <c r="AV149" s="13" t="s">
        <v>91</v>
      </c>
      <c r="AW149" s="13" t="s">
        <v>36</v>
      </c>
      <c r="AX149" s="13" t="s">
        <v>82</v>
      </c>
      <c r="AY149" s="158" t="s">
        <v>161</v>
      </c>
    </row>
    <row r="150" spans="2:65" s="14" customFormat="1" x14ac:dyDescent="0.2">
      <c r="B150" s="164"/>
      <c r="D150" s="151" t="s">
        <v>171</v>
      </c>
      <c r="E150" s="165" t="s">
        <v>1</v>
      </c>
      <c r="F150" s="166" t="s">
        <v>175</v>
      </c>
      <c r="H150" s="167">
        <v>15.096</v>
      </c>
      <c r="I150" s="168"/>
      <c r="L150" s="164"/>
      <c r="M150" s="169"/>
      <c r="T150" s="170"/>
      <c r="AT150" s="165" t="s">
        <v>171</v>
      </c>
      <c r="AU150" s="165" t="s">
        <v>91</v>
      </c>
      <c r="AV150" s="14" t="s">
        <v>169</v>
      </c>
      <c r="AW150" s="14" t="s">
        <v>36</v>
      </c>
      <c r="AX150" s="14" t="s">
        <v>89</v>
      </c>
      <c r="AY150" s="165" t="s">
        <v>161</v>
      </c>
    </row>
    <row r="151" spans="2:65" s="1" customFormat="1" ht="24.2" customHeight="1" x14ac:dyDescent="0.2">
      <c r="B151" s="32"/>
      <c r="C151" s="137" t="s">
        <v>197</v>
      </c>
      <c r="D151" s="137" t="s">
        <v>164</v>
      </c>
      <c r="E151" s="138" t="s">
        <v>346</v>
      </c>
      <c r="F151" s="139" t="s">
        <v>347</v>
      </c>
      <c r="G151" s="140" t="s">
        <v>167</v>
      </c>
      <c r="H151" s="141">
        <v>6.758</v>
      </c>
      <c r="I151" s="142"/>
      <c r="J151" s="143">
        <f>ROUND(I151*H151,2)</f>
        <v>0</v>
      </c>
      <c r="K151" s="139" t="s">
        <v>168</v>
      </c>
      <c r="L151" s="32"/>
      <c r="M151" s="144" t="s">
        <v>1</v>
      </c>
      <c r="N151" s="145" t="s">
        <v>47</v>
      </c>
      <c r="P151" s="146">
        <f>O151*H151</f>
        <v>0</v>
      </c>
      <c r="Q151" s="146">
        <v>2.681E-2</v>
      </c>
      <c r="R151" s="146">
        <f>Q151*H151</f>
        <v>0.18118197999999999</v>
      </c>
      <c r="S151" s="146">
        <v>0</v>
      </c>
      <c r="T151" s="147">
        <f>S151*H151</f>
        <v>0</v>
      </c>
      <c r="AR151" s="148" t="s">
        <v>244</v>
      </c>
      <c r="AT151" s="148" t="s">
        <v>164</v>
      </c>
      <c r="AU151" s="148" t="s">
        <v>91</v>
      </c>
      <c r="AY151" s="17" t="s">
        <v>161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89</v>
      </c>
      <c r="BK151" s="149">
        <f>ROUND(I151*H151,2)</f>
        <v>0</v>
      </c>
      <c r="BL151" s="17" t="s">
        <v>244</v>
      </c>
      <c r="BM151" s="148" t="s">
        <v>348</v>
      </c>
    </row>
    <row r="152" spans="2:65" s="12" customFormat="1" x14ac:dyDescent="0.2">
      <c r="B152" s="150"/>
      <c r="D152" s="151" t="s">
        <v>171</v>
      </c>
      <c r="E152" s="152" t="s">
        <v>1</v>
      </c>
      <c r="F152" s="153" t="s">
        <v>344</v>
      </c>
      <c r="H152" s="152" t="s">
        <v>1</v>
      </c>
      <c r="I152" s="154"/>
      <c r="L152" s="150"/>
      <c r="M152" s="155"/>
      <c r="T152" s="156"/>
      <c r="AT152" s="152" t="s">
        <v>171</v>
      </c>
      <c r="AU152" s="152" t="s">
        <v>91</v>
      </c>
      <c r="AV152" s="12" t="s">
        <v>89</v>
      </c>
      <c r="AW152" s="12" t="s">
        <v>36</v>
      </c>
      <c r="AX152" s="12" t="s">
        <v>82</v>
      </c>
      <c r="AY152" s="152" t="s">
        <v>161</v>
      </c>
    </row>
    <row r="153" spans="2:65" s="13" customFormat="1" x14ac:dyDescent="0.2">
      <c r="B153" s="157"/>
      <c r="D153" s="151" t="s">
        <v>171</v>
      </c>
      <c r="E153" s="158" t="s">
        <v>1</v>
      </c>
      <c r="F153" s="159" t="s">
        <v>349</v>
      </c>
      <c r="H153" s="160">
        <v>6.758</v>
      </c>
      <c r="I153" s="161"/>
      <c r="L153" s="157"/>
      <c r="M153" s="162"/>
      <c r="T153" s="163"/>
      <c r="AT153" s="158" t="s">
        <v>171</v>
      </c>
      <c r="AU153" s="158" t="s">
        <v>91</v>
      </c>
      <c r="AV153" s="13" t="s">
        <v>91</v>
      </c>
      <c r="AW153" s="13" t="s">
        <v>36</v>
      </c>
      <c r="AX153" s="13" t="s">
        <v>82</v>
      </c>
      <c r="AY153" s="158" t="s">
        <v>161</v>
      </c>
    </row>
    <row r="154" spans="2:65" s="14" customFormat="1" x14ac:dyDescent="0.2">
      <c r="B154" s="164"/>
      <c r="D154" s="151" t="s">
        <v>171</v>
      </c>
      <c r="E154" s="165" t="s">
        <v>1</v>
      </c>
      <c r="F154" s="166" t="s">
        <v>175</v>
      </c>
      <c r="H154" s="167">
        <v>6.758</v>
      </c>
      <c r="I154" s="168"/>
      <c r="L154" s="164"/>
      <c r="M154" s="169"/>
      <c r="T154" s="170"/>
      <c r="AT154" s="165" t="s">
        <v>171</v>
      </c>
      <c r="AU154" s="165" t="s">
        <v>91</v>
      </c>
      <c r="AV154" s="14" t="s">
        <v>169</v>
      </c>
      <c r="AW154" s="14" t="s">
        <v>36</v>
      </c>
      <c r="AX154" s="14" t="s">
        <v>89</v>
      </c>
      <c r="AY154" s="165" t="s">
        <v>161</v>
      </c>
    </row>
    <row r="155" spans="2:65" s="1" customFormat="1" ht="21.75" customHeight="1" x14ac:dyDescent="0.2">
      <c r="B155" s="32"/>
      <c r="C155" s="137" t="s">
        <v>202</v>
      </c>
      <c r="D155" s="137" t="s">
        <v>164</v>
      </c>
      <c r="E155" s="138" t="s">
        <v>350</v>
      </c>
      <c r="F155" s="139" t="s">
        <v>351</v>
      </c>
      <c r="G155" s="140" t="s">
        <v>209</v>
      </c>
      <c r="H155" s="141">
        <v>2.6</v>
      </c>
      <c r="I155" s="142"/>
      <c r="J155" s="143">
        <f>ROUND(I155*H155,2)</f>
        <v>0</v>
      </c>
      <c r="K155" s="139" t="s">
        <v>168</v>
      </c>
      <c r="L155" s="32"/>
      <c r="M155" s="144" t="s">
        <v>1</v>
      </c>
      <c r="N155" s="145" t="s">
        <v>47</v>
      </c>
      <c r="P155" s="146">
        <f>O155*H155</f>
        <v>0</v>
      </c>
      <c r="Q155" s="146">
        <v>5.1900000000000002E-3</v>
      </c>
      <c r="R155" s="146">
        <f>Q155*H155</f>
        <v>1.3494000000000001E-2</v>
      </c>
      <c r="S155" s="146">
        <v>0</v>
      </c>
      <c r="T155" s="147">
        <f>S155*H155</f>
        <v>0</v>
      </c>
      <c r="AR155" s="148" t="s">
        <v>244</v>
      </c>
      <c r="AT155" s="148" t="s">
        <v>164</v>
      </c>
      <c r="AU155" s="148" t="s">
        <v>91</v>
      </c>
      <c r="AY155" s="17" t="s">
        <v>161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89</v>
      </c>
      <c r="BK155" s="149">
        <f>ROUND(I155*H155,2)</f>
        <v>0</v>
      </c>
      <c r="BL155" s="17" t="s">
        <v>244</v>
      </c>
      <c r="BM155" s="148" t="s">
        <v>352</v>
      </c>
    </row>
    <row r="156" spans="2:65" s="1" customFormat="1" ht="21.75" customHeight="1" x14ac:dyDescent="0.2">
      <c r="B156" s="32"/>
      <c r="C156" s="137" t="s">
        <v>206</v>
      </c>
      <c r="D156" s="137" t="s">
        <v>164</v>
      </c>
      <c r="E156" s="138" t="s">
        <v>353</v>
      </c>
      <c r="F156" s="139" t="s">
        <v>354</v>
      </c>
      <c r="G156" s="140" t="s">
        <v>209</v>
      </c>
      <c r="H156" s="141">
        <v>1.33</v>
      </c>
      <c r="I156" s="142"/>
      <c r="J156" s="143">
        <f>ROUND(I156*H156,2)</f>
        <v>0</v>
      </c>
      <c r="K156" s="139" t="s">
        <v>168</v>
      </c>
      <c r="L156" s="32"/>
      <c r="M156" s="144" t="s">
        <v>1</v>
      </c>
      <c r="N156" s="145" t="s">
        <v>47</v>
      </c>
      <c r="P156" s="146">
        <f>O156*H156</f>
        <v>0</v>
      </c>
      <c r="Q156" s="146">
        <v>5.1500000000000001E-3</v>
      </c>
      <c r="R156" s="146">
        <f>Q156*H156</f>
        <v>6.8495000000000006E-3</v>
      </c>
      <c r="S156" s="146">
        <v>0</v>
      </c>
      <c r="T156" s="147">
        <f>S156*H156</f>
        <v>0</v>
      </c>
      <c r="AR156" s="148" t="s">
        <v>244</v>
      </c>
      <c r="AT156" s="148" t="s">
        <v>164</v>
      </c>
      <c r="AU156" s="148" t="s">
        <v>91</v>
      </c>
      <c r="AY156" s="17" t="s">
        <v>161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89</v>
      </c>
      <c r="BK156" s="149">
        <f>ROUND(I156*H156,2)</f>
        <v>0</v>
      </c>
      <c r="BL156" s="17" t="s">
        <v>244</v>
      </c>
      <c r="BM156" s="148" t="s">
        <v>355</v>
      </c>
    </row>
    <row r="157" spans="2:65" s="12" customFormat="1" x14ac:dyDescent="0.2">
      <c r="B157" s="150"/>
      <c r="D157" s="151" t="s">
        <v>171</v>
      </c>
      <c r="E157" s="152" t="s">
        <v>1</v>
      </c>
      <c r="F157" s="153" t="s">
        <v>356</v>
      </c>
      <c r="H157" s="152" t="s">
        <v>1</v>
      </c>
      <c r="I157" s="154"/>
      <c r="L157" s="150"/>
      <c r="M157" s="155"/>
      <c r="T157" s="156"/>
      <c r="AT157" s="152" t="s">
        <v>171</v>
      </c>
      <c r="AU157" s="152" t="s">
        <v>91</v>
      </c>
      <c r="AV157" s="12" t="s">
        <v>89</v>
      </c>
      <c r="AW157" s="12" t="s">
        <v>36</v>
      </c>
      <c r="AX157" s="12" t="s">
        <v>82</v>
      </c>
      <c r="AY157" s="152" t="s">
        <v>161</v>
      </c>
    </row>
    <row r="158" spans="2:65" s="13" customFormat="1" x14ac:dyDescent="0.2">
      <c r="B158" s="157"/>
      <c r="D158" s="151" t="s">
        <v>171</v>
      </c>
      <c r="E158" s="158" t="s">
        <v>1</v>
      </c>
      <c r="F158" s="159" t="s">
        <v>357</v>
      </c>
      <c r="H158" s="160">
        <v>1.33</v>
      </c>
      <c r="I158" s="161"/>
      <c r="L158" s="157"/>
      <c r="M158" s="162"/>
      <c r="T158" s="163"/>
      <c r="AT158" s="158" t="s">
        <v>171</v>
      </c>
      <c r="AU158" s="158" t="s">
        <v>91</v>
      </c>
      <c r="AV158" s="13" t="s">
        <v>91</v>
      </c>
      <c r="AW158" s="13" t="s">
        <v>36</v>
      </c>
      <c r="AX158" s="13" t="s">
        <v>82</v>
      </c>
      <c r="AY158" s="158" t="s">
        <v>161</v>
      </c>
    </row>
    <row r="159" spans="2:65" s="14" customFormat="1" x14ac:dyDescent="0.2">
      <c r="B159" s="164"/>
      <c r="D159" s="151" t="s">
        <v>171</v>
      </c>
      <c r="E159" s="165" t="s">
        <v>1</v>
      </c>
      <c r="F159" s="166" t="s">
        <v>175</v>
      </c>
      <c r="H159" s="167">
        <v>1.33</v>
      </c>
      <c r="I159" s="168"/>
      <c r="L159" s="164"/>
      <c r="M159" s="169"/>
      <c r="T159" s="170"/>
      <c r="AT159" s="165" t="s">
        <v>171</v>
      </c>
      <c r="AU159" s="165" t="s">
        <v>91</v>
      </c>
      <c r="AV159" s="14" t="s">
        <v>169</v>
      </c>
      <c r="AW159" s="14" t="s">
        <v>36</v>
      </c>
      <c r="AX159" s="14" t="s">
        <v>89</v>
      </c>
      <c r="AY159" s="165" t="s">
        <v>161</v>
      </c>
    </row>
    <row r="160" spans="2:65" s="1" customFormat="1" ht="24.2" customHeight="1" x14ac:dyDescent="0.2">
      <c r="B160" s="32"/>
      <c r="C160" s="137" t="s">
        <v>162</v>
      </c>
      <c r="D160" s="137" t="s">
        <v>164</v>
      </c>
      <c r="E160" s="138" t="s">
        <v>358</v>
      </c>
      <c r="F160" s="139" t="s">
        <v>359</v>
      </c>
      <c r="G160" s="140" t="s">
        <v>200</v>
      </c>
      <c r="H160" s="141">
        <v>4</v>
      </c>
      <c r="I160" s="142"/>
      <c r="J160" s="143">
        <f>ROUND(I160*H160,2)</f>
        <v>0</v>
      </c>
      <c r="K160" s="139" t="s">
        <v>168</v>
      </c>
      <c r="L160" s="32"/>
      <c r="M160" s="144" t="s">
        <v>1</v>
      </c>
      <c r="N160" s="145" t="s">
        <v>47</v>
      </c>
      <c r="P160" s="146">
        <f>O160*H160</f>
        <v>0</v>
      </c>
      <c r="Q160" s="146">
        <v>1.362E-2</v>
      </c>
      <c r="R160" s="146">
        <f>Q160*H160</f>
        <v>5.4480000000000001E-2</v>
      </c>
      <c r="S160" s="146">
        <v>0</v>
      </c>
      <c r="T160" s="147">
        <f>S160*H160</f>
        <v>0</v>
      </c>
      <c r="AR160" s="148" t="s">
        <v>244</v>
      </c>
      <c r="AT160" s="148" t="s">
        <v>164</v>
      </c>
      <c r="AU160" s="148" t="s">
        <v>91</v>
      </c>
      <c r="AY160" s="17" t="s">
        <v>161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89</v>
      </c>
      <c r="BK160" s="149">
        <f>ROUND(I160*H160,2)</f>
        <v>0</v>
      </c>
      <c r="BL160" s="17" t="s">
        <v>244</v>
      </c>
      <c r="BM160" s="148" t="s">
        <v>360</v>
      </c>
    </row>
    <row r="161" spans="2:65" s="1" customFormat="1" ht="33" customHeight="1" x14ac:dyDescent="0.2">
      <c r="B161" s="32"/>
      <c r="C161" s="137" t="s">
        <v>219</v>
      </c>
      <c r="D161" s="137" t="s">
        <v>164</v>
      </c>
      <c r="E161" s="138" t="s">
        <v>361</v>
      </c>
      <c r="F161" s="139" t="s">
        <v>362</v>
      </c>
      <c r="G161" s="140" t="s">
        <v>167</v>
      </c>
      <c r="H161" s="141">
        <v>26.469000000000001</v>
      </c>
      <c r="I161" s="142"/>
      <c r="J161" s="143">
        <f>ROUND(I161*H161,2)</f>
        <v>0</v>
      </c>
      <c r="K161" s="139" t="s">
        <v>168</v>
      </c>
      <c r="L161" s="32"/>
      <c r="M161" s="144" t="s">
        <v>1</v>
      </c>
      <c r="N161" s="145" t="s">
        <v>47</v>
      </c>
      <c r="P161" s="146">
        <f>O161*H161</f>
        <v>0</v>
      </c>
      <c r="Q161" s="146">
        <v>1.213E-2</v>
      </c>
      <c r="R161" s="146">
        <f>Q161*H161</f>
        <v>0.32106897000000001</v>
      </c>
      <c r="S161" s="146">
        <v>0</v>
      </c>
      <c r="T161" s="147">
        <f>S161*H161</f>
        <v>0</v>
      </c>
      <c r="AR161" s="148" t="s">
        <v>244</v>
      </c>
      <c r="AT161" s="148" t="s">
        <v>164</v>
      </c>
      <c r="AU161" s="148" t="s">
        <v>91</v>
      </c>
      <c r="AY161" s="17" t="s">
        <v>161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89</v>
      </c>
      <c r="BK161" s="149">
        <f>ROUND(I161*H161,2)</f>
        <v>0</v>
      </c>
      <c r="BL161" s="17" t="s">
        <v>244</v>
      </c>
      <c r="BM161" s="148" t="s">
        <v>363</v>
      </c>
    </row>
    <row r="162" spans="2:65" s="12" customFormat="1" x14ac:dyDescent="0.2">
      <c r="B162" s="150"/>
      <c r="D162" s="151" t="s">
        <v>171</v>
      </c>
      <c r="E162" s="152" t="s">
        <v>1</v>
      </c>
      <c r="F162" s="153" t="s">
        <v>364</v>
      </c>
      <c r="H162" s="152" t="s">
        <v>1</v>
      </c>
      <c r="I162" s="154"/>
      <c r="L162" s="150"/>
      <c r="M162" s="155"/>
      <c r="T162" s="156"/>
      <c r="AT162" s="152" t="s">
        <v>171</v>
      </c>
      <c r="AU162" s="152" t="s">
        <v>91</v>
      </c>
      <c r="AV162" s="12" t="s">
        <v>89</v>
      </c>
      <c r="AW162" s="12" t="s">
        <v>36</v>
      </c>
      <c r="AX162" s="12" t="s">
        <v>82</v>
      </c>
      <c r="AY162" s="152" t="s">
        <v>161</v>
      </c>
    </row>
    <row r="163" spans="2:65" s="13" customFormat="1" x14ac:dyDescent="0.2">
      <c r="B163" s="157"/>
      <c r="D163" s="151" t="s">
        <v>171</v>
      </c>
      <c r="E163" s="158" t="s">
        <v>1</v>
      </c>
      <c r="F163" s="159" t="s">
        <v>365</v>
      </c>
      <c r="H163" s="160">
        <v>26.469000000000001</v>
      </c>
      <c r="I163" s="161"/>
      <c r="L163" s="157"/>
      <c r="M163" s="162"/>
      <c r="T163" s="163"/>
      <c r="AT163" s="158" t="s">
        <v>171</v>
      </c>
      <c r="AU163" s="158" t="s">
        <v>91</v>
      </c>
      <c r="AV163" s="13" t="s">
        <v>91</v>
      </c>
      <c r="AW163" s="13" t="s">
        <v>36</v>
      </c>
      <c r="AX163" s="13" t="s">
        <v>82</v>
      </c>
      <c r="AY163" s="158" t="s">
        <v>161</v>
      </c>
    </row>
    <row r="164" spans="2:65" s="14" customFormat="1" x14ac:dyDescent="0.2">
      <c r="B164" s="164"/>
      <c r="D164" s="151" t="s">
        <v>171</v>
      </c>
      <c r="E164" s="165" t="s">
        <v>1</v>
      </c>
      <c r="F164" s="166" t="s">
        <v>175</v>
      </c>
      <c r="H164" s="167">
        <v>26.469000000000001</v>
      </c>
      <c r="I164" s="168"/>
      <c r="L164" s="164"/>
      <c r="M164" s="169"/>
      <c r="T164" s="170"/>
      <c r="AT164" s="165" t="s">
        <v>171</v>
      </c>
      <c r="AU164" s="165" t="s">
        <v>91</v>
      </c>
      <c r="AV164" s="14" t="s">
        <v>169</v>
      </c>
      <c r="AW164" s="14" t="s">
        <v>36</v>
      </c>
      <c r="AX164" s="14" t="s">
        <v>89</v>
      </c>
      <c r="AY164" s="165" t="s">
        <v>161</v>
      </c>
    </row>
    <row r="165" spans="2:65" s="1" customFormat="1" ht="24.2" customHeight="1" x14ac:dyDescent="0.2">
      <c r="B165" s="32"/>
      <c r="C165" s="137" t="s">
        <v>224</v>
      </c>
      <c r="D165" s="137" t="s">
        <v>164</v>
      </c>
      <c r="E165" s="138" t="s">
        <v>366</v>
      </c>
      <c r="F165" s="139" t="s">
        <v>367</v>
      </c>
      <c r="G165" s="140" t="s">
        <v>167</v>
      </c>
      <c r="H165" s="141">
        <v>30.954000000000001</v>
      </c>
      <c r="I165" s="142"/>
      <c r="J165" s="143">
        <f>ROUND(I165*H165,2)</f>
        <v>0</v>
      </c>
      <c r="K165" s="139" t="s">
        <v>168</v>
      </c>
      <c r="L165" s="32"/>
      <c r="M165" s="144" t="s">
        <v>1</v>
      </c>
      <c r="N165" s="145" t="s">
        <v>47</v>
      </c>
      <c r="P165" s="146">
        <f>O165*H165</f>
        <v>0</v>
      </c>
      <c r="Q165" s="146">
        <v>1.259E-2</v>
      </c>
      <c r="R165" s="146">
        <f>Q165*H165</f>
        <v>0.38971086000000005</v>
      </c>
      <c r="S165" s="146">
        <v>0</v>
      </c>
      <c r="T165" s="147">
        <f>S165*H165</f>
        <v>0</v>
      </c>
      <c r="AR165" s="148" t="s">
        <v>244</v>
      </c>
      <c r="AT165" s="148" t="s">
        <v>164</v>
      </c>
      <c r="AU165" s="148" t="s">
        <v>91</v>
      </c>
      <c r="AY165" s="17" t="s">
        <v>161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89</v>
      </c>
      <c r="BK165" s="149">
        <f>ROUND(I165*H165,2)</f>
        <v>0</v>
      </c>
      <c r="BL165" s="17" t="s">
        <v>244</v>
      </c>
      <c r="BM165" s="148" t="s">
        <v>368</v>
      </c>
    </row>
    <row r="166" spans="2:65" s="12" customFormat="1" x14ac:dyDescent="0.2">
      <c r="B166" s="150"/>
      <c r="D166" s="151" t="s">
        <v>171</v>
      </c>
      <c r="E166" s="152" t="s">
        <v>1</v>
      </c>
      <c r="F166" s="153" t="s">
        <v>369</v>
      </c>
      <c r="H166" s="152" t="s">
        <v>1</v>
      </c>
      <c r="I166" s="154"/>
      <c r="L166" s="150"/>
      <c r="M166" s="155"/>
      <c r="T166" s="156"/>
      <c r="AT166" s="152" t="s">
        <v>171</v>
      </c>
      <c r="AU166" s="152" t="s">
        <v>91</v>
      </c>
      <c r="AV166" s="12" t="s">
        <v>89</v>
      </c>
      <c r="AW166" s="12" t="s">
        <v>36</v>
      </c>
      <c r="AX166" s="12" t="s">
        <v>82</v>
      </c>
      <c r="AY166" s="152" t="s">
        <v>161</v>
      </c>
    </row>
    <row r="167" spans="2:65" s="13" customFormat="1" x14ac:dyDescent="0.2">
      <c r="B167" s="157"/>
      <c r="D167" s="151" t="s">
        <v>171</v>
      </c>
      <c r="E167" s="158" t="s">
        <v>1</v>
      </c>
      <c r="F167" s="159" t="s">
        <v>370</v>
      </c>
      <c r="H167" s="160">
        <v>30.954000000000001</v>
      </c>
      <c r="I167" s="161"/>
      <c r="L167" s="157"/>
      <c r="M167" s="162"/>
      <c r="T167" s="163"/>
      <c r="AT167" s="158" t="s">
        <v>171</v>
      </c>
      <c r="AU167" s="158" t="s">
        <v>91</v>
      </c>
      <c r="AV167" s="13" t="s">
        <v>91</v>
      </c>
      <c r="AW167" s="13" t="s">
        <v>36</v>
      </c>
      <c r="AX167" s="13" t="s">
        <v>82</v>
      </c>
      <c r="AY167" s="158" t="s">
        <v>161</v>
      </c>
    </row>
    <row r="168" spans="2:65" s="14" customFormat="1" x14ac:dyDescent="0.2">
      <c r="B168" s="164"/>
      <c r="D168" s="151" t="s">
        <v>171</v>
      </c>
      <c r="E168" s="165" t="s">
        <v>1</v>
      </c>
      <c r="F168" s="166" t="s">
        <v>175</v>
      </c>
      <c r="H168" s="167">
        <v>30.954000000000001</v>
      </c>
      <c r="I168" s="168"/>
      <c r="L168" s="164"/>
      <c r="M168" s="169"/>
      <c r="T168" s="170"/>
      <c r="AT168" s="165" t="s">
        <v>171</v>
      </c>
      <c r="AU168" s="165" t="s">
        <v>91</v>
      </c>
      <c r="AV168" s="14" t="s">
        <v>169</v>
      </c>
      <c r="AW168" s="14" t="s">
        <v>36</v>
      </c>
      <c r="AX168" s="14" t="s">
        <v>89</v>
      </c>
      <c r="AY168" s="165" t="s">
        <v>161</v>
      </c>
    </row>
    <row r="169" spans="2:65" s="1" customFormat="1" ht="24.2" customHeight="1" x14ac:dyDescent="0.2">
      <c r="B169" s="32"/>
      <c r="C169" s="137" t="s">
        <v>8</v>
      </c>
      <c r="D169" s="137" t="s">
        <v>164</v>
      </c>
      <c r="E169" s="138" t="s">
        <v>371</v>
      </c>
      <c r="F169" s="139" t="s">
        <v>372</v>
      </c>
      <c r="G169" s="140" t="s">
        <v>222</v>
      </c>
      <c r="H169" s="141">
        <v>1.361</v>
      </c>
      <c r="I169" s="142"/>
      <c r="J169" s="143">
        <f>ROUND(I169*H169,2)</f>
        <v>0</v>
      </c>
      <c r="K169" s="139" t="s">
        <v>168</v>
      </c>
      <c r="L169" s="32"/>
      <c r="M169" s="144" t="s">
        <v>1</v>
      </c>
      <c r="N169" s="145" t="s">
        <v>47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244</v>
      </c>
      <c r="AT169" s="148" t="s">
        <v>164</v>
      </c>
      <c r="AU169" s="148" t="s">
        <v>91</v>
      </c>
      <c r="AY169" s="17" t="s">
        <v>161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89</v>
      </c>
      <c r="BK169" s="149">
        <f>ROUND(I169*H169,2)</f>
        <v>0</v>
      </c>
      <c r="BL169" s="17" t="s">
        <v>244</v>
      </c>
      <c r="BM169" s="148" t="s">
        <v>373</v>
      </c>
    </row>
    <row r="170" spans="2:65" s="11" customFormat="1" ht="22.9" customHeight="1" x14ac:dyDescent="0.2">
      <c r="B170" s="126"/>
      <c r="D170" s="127" t="s">
        <v>81</v>
      </c>
      <c r="E170" s="135" t="s">
        <v>374</v>
      </c>
      <c r="F170" s="135" t="s">
        <v>375</v>
      </c>
      <c r="I170" s="129"/>
      <c r="J170" s="136">
        <f>BK170</f>
        <v>0</v>
      </c>
      <c r="L170" s="126"/>
      <c r="M170" s="130"/>
      <c r="P170" s="131">
        <f>SUM(P171:P179)</f>
        <v>0</v>
      </c>
      <c r="R170" s="131">
        <f>SUM(R171:R179)</f>
        <v>0</v>
      </c>
      <c r="T170" s="132">
        <f>SUM(T171:T179)</f>
        <v>0</v>
      </c>
      <c r="AR170" s="127" t="s">
        <v>91</v>
      </c>
      <c r="AT170" s="133" t="s">
        <v>81</v>
      </c>
      <c r="AU170" s="133" t="s">
        <v>89</v>
      </c>
      <c r="AY170" s="127" t="s">
        <v>161</v>
      </c>
      <c r="BK170" s="134">
        <f>SUM(BK171:BK179)</f>
        <v>0</v>
      </c>
    </row>
    <row r="171" spans="2:65" s="1" customFormat="1" ht="33" customHeight="1" x14ac:dyDescent="0.2">
      <c r="B171" s="32"/>
      <c r="C171" s="137" t="s">
        <v>231</v>
      </c>
      <c r="D171" s="137" t="s">
        <v>164</v>
      </c>
      <c r="E171" s="138" t="s">
        <v>376</v>
      </c>
      <c r="F171" s="139" t="s">
        <v>377</v>
      </c>
      <c r="G171" s="140" t="s">
        <v>306</v>
      </c>
      <c r="H171" s="141">
        <v>2</v>
      </c>
      <c r="I171" s="142"/>
      <c r="J171" s="143">
        <f t="shared" ref="J171:J179" si="0">ROUND(I171*H171,2)</f>
        <v>0</v>
      </c>
      <c r="K171" s="139" t="s">
        <v>1</v>
      </c>
      <c r="L171" s="32"/>
      <c r="M171" s="144" t="s">
        <v>1</v>
      </c>
      <c r="N171" s="145" t="s">
        <v>47</v>
      </c>
      <c r="P171" s="146">
        <f t="shared" ref="P171:P179" si="1">O171*H171</f>
        <v>0</v>
      </c>
      <c r="Q171" s="146">
        <v>0</v>
      </c>
      <c r="R171" s="146">
        <f t="shared" ref="R171:R179" si="2">Q171*H171</f>
        <v>0</v>
      </c>
      <c r="S171" s="146">
        <v>0</v>
      </c>
      <c r="T171" s="147">
        <f t="shared" ref="T171:T179" si="3">S171*H171</f>
        <v>0</v>
      </c>
      <c r="AR171" s="148" t="s">
        <v>244</v>
      </c>
      <c r="AT171" s="148" t="s">
        <v>164</v>
      </c>
      <c r="AU171" s="148" t="s">
        <v>91</v>
      </c>
      <c r="AY171" s="17" t="s">
        <v>161</v>
      </c>
      <c r="BE171" s="149">
        <f t="shared" ref="BE171:BE179" si="4">IF(N171="základní",J171,0)</f>
        <v>0</v>
      </c>
      <c r="BF171" s="149">
        <f t="shared" ref="BF171:BF179" si="5">IF(N171="snížená",J171,0)</f>
        <v>0</v>
      </c>
      <c r="BG171" s="149">
        <f t="shared" ref="BG171:BG179" si="6">IF(N171="zákl. přenesená",J171,0)</f>
        <v>0</v>
      </c>
      <c r="BH171" s="149">
        <f t="shared" ref="BH171:BH179" si="7">IF(N171="sníž. přenesená",J171,0)</f>
        <v>0</v>
      </c>
      <c r="BI171" s="149">
        <f t="shared" ref="BI171:BI179" si="8">IF(N171="nulová",J171,0)</f>
        <v>0</v>
      </c>
      <c r="BJ171" s="17" t="s">
        <v>89</v>
      </c>
      <c r="BK171" s="149">
        <f t="shared" ref="BK171:BK179" si="9">ROUND(I171*H171,2)</f>
        <v>0</v>
      </c>
      <c r="BL171" s="17" t="s">
        <v>244</v>
      </c>
      <c r="BM171" s="148" t="s">
        <v>378</v>
      </c>
    </row>
    <row r="172" spans="2:65" s="1" customFormat="1" ht="33" customHeight="1" x14ac:dyDescent="0.2">
      <c r="B172" s="32"/>
      <c r="C172" s="137" t="s">
        <v>235</v>
      </c>
      <c r="D172" s="137" t="s">
        <v>164</v>
      </c>
      <c r="E172" s="138" t="s">
        <v>379</v>
      </c>
      <c r="F172" s="139" t="s">
        <v>380</v>
      </c>
      <c r="G172" s="140" t="s">
        <v>306</v>
      </c>
      <c r="H172" s="141">
        <v>1</v>
      </c>
      <c r="I172" s="142"/>
      <c r="J172" s="143">
        <f t="shared" si="0"/>
        <v>0</v>
      </c>
      <c r="K172" s="139" t="s">
        <v>1</v>
      </c>
      <c r="L172" s="32"/>
      <c r="M172" s="144" t="s">
        <v>1</v>
      </c>
      <c r="N172" s="145" t="s">
        <v>47</v>
      </c>
      <c r="P172" s="146">
        <f t="shared" si="1"/>
        <v>0</v>
      </c>
      <c r="Q172" s="146">
        <v>0</v>
      </c>
      <c r="R172" s="146">
        <f t="shared" si="2"/>
        <v>0</v>
      </c>
      <c r="S172" s="146">
        <v>0</v>
      </c>
      <c r="T172" s="147">
        <f t="shared" si="3"/>
        <v>0</v>
      </c>
      <c r="AR172" s="148" t="s">
        <v>244</v>
      </c>
      <c r="AT172" s="148" t="s">
        <v>164</v>
      </c>
      <c r="AU172" s="148" t="s">
        <v>91</v>
      </c>
      <c r="AY172" s="17" t="s">
        <v>161</v>
      </c>
      <c r="BE172" s="149">
        <f t="shared" si="4"/>
        <v>0</v>
      </c>
      <c r="BF172" s="149">
        <f t="shared" si="5"/>
        <v>0</v>
      </c>
      <c r="BG172" s="149">
        <f t="shared" si="6"/>
        <v>0</v>
      </c>
      <c r="BH172" s="149">
        <f t="shared" si="7"/>
        <v>0</v>
      </c>
      <c r="BI172" s="149">
        <f t="shared" si="8"/>
        <v>0</v>
      </c>
      <c r="BJ172" s="17" t="s">
        <v>89</v>
      </c>
      <c r="BK172" s="149">
        <f t="shared" si="9"/>
        <v>0</v>
      </c>
      <c r="BL172" s="17" t="s">
        <v>244</v>
      </c>
      <c r="BM172" s="148" t="s">
        <v>381</v>
      </c>
    </row>
    <row r="173" spans="2:65" s="1" customFormat="1" ht="33" customHeight="1" x14ac:dyDescent="0.2">
      <c r="B173" s="32"/>
      <c r="C173" s="137" t="s">
        <v>239</v>
      </c>
      <c r="D173" s="137" t="s">
        <v>164</v>
      </c>
      <c r="E173" s="138" t="s">
        <v>382</v>
      </c>
      <c r="F173" s="139" t="s">
        <v>383</v>
      </c>
      <c r="G173" s="140" t="s">
        <v>306</v>
      </c>
      <c r="H173" s="141">
        <v>1</v>
      </c>
      <c r="I173" s="142"/>
      <c r="J173" s="143">
        <f t="shared" si="0"/>
        <v>0</v>
      </c>
      <c r="K173" s="139" t="s">
        <v>1</v>
      </c>
      <c r="L173" s="32"/>
      <c r="M173" s="144" t="s">
        <v>1</v>
      </c>
      <c r="N173" s="145" t="s">
        <v>47</v>
      </c>
      <c r="P173" s="146">
        <f t="shared" si="1"/>
        <v>0</v>
      </c>
      <c r="Q173" s="146">
        <v>0</v>
      </c>
      <c r="R173" s="146">
        <f t="shared" si="2"/>
        <v>0</v>
      </c>
      <c r="S173" s="146">
        <v>0</v>
      </c>
      <c r="T173" s="147">
        <f t="shared" si="3"/>
        <v>0</v>
      </c>
      <c r="AR173" s="148" t="s">
        <v>244</v>
      </c>
      <c r="AT173" s="148" t="s">
        <v>164</v>
      </c>
      <c r="AU173" s="148" t="s">
        <v>91</v>
      </c>
      <c r="AY173" s="17" t="s">
        <v>161</v>
      </c>
      <c r="BE173" s="149">
        <f t="shared" si="4"/>
        <v>0</v>
      </c>
      <c r="BF173" s="149">
        <f t="shared" si="5"/>
        <v>0</v>
      </c>
      <c r="BG173" s="149">
        <f t="shared" si="6"/>
        <v>0</v>
      </c>
      <c r="BH173" s="149">
        <f t="shared" si="7"/>
        <v>0</v>
      </c>
      <c r="BI173" s="149">
        <f t="shared" si="8"/>
        <v>0</v>
      </c>
      <c r="BJ173" s="17" t="s">
        <v>89</v>
      </c>
      <c r="BK173" s="149">
        <f t="shared" si="9"/>
        <v>0</v>
      </c>
      <c r="BL173" s="17" t="s">
        <v>244</v>
      </c>
      <c r="BM173" s="148" t="s">
        <v>384</v>
      </c>
    </row>
    <row r="174" spans="2:65" s="1" customFormat="1" ht="33" customHeight="1" x14ac:dyDescent="0.2">
      <c r="B174" s="32"/>
      <c r="C174" s="137" t="s">
        <v>244</v>
      </c>
      <c r="D174" s="137" t="s">
        <v>164</v>
      </c>
      <c r="E174" s="138" t="s">
        <v>385</v>
      </c>
      <c r="F174" s="139" t="s">
        <v>386</v>
      </c>
      <c r="G174" s="140" t="s">
        <v>306</v>
      </c>
      <c r="H174" s="141">
        <v>1</v>
      </c>
      <c r="I174" s="142"/>
      <c r="J174" s="143">
        <f t="shared" si="0"/>
        <v>0</v>
      </c>
      <c r="K174" s="139" t="s">
        <v>1</v>
      </c>
      <c r="L174" s="32"/>
      <c r="M174" s="144" t="s">
        <v>1</v>
      </c>
      <c r="N174" s="145" t="s">
        <v>47</v>
      </c>
      <c r="P174" s="146">
        <f t="shared" si="1"/>
        <v>0</v>
      </c>
      <c r="Q174" s="146">
        <v>0</v>
      </c>
      <c r="R174" s="146">
        <f t="shared" si="2"/>
        <v>0</v>
      </c>
      <c r="S174" s="146">
        <v>0</v>
      </c>
      <c r="T174" s="147">
        <f t="shared" si="3"/>
        <v>0</v>
      </c>
      <c r="AR174" s="148" t="s">
        <v>244</v>
      </c>
      <c r="AT174" s="148" t="s">
        <v>164</v>
      </c>
      <c r="AU174" s="148" t="s">
        <v>91</v>
      </c>
      <c r="AY174" s="17" t="s">
        <v>161</v>
      </c>
      <c r="BE174" s="149">
        <f t="shared" si="4"/>
        <v>0</v>
      </c>
      <c r="BF174" s="149">
        <f t="shared" si="5"/>
        <v>0</v>
      </c>
      <c r="BG174" s="149">
        <f t="shared" si="6"/>
        <v>0</v>
      </c>
      <c r="BH174" s="149">
        <f t="shared" si="7"/>
        <v>0</v>
      </c>
      <c r="BI174" s="149">
        <f t="shared" si="8"/>
        <v>0</v>
      </c>
      <c r="BJ174" s="17" t="s">
        <v>89</v>
      </c>
      <c r="BK174" s="149">
        <f t="shared" si="9"/>
        <v>0</v>
      </c>
      <c r="BL174" s="17" t="s">
        <v>244</v>
      </c>
      <c r="BM174" s="148" t="s">
        <v>387</v>
      </c>
    </row>
    <row r="175" spans="2:65" s="1" customFormat="1" ht="24.2" customHeight="1" x14ac:dyDescent="0.2">
      <c r="B175" s="32"/>
      <c r="C175" s="137" t="s">
        <v>252</v>
      </c>
      <c r="D175" s="137" t="s">
        <v>164</v>
      </c>
      <c r="E175" s="138" t="s">
        <v>388</v>
      </c>
      <c r="F175" s="139" t="s">
        <v>389</v>
      </c>
      <c r="G175" s="140" t="s">
        <v>306</v>
      </c>
      <c r="H175" s="141">
        <v>1</v>
      </c>
      <c r="I175" s="142"/>
      <c r="J175" s="143">
        <f t="shared" si="0"/>
        <v>0</v>
      </c>
      <c r="K175" s="139" t="s">
        <v>1</v>
      </c>
      <c r="L175" s="32"/>
      <c r="M175" s="144" t="s">
        <v>1</v>
      </c>
      <c r="N175" s="145" t="s">
        <v>47</v>
      </c>
      <c r="P175" s="146">
        <f t="shared" si="1"/>
        <v>0</v>
      </c>
      <c r="Q175" s="146">
        <v>0</v>
      </c>
      <c r="R175" s="146">
        <f t="shared" si="2"/>
        <v>0</v>
      </c>
      <c r="S175" s="146">
        <v>0</v>
      </c>
      <c r="T175" s="147">
        <f t="shared" si="3"/>
        <v>0</v>
      </c>
      <c r="AR175" s="148" t="s">
        <v>244</v>
      </c>
      <c r="AT175" s="148" t="s">
        <v>164</v>
      </c>
      <c r="AU175" s="148" t="s">
        <v>91</v>
      </c>
      <c r="AY175" s="17" t="s">
        <v>161</v>
      </c>
      <c r="BE175" s="149">
        <f t="shared" si="4"/>
        <v>0</v>
      </c>
      <c r="BF175" s="149">
        <f t="shared" si="5"/>
        <v>0</v>
      </c>
      <c r="BG175" s="149">
        <f t="shared" si="6"/>
        <v>0</v>
      </c>
      <c r="BH175" s="149">
        <f t="shared" si="7"/>
        <v>0</v>
      </c>
      <c r="BI175" s="149">
        <f t="shared" si="8"/>
        <v>0</v>
      </c>
      <c r="BJ175" s="17" t="s">
        <v>89</v>
      </c>
      <c r="BK175" s="149">
        <f t="shared" si="9"/>
        <v>0</v>
      </c>
      <c r="BL175" s="17" t="s">
        <v>244</v>
      </c>
      <c r="BM175" s="148" t="s">
        <v>390</v>
      </c>
    </row>
    <row r="176" spans="2:65" s="1" customFormat="1" ht="24.2" customHeight="1" x14ac:dyDescent="0.2">
      <c r="B176" s="32"/>
      <c r="C176" s="137" t="s">
        <v>257</v>
      </c>
      <c r="D176" s="137" t="s">
        <v>164</v>
      </c>
      <c r="E176" s="138" t="s">
        <v>391</v>
      </c>
      <c r="F176" s="139" t="s">
        <v>392</v>
      </c>
      <c r="G176" s="140" t="s">
        <v>306</v>
      </c>
      <c r="H176" s="141">
        <v>1</v>
      </c>
      <c r="I176" s="142"/>
      <c r="J176" s="143">
        <f t="shared" si="0"/>
        <v>0</v>
      </c>
      <c r="K176" s="139" t="s">
        <v>1</v>
      </c>
      <c r="L176" s="32"/>
      <c r="M176" s="144" t="s">
        <v>1</v>
      </c>
      <c r="N176" s="145" t="s">
        <v>47</v>
      </c>
      <c r="P176" s="146">
        <f t="shared" si="1"/>
        <v>0</v>
      </c>
      <c r="Q176" s="146">
        <v>0</v>
      </c>
      <c r="R176" s="146">
        <f t="shared" si="2"/>
        <v>0</v>
      </c>
      <c r="S176" s="146">
        <v>0</v>
      </c>
      <c r="T176" s="147">
        <f t="shared" si="3"/>
        <v>0</v>
      </c>
      <c r="AR176" s="148" t="s">
        <v>244</v>
      </c>
      <c r="AT176" s="148" t="s">
        <v>164</v>
      </c>
      <c r="AU176" s="148" t="s">
        <v>91</v>
      </c>
      <c r="AY176" s="17" t="s">
        <v>161</v>
      </c>
      <c r="BE176" s="149">
        <f t="shared" si="4"/>
        <v>0</v>
      </c>
      <c r="BF176" s="149">
        <f t="shared" si="5"/>
        <v>0</v>
      </c>
      <c r="BG176" s="149">
        <f t="shared" si="6"/>
        <v>0</v>
      </c>
      <c r="BH176" s="149">
        <f t="shared" si="7"/>
        <v>0</v>
      </c>
      <c r="BI176" s="149">
        <f t="shared" si="8"/>
        <v>0</v>
      </c>
      <c r="BJ176" s="17" t="s">
        <v>89</v>
      </c>
      <c r="BK176" s="149">
        <f t="shared" si="9"/>
        <v>0</v>
      </c>
      <c r="BL176" s="17" t="s">
        <v>244</v>
      </c>
      <c r="BM176" s="148" t="s">
        <v>393</v>
      </c>
    </row>
    <row r="177" spans="2:65" s="1" customFormat="1" ht="24.2" customHeight="1" x14ac:dyDescent="0.2">
      <c r="B177" s="32"/>
      <c r="C177" s="137" t="s">
        <v>263</v>
      </c>
      <c r="D177" s="137" t="s">
        <v>164</v>
      </c>
      <c r="E177" s="138" t="s">
        <v>394</v>
      </c>
      <c r="F177" s="139" t="s">
        <v>395</v>
      </c>
      <c r="G177" s="140" t="s">
        <v>306</v>
      </c>
      <c r="H177" s="141">
        <v>1</v>
      </c>
      <c r="I177" s="142"/>
      <c r="J177" s="143">
        <f t="shared" si="0"/>
        <v>0</v>
      </c>
      <c r="K177" s="139" t="s">
        <v>1</v>
      </c>
      <c r="L177" s="32"/>
      <c r="M177" s="144" t="s">
        <v>1</v>
      </c>
      <c r="N177" s="145" t="s">
        <v>47</v>
      </c>
      <c r="P177" s="146">
        <f t="shared" si="1"/>
        <v>0</v>
      </c>
      <c r="Q177" s="146">
        <v>0</v>
      </c>
      <c r="R177" s="146">
        <f t="shared" si="2"/>
        <v>0</v>
      </c>
      <c r="S177" s="146">
        <v>0</v>
      </c>
      <c r="T177" s="147">
        <f t="shared" si="3"/>
        <v>0</v>
      </c>
      <c r="AR177" s="148" t="s">
        <v>244</v>
      </c>
      <c r="AT177" s="148" t="s">
        <v>164</v>
      </c>
      <c r="AU177" s="148" t="s">
        <v>91</v>
      </c>
      <c r="AY177" s="17" t="s">
        <v>161</v>
      </c>
      <c r="BE177" s="149">
        <f t="shared" si="4"/>
        <v>0</v>
      </c>
      <c r="BF177" s="149">
        <f t="shared" si="5"/>
        <v>0</v>
      </c>
      <c r="BG177" s="149">
        <f t="shared" si="6"/>
        <v>0</v>
      </c>
      <c r="BH177" s="149">
        <f t="shared" si="7"/>
        <v>0</v>
      </c>
      <c r="BI177" s="149">
        <f t="shared" si="8"/>
        <v>0</v>
      </c>
      <c r="BJ177" s="17" t="s">
        <v>89</v>
      </c>
      <c r="BK177" s="149">
        <f t="shared" si="9"/>
        <v>0</v>
      </c>
      <c r="BL177" s="17" t="s">
        <v>244</v>
      </c>
      <c r="BM177" s="148" t="s">
        <v>396</v>
      </c>
    </row>
    <row r="178" spans="2:65" s="1" customFormat="1" ht="24.2" customHeight="1" x14ac:dyDescent="0.2">
      <c r="B178" s="32"/>
      <c r="C178" s="137" t="s">
        <v>269</v>
      </c>
      <c r="D178" s="137" t="s">
        <v>164</v>
      </c>
      <c r="E178" s="138" t="s">
        <v>397</v>
      </c>
      <c r="F178" s="139" t="s">
        <v>398</v>
      </c>
      <c r="G178" s="140" t="s">
        <v>306</v>
      </c>
      <c r="H178" s="141">
        <v>1</v>
      </c>
      <c r="I178" s="142"/>
      <c r="J178" s="143">
        <f t="shared" si="0"/>
        <v>0</v>
      </c>
      <c r="K178" s="139" t="s">
        <v>1</v>
      </c>
      <c r="L178" s="32"/>
      <c r="M178" s="144" t="s">
        <v>1</v>
      </c>
      <c r="N178" s="145" t="s">
        <v>47</v>
      </c>
      <c r="P178" s="146">
        <f t="shared" si="1"/>
        <v>0</v>
      </c>
      <c r="Q178" s="146">
        <v>0</v>
      </c>
      <c r="R178" s="146">
        <f t="shared" si="2"/>
        <v>0</v>
      </c>
      <c r="S178" s="146">
        <v>0</v>
      </c>
      <c r="T178" s="147">
        <f t="shared" si="3"/>
        <v>0</v>
      </c>
      <c r="AR178" s="148" t="s">
        <v>244</v>
      </c>
      <c r="AT178" s="148" t="s">
        <v>164</v>
      </c>
      <c r="AU178" s="148" t="s">
        <v>91</v>
      </c>
      <c r="AY178" s="17" t="s">
        <v>161</v>
      </c>
      <c r="BE178" s="149">
        <f t="shared" si="4"/>
        <v>0</v>
      </c>
      <c r="BF178" s="149">
        <f t="shared" si="5"/>
        <v>0</v>
      </c>
      <c r="BG178" s="149">
        <f t="shared" si="6"/>
        <v>0</v>
      </c>
      <c r="BH178" s="149">
        <f t="shared" si="7"/>
        <v>0</v>
      </c>
      <c r="BI178" s="149">
        <f t="shared" si="8"/>
        <v>0</v>
      </c>
      <c r="BJ178" s="17" t="s">
        <v>89</v>
      </c>
      <c r="BK178" s="149">
        <f t="shared" si="9"/>
        <v>0</v>
      </c>
      <c r="BL178" s="17" t="s">
        <v>244</v>
      </c>
      <c r="BM178" s="148" t="s">
        <v>399</v>
      </c>
    </row>
    <row r="179" spans="2:65" s="1" customFormat="1" ht="24.2" customHeight="1" x14ac:dyDescent="0.2">
      <c r="B179" s="32"/>
      <c r="C179" s="137" t="s">
        <v>7</v>
      </c>
      <c r="D179" s="137" t="s">
        <v>164</v>
      </c>
      <c r="E179" s="138" t="s">
        <v>400</v>
      </c>
      <c r="F179" s="139" t="s">
        <v>401</v>
      </c>
      <c r="G179" s="140" t="s">
        <v>306</v>
      </c>
      <c r="H179" s="141">
        <v>1</v>
      </c>
      <c r="I179" s="142"/>
      <c r="J179" s="143">
        <f t="shared" si="0"/>
        <v>0</v>
      </c>
      <c r="K179" s="139" t="s">
        <v>1</v>
      </c>
      <c r="L179" s="32"/>
      <c r="M179" s="144" t="s">
        <v>1</v>
      </c>
      <c r="N179" s="145" t="s">
        <v>47</v>
      </c>
      <c r="P179" s="146">
        <f t="shared" si="1"/>
        <v>0</v>
      </c>
      <c r="Q179" s="146">
        <v>0</v>
      </c>
      <c r="R179" s="146">
        <f t="shared" si="2"/>
        <v>0</v>
      </c>
      <c r="S179" s="146">
        <v>0</v>
      </c>
      <c r="T179" s="147">
        <f t="shared" si="3"/>
        <v>0</v>
      </c>
      <c r="AR179" s="148" t="s">
        <v>244</v>
      </c>
      <c r="AT179" s="148" t="s">
        <v>164</v>
      </c>
      <c r="AU179" s="148" t="s">
        <v>91</v>
      </c>
      <c r="AY179" s="17" t="s">
        <v>161</v>
      </c>
      <c r="BE179" s="149">
        <f t="shared" si="4"/>
        <v>0</v>
      </c>
      <c r="BF179" s="149">
        <f t="shared" si="5"/>
        <v>0</v>
      </c>
      <c r="BG179" s="149">
        <f t="shared" si="6"/>
        <v>0</v>
      </c>
      <c r="BH179" s="149">
        <f t="shared" si="7"/>
        <v>0</v>
      </c>
      <c r="BI179" s="149">
        <f t="shared" si="8"/>
        <v>0</v>
      </c>
      <c r="BJ179" s="17" t="s">
        <v>89</v>
      </c>
      <c r="BK179" s="149">
        <f t="shared" si="9"/>
        <v>0</v>
      </c>
      <c r="BL179" s="17" t="s">
        <v>244</v>
      </c>
      <c r="BM179" s="148" t="s">
        <v>402</v>
      </c>
    </row>
    <row r="180" spans="2:65" s="11" customFormat="1" ht="22.9" customHeight="1" x14ac:dyDescent="0.2">
      <c r="B180" s="126"/>
      <c r="D180" s="127" t="s">
        <v>81</v>
      </c>
      <c r="E180" s="135" t="s">
        <v>403</v>
      </c>
      <c r="F180" s="135" t="s">
        <v>404</v>
      </c>
      <c r="I180" s="129"/>
      <c r="J180" s="136">
        <f>BK180</f>
        <v>0</v>
      </c>
      <c r="L180" s="126"/>
      <c r="M180" s="130"/>
      <c r="P180" s="131">
        <f>SUM(P181:P229)</f>
        <v>0</v>
      </c>
      <c r="R180" s="131">
        <f>SUM(R181:R229)</f>
        <v>1.1950210999999999</v>
      </c>
      <c r="T180" s="132">
        <f>SUM(T181:T229)</f>
        <v>0</v>
      </c>
      <c r="AR180" s="127" t="s">
        <v>91</v>
      </c>
      <c r="AT180" s="133" t="s">
        <v>81</v>
      </c>
      <c r="AU180" s="133" t="s">
        <v>89</v>
      </c>
      <c r="AY180" s="127" t="s">
        <v>161</v>
      </c>
      <c r="BK180" s="134">
        <f>SUM(BK181:BK229)</f>
        <v>0</v>
      </c>
    </row>
    <row r="181" spans="2:65" s="1" customFormat="1" ht="16.5" customHeight="1" x14ac:dyDescent="0.2">
      <c r="B181" s="32"/>
      <c r="C181" s="137" t="s">
        <v>282</v>
      </c>
      <c r="D181" s="137" t="s">
        <v>164</v>
      </c>
      <c r="E181" s="138" t="s">
        <v>405</v>
      </c>
      <c r="F181" s="139" t="s">
        <v>406</v>
      </c>
      <c r="G181" s="140" t="s">
        <v>167</v>
      </c>
      <c r="H181" s="141">
        <v>30.52</v>
      </c>
      <c r="I181" s="142"/>
      <c r="J181" s="143">
        <f>ROUND(I181*H181,2)</f>
        <v>0</v>
      </c>
      <c r="K181" s="139" t="s">
        <v>168</v>
      </c>
      <c r="L181" s="32"/>
      <c r="M181" s="144" t="s">
        <v>1</v>
      </c>
      <c r="N181" s="145" t="s">
        <v>47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244</v>
      </c>
      <c r="AT181" s="148" t="s">
        <v>164</v>
      </c>
      <c r="AU181" s="148" t="s">
        <v>91</v>
      </c>
      <c r="AY181" s="17" t="s">
        <v>161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89</v>
      </c>
      <c r="BK181" s="149">
        <f>ROUND(I181*H181,2)</f>
        <v>0</v>
      </c>
      <c r="BL181" s="17" t="s">
        <v>244</v>
      </c>
      <c r="BM181" s="148" t="s">
        <v>407</v>
      </c>
    </row>
    <row r="182" spans="2:65" s="12" customFormat="1" x14ac:dyDescent="0.2">
      <c r="B182" s="150"/>
      <c r="D182" s="151" t="s">
        <v>171</v>
      </c>
      <c r="E182" s="152" t="s">
        <v>1</v>
      </c>
      <c r="F182" s="153" t="s">
        <v>408</v>
      </c>
      <c r="H182" s="152" t="s">
        <v>1</v>
      </c>
      <c r="I182" s="154"/>
      <c r="L182" s="150"/>
      <c r="M182" s="155"/>
      <c r="T182" s="156"/>
      <c r="AT182" s="152" t="s">
        <v>171</v>
      </c>
      <c r="AU182" s="152" t="s">
        <v>91</v>
      </c>
      <c r="AV182" s="12" t="s">
        <v>89</v>
      </c>
      <c r="AW182" s="12" t="s">
        <v>36</v>
      </c>
      <c r="AX182" s="12" t="s">
        <v>82</v>
      </c>
      <c r="AY182" s="152" t="s">
        <v>161</v>
      </c>
    </row>
    <row r="183" spans="2:65" s="12" customFormat="1" x14ac:dyDescent="0.2">
      <c r="B183" s="150"/>
      <c r="D183" s="151" t="s">
        <v>171</v>
      </c>
      <c r="E183" s="152" t="s">
        <v>1</v>
      </c>
      <c r="F183" s="153" t="s">
        <v>409</v>
      </c>
      <c r="H183" s="152" t="s">
        <v>1</v>
      </c>
      <c r="I183" s="154"/>
      <c r="L183" s="150"/>
      <c r="M183" s="155"/>
      <c r="T183" s="156"/>
      <c r="AT183" s="152" t="s">
        <v>171</v>
      </c>
      <c r="AU183" s="152" t="s">
        <v>91</v>
      </c>
      <c r="AV183" s="12" t="s">
        <v>89</v>
      </c>
      <c r="AW183" s="12" t="s">
        <v>36</v>
      </c>
      <c r="AX183" s="12" t="s">
        <v>82</v>
      </c>
      <c r="AY183" s="152" t="s">
        <v>161</v>
      </c>
    </row>
    <row r="184" spans="2:65" s="13" customFormat="1" x14ac:dyDescent="0.2">
      <c r="B184" s="157"/>
      <c r="D184" s="151" t="s">
        <v>171</v>
      </c>
      <c r="E184" s="158" t="s">
        <v>1</v>
      </c>
      <c r="F184" s="159" t="s">
        <v>410</v>
      </c>
      <c r="H184" s="160">
        <v>30.52</v>
      </c>
      <c r="I184" s="161"/>
      <c r="L184" s="157"/>
      <c r="M184" s="162"/>
      <c r="T184" s="163"/>
      <c r="AT184" s="158" t="s">
        <v>171</v>
      </c>
      <c r="AU184" s="158" t="s">
        <v>91</v>
      </c>
      <c r="AV184" s="13" t="s">
        <v>91</v>
      </c>
      <c r="AW184" s="13" t="s">
        <v>36</v>
      </c>
      <c r="AX184" s="13" t="s">
        <v>82</v>
      </c>
      <c r="AY184" s="158" t="s">
        <v>161</v>
      </c>
    </row>
    <row r="185" spans="2:65" s="14" customFormat="1" x14ac:dyDescent="0.2">
      <c r="B185" s="164"/>
      <c r="D185" s="151" t="s">
        <v>171</v>
      </c>
      <c r="E185" s="165" t="s">
        <v>1</v>
      </c>
      <c r="F185" s="166" t="s">
        <v>175</v>
      </c>
      <c r="H185" s="167">
        <v>30.52</v>
      </c>
      <c r="I185" s="168"/>
      <c r="L185" s="164"/>
      <c r="M185" s="169"/>
      <c r="T185" s="170"/>
      <c r="AT185" s="165" t="s">
        <v>171</v>
      </c>
      <c r="AU185" s="165" t="s">
        <v>91</v>
      </c>
      <c r="AV185" s="14" t="s">
        <v>169</v>
      </c>
      <c r="AW185" s="14" t="s">
        <v>36</v>
      </c>
      <c r="AX185" s="14" t="s">
        <v>89</v>
      </c>
      <c r="AY185" s="165" t="s">
        <v>161</v>
      </c>
    </row>
    <row r="186" spans="2:65" s="1" customFormat="1" ht="24.2" customHeight="1" x14ac:dyDescent="0.2">
      <c r="B186" s="32"/>
      <c r="C186" s="137" t="s">
        <v>288</v>
      </c>
      <c r="D186" s="137" t="s">
        <v>164</v>
      </c>
      <c r="E186" s="138" t="s">
        <v>411</v>
      </c>
      <c r="F186" s="139" t="s">
        <v>412</v>
      </c>
      <c r="G186" s="140" t="s">
        <v>167</v>
      </c>
      <c r="H186" s="141">
        <v>30.52</v>
      </c>
      <c r="I186" s="142"/>
      <c r="J186" s="143">
        <f>ROUND(I186*H186,2)</f>
        <v>0</v>
      </c>
      <c r="K186" s="139" t="s">
        <v>168</v>
      </c>
      <c r="L186" s="32"/>
      <c r="M186" s="144" t="s">
        <v>1</v>
      </c>
      <c r="N186" s="145" t="s">
        <v>47</v>
      </c>
      <c r="P186" s="146">
        <f>O186*H186</f>
        <v>0</v>
      </c>
      <c r="Q186" s="146">
        <v>7.5799999999999999E-3</v>
      </c>
      <c r="R186" s="146">
        <f>Q186*H186</f>
        <v>0.23134160000000001</v>
      </c>
      <c r="S186" s="146">
        <v>0</v>
      </c>
      <c r="T186" s="147">
        <f>S186*H186</f>
        <v>0</v>
      </c>
      <c r="AR186" s="148" t="s">
        <v>244</v>
      </c>
      <c r="AT186" s="148" t="s">
        <v>164</v>
      </c>
      <c r="AU186" s="148" t="s">
        <v>91</v>
      </c>
      <c r="AY186" s="17" t="s">
        <v>161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89</v>
      </c>
      <c r="BK186" s="149">
        <f>ROUND(I186*H186,2)</f>
        <v>0</v>
      </c>
      <c r="BL186" s="17" t="s">
        <v>244</v>
      </c>
      <c r="BM186" s="148" t="s">
        <v>413</v>
      </c>
    </row>
    <row r="187" spans="2:65" s="12" customFormat="1" x14ac:dyDescent="0.2">
      <c r="B187" s="150"/>
      <c r="D187" s="151" t="s">
        <v>171</v>
      </c>
      <c r="E187" s="152" t="s">
        <v>1</v>
      </c>
      <c r="F187" s="153" t="s">
        <v>414</v>
      </c>
      <c r="H187" s="152" t="s">
        <v>1</v>
      </c>
      <c r="I187" s="154"/>
      <c r="L187" s="150"/>
      <c r="M187" s="155"/>
      <c r="T187" s="156"/>
      <c r="AT187" s="152" t="s">
        <v>171</v>
      </c>
      <c r="AU187" s="152" t="s">
        <v>91</v>
      </c>
      <c r="AV187" s="12" t="s">
        <v>89</v>
      </c>
      <c r="AW187" s="12" t="s">
        <v>36</v>
      </c>
      <c r="AX187" s="12" t="s">
        <v>82</v>
      </c>
      <c r="AY187" s="152" t="s">
        <v>161</v>
      </c>
    </row>
    <row r="188" spans="2:65" s="12" customFormat="1" x14ac:dyDescent="0.2">
      <c r="B188" s="150"/>
      <c r="D188" s="151" t="s">
        <v>171</v>
      </c>
      <c r="E188" s="152" t="s">
        <v>1</v>
      </c>
      <c r="F188" s="153" t="s">
        <v>409</v>
      </c>
      <c r="H188" s="152" t="s">
        <v>1</v>
      </c>
      <c r="I188" s="154"/>
      <c r="L188" s="150"/>
      <c r="M188" s="155"/>
      <c r="T188" s="156"/>
      <c r="AT188" s="152" t="s">
        <v>171</v>
      </c>
      <c r="AU188" s="152" t="s">
        <v>91</v>
      </c>
      <c r="AV188" s="12" t="s">
        <v>89</v>
      </c>
      <c r="AW188" s="12" t="s">
        <v>36</v>
      </c>
      <c r="AX188" s="12" t="s">
        <v>82</v>
      </c>
      <c r="AY188" s="152" t="s">
        <v>161</v>
      </c>
    </row>
    <row r="189" spans="2:65" s="13" customFormat="1" x14ac:dyDescent="0.2">
      <c r="B189" s="157"/>
      <c r="D189" s="151" t="s">
        <v>171</v>
      </c>
      <c r="E189" s="158" t="s">
        <v>1</v>
      </c>
      <c r="F189" s="159" t="s">
        <v>410</v>
      </c>
      <c r="H189" s="160">
        <v>30.52</v>
      </c>
      <c r="I189" s="161"/>
      <c r="L189" s="157"/>
      <c r="M189" s="162"/>
      <c r="T189" s="163"/>
      <c r="AT189" s="158" t="s">
        <v>171</v>
      </c>
      <c r="AU189" s="158" t="s">
        <v>91</v>
      </c>
      <c r="AV189" s="13" t="s">
        <v>91</v>
      </c>
      <c r="AW189" s="13" t="s">
        <v>36</v>
      </c>
      <c r="AX189" s="13" t="s">
        <v>82</v>
      </c>
      <c r="AY189" s="158" t="s">
        <v>161</v>
      </c>
    </row>
    <row r="190" spans="2:65" s="14" customFormat="1" x14ac:dyDescent="0.2">
      <c r="B190" s="164"/>
      <c r="D190" s="151" t="s">
        <v>171</v>
      </c>
      <c r="E190" s="165" t="s">
        <v>1</v>
      </c>
      <c r="F190" s="166" t="s">
        <v>175</v>
      </c>
      <c r="H190" s="167">
        <v>30.52</v>
      </c>
      <c r="I190" s="168"/>
      <c r="L190" s="164"/>
      <c r="M190" s="169"/>
      <c r="T190" s="170"/>
      <c r="AT190" s="165" t="s">
        <v>171</v>
      </c>
      <c r="AU190" s="165" t="s">
        <v>91</v>
      </c>
      <c r="AV190" s="14" t="s">
        <v>169</v>
      </c>
      <c r="AW190" s="14" t="s">
        <v>36</v>
      </c>
      <c r="AX190" s="14" t="s">
        <v>89</v>
      </c>
      <c r="AY190" s="165" t="s">
        <v>161</v>
      </c>
    </row>
    <row r="191" spans="2:65" s="1" customFormat="1" ht="24.2" customHeight="1" x14ac:dyDescent="0.2">
      <c r="B191" s="32"/>
      <c r="C191" s="137" t="s">
        <v>295</v>
      </c>
      <c r="D191" s="137" t="s">
        <v>164</v>
      </c>
      <c r="E191" s="138" t="s">
        <v>415</v>
      </c>
      <c r="F191" s="139" t="s">
        <v>416</v>
      </c>
      <c r="G191" s="140" t="s">
        <v>167</v>
      </c>
      <c r="H191" s="141">
        <v>30.52</v>
      </c>
      <c r="I191" s="142"/>
      <c r="J191" s="143">
        <f>ROUND(I191*H191,2)</f>
        <v>0</v>
      </c>
      <c r="K191" s="139" t="s">
        <v>168</v>
      </c>
      <c r="L191" s="32"/>
      <c r="M191" s="144" t="s">
        <v>1</v>
      </c>
      <c r="N191" s="145" t="s">
        <v>47</v>
      </c>
      <c r="P191" s="146">
        <f>O191*H191</f>
        <v>0</v>
      </c>
      <c r="Q191" s="146">
        <v>1.5E-3</v>
      </c>
      <c r="R191" s="146">
        <f>Q191*H191</f>
        <v>4.5780000000000001E-2</v>
      </c>
      <c r="S191" s="146">
        <v>0</v>
      </c>
      <c r="T191" s="147">
        <f>S191*H191</f>
        <v>0</v>
      </c>
      <c r="AR191" s="148" t="s">
        <v>244</v>
      </c>
      <c r="AT191" s="148" t="s">
        <v>164</v>
      </c>
      <c r="AU191" s="148" t="s">
        <v>91</v>
      </c>
      <c r="AY191" s="17" t="s">
        <v>161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89</v>
      </c>
      <c r="BK191" s="149">
        <f>ROUND(I191*H191,2)</f>
        <v>0</v>
      </c>
      <c r="BL191" s="17" t="s">
        <v>244</v>
      </c>
      <c r="BM191" s="148" t="s">
        <v>417</v>
      </c>
    </row>
    <row r="192" spans="2:65" s="12" customFormat="1" x14ac:dyDescent="0.2">
      <c r="B192" s="150"/>
      <c r="D192" s="151" t="s">
        <v>171</v>
      </c>
      <c r="E192" s="152" t="s">
        <v>1</v>
      </c>
      <c r="F192" s="153" t="s">
        <v>418</v>
      </c>
      <c r="H192" s="152" t="s">
        <v>1</v>
      </c>
      <c r="I192" s="154"/>
      <c r="L192" s="150"/>
      <c r="M192" s="155"/>
      <c r="T192" s="156"/>
      <c r="AT192" s="152" t="s">
        <v>171</v>
      </c>
      <c r="AU192" s="152" t="s">
        <v>91</v>
      </c>
      <c r="AV192" s="12" t="s">
        <v>89</v>
      </c>
      <c r="AW192" s="12" t="s">
        <v>36</v>
      </c>
      <c r="AX192" s="12" t="s">
        <v>82</v>
      </c>
      <c r="AY192" s="152" t="s">
        <v>161</v>
      </c>
    </row>
    <row r="193" spans="2:65" s="12" customFormat="1" x14ac:dyDescent="0.2">
      <c r="B193" s="150"/>
      <c r="D193" s="151" t="s">
        <v>171</v>
      </c>
      <c r="E193" s="152" t="s">
        <v>1</v>
      </c>
      <c r="F193" s="153" t="s">
        <v>409</v>
      </c>
      <c r="H193" s="152" t="s">
        <v>1</v>
      </c>
      <c r="I193" s="154"/>
      <c r="L193" s="150"/>
      <c r="M193" s="155"/>
      <c r="T193" s="156"/>
      <c r="AT193" s="152" t="s">
        <v>171</v>
      </c>
      <c r="AU193" s="152" t="s">
        <v>91</v>
      </c>
      <c r="AV193" s="12" t="s">
        <v>89</v>
      </c>
      <c r="AW193" s="12" t="s">
        <v>36</v>
      </c>
      <c r="AX193" s="12" t="s">
        <v>82</v>
      </c>
      <c r="AY193" s="152" t="s">
        <v>161</v>
      </c>
    </row>
    <row r="194" spans="2:65" s="13" customFormat="1" x14ac:dyDescent="0.2">
      <c r="B194" s="157"/>
      <c r="D194" s="151" t="s">
        <v>171</v>
      </c>
      <c r="E194" s="158" t="s">
        <v>1</v>
      </c>
      <c r="F194" s="159" t="s">
        <v>410</v>
      </c>
      <c r="H194" s="160">
        <v>30.52</v>
      </c>
      <c r="I194" s="161"/>
      <c r="L194" s="157"/>
      <c r="M194" s="162"/>
      <c r="T194" s="163"/>
      <c r="AT194" s="158" t="s">
        <v>171</v>
      </c>
      <c r="AU194" s="158" t="s">
        <v>91</v>
      </c>
      <c r="AV194" s="13" t="s">
        <v>91</v>
      </c>
      <c r="AW194" s="13" t="s">
        <v>36</v>
      </c>
      <c r="AX194" s="13" t="s">
        <v>82</v>
      </c>
      <c r="AY194" s="158" t="s">
        <v>161</v>
      </c>
    </row>
    <row r="195" spans="2:65" s="14" customFormat="1" x14ac:dyDescent="0.2">
      <c r="B195" s="164"/>
      <c r="D195" s="151" t="s">
        <v>171</v>
      </c>
      <c r="E195" s="165" t="s">
        <v>1</v>
      </c>
      <c r="F195" s="166" t="s">
        <v>175</v>
      </c>
      <c r="H195" s="167">
        <v>30.52</v>
      </c>
      <c r="I195" s="168"/>
      <c r="L195" s="164"/>
      <c r="M195" s="169"/>
      <c r="T195" s="170"/>
      <c r="AT195" s="165" t="s">
        <v>171</v>
      </c>
      <c r="AU195" s="165" t="s">
        <v>91</v>
      </c>
      <c r="AV195" s="14" t="s">
        <v>169</v>
      </c>
      <c r="AW195" s="14" t="s">
        <v>36</v>
      </c>
      <c r="AX195" s="14" t="s">
        <v>89</v>
      </c>
      <c r="AY195" s="165" t="s">
        <v>161</v>
      </c>
    </row>
    <row r="196" spans="2:65" s="1" customFormat="1" ht="16.5" customHeight="1" x14ac:dyDescent="0.2">
      <c r="B196" s="32"/>
      <c r="C196" s="137" t="s">
        <v>303</v>
      </c>
      <c r="D196" s="137" t="s">
        <v>164</v>
      </c>
      <c r="E196" s="138" t="s">
        <v>419</v>
      </c>
      <c r="F196" s="139" t="s">
        <v>420</v>
      </c>
      <c r="G196" s="140" t="s">
        <v>209</v>
      </c>
      <c r="H196" s="141">
        <v>50.17</v>
      </c>
      <c r="I196" s="142"/>
      <c r="J196" s="143">
        <f>ROUND(I196*H196,2)</f>
        <v>0</v>
      </c>
      <c r="K196" s="139" t="s">
        <v>168</v>
      </c>
      <c r="L196" s="32"/>
      <c r="M196" s="144" t="s">
        <v>1</v>
      </c>
      <c r="N196" s="145" t="s">
        <v>47</v>
      </c>
      <c r="P196" s="146">
        <f>O196*H196</f>
        <v>0</v>
      </c>
      <c r="Q196" s="146">
        <v>3.2000000000000003E-4</v>
      </c>
      <c r="R196" s="146">
        <f>Q196*H196</f>
        <v>1.6054400000000003E-2</v>
      </c>
      <c r="S196" s="146">
        <v>0</v>
      </c>
      <c r="T196" s="147">
        <f>S196*H196</f>
        <v>0</v>
      </c>
      <c r="AR196" s="148" t="s">
        <v>244</v>
      </c>
      <c r="AT196" s="148" t="s">
        <v>164</v>
      </c>
      <c r="AU196" s="148" t="s">
        <v>91</v>
      </c>
      <c r="AY196" s="17" t="s">
        <v>161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89</v>
      </c>
      <c r="BK196" s="149">
        <f>ROUND(I196*H196,2)</f>
        <v>0</v>
      </c>
      <c r="BL196" s="17" t="s">
        <v>244</v>
      </c>
      <c r="BM196" s="148" t="s">
        <v>421</v>
      </c>
    </row>
    <row r="197" spans="2:65" s="12" customFormat="1" x14ac:dyDescent="0.2">
      <c r="B197" s="150"/>
      <c r="D197" s="151" t="s">
        <v>171</v>
      </c>
      <c r="E197" s="152" t="s">
        <v>1</v>
      </c>
      <c r="F197" s="153" t="s">
        <v>422</v>
      </c>
      <c r="H197" s="152" t="s">
        <v>1</v>
      </c>
      <c r="I197" s="154"/>
      <c r="L197" s="150"/>
      <c r="M197" s="155"/>
      <c r="T197" s="156"/>
      <c r="AT197" s="152" t="s">
        <v>171</v>
      </c>
      <c r="AU197" s="152" t="s">
        <v>91</v>
      </c>
      <c r="AV197" s="12" t="s">
        <v>89</v>
      </c>
      <c r="AW197" s="12" t="s">
        <v>36</v>
      </c>
      <c r="AX197" s="12" t="s">
        <v>82</v>
      </c>
      <c r="AY197" s="152" t="s">
        <v>161</v>
      </c>
    </row>
    <row r="198" spans="2:65" s="12" customFormat="1" x14ac:dyDescent="0.2">
      <c r="B198" s="150"/>
      <c r="D198" s="151" t="s">
        <v>171</v>
      </c>
      <c r="E198" s="152" t="s">
        <v>1</v>
      </c>
      <c r="F198" s="153" t="s">
        <v>409</v>
      </c>
      <c r="H198" s="152" t="s">
        <v>1</v>
      </c>
      <c r="I198" s="154"/>
      <c r="L198" s="150"/>
      <c r="M198" s="155"/>
      <c r="T198" s="156"/>
      <c r="AT198" s="152" t="s">
        <v>171</v>
      </c>
      <c r="AU198" s="152" t="s">
        <v>91</v>
      </c>
      <c r="AV198" s="12" t="s">
        <v>89</v>
      </c>
      <c r="AW198" s="12" t="s">
        <v>36</v>
      </c>
      <c r="AX198" s="12" t="s">
        <v>82</v>
      </c>
      <c r="AY198" s="152" t="s">
        <v>161</v>
      </c>
    </row>
    <row r="199" spans="2:65" s="13" customFormat="1" x14ac:dyDescent="0.2">
      <c r="B199" s="157"/>
      <c r="D199" s="151" t="s">
        <v>171</v>
      </c>
      <c r="E199" s="158" t="s">
        <v>1</v>
      </c>
      <c r="F199" s="159" t="s">
        <v>423</v>
      </c>
      <c r="H199" s="160">
        <v>50.17</v>
      </c>
      <c r="I199" s="161"/>
      <c r="L199" s="157"/>
      <c r="M199" s="162"/>
      <c r="T199" s="163"/>
      <c r="AT199" s="158" t="s">
        <v>171</v>
      </c>
      <c r="AU199" s="158" t="s">
        <v>91</v>
      </c>
      <c r="AV199" s="13" t="s">
        <v>91</v>
      </c>
      <c r="AW199" s="13" t="s">
        <v>36</v>
      </c>
      <c r="AX199" s="13" t="s">
        <v>82</v>
      </c>
      <c r="AY199" s="158" t="s">
        <v>161</v>
      </c>
    </row>
    <row r="200" spans="2:65" s="14" customFormat="1" x14ac:dyDescent="0.2">
      <c r="B200" s="164"/>
      <c r="D200" s="151" t="s">
        <v>171</v>
      </c>
      <c r="E200" s="165" t="s">
        <v>1</v>
      </c>
      <c r="F200" s="166" t="s">
        <v>175</v>
      </c>
      <c r="H200" s="167">
        <v>50.17</v>
      </c>
      <c r="I200" s="168"/>
      <c r="L200" s="164"/>
      <c r="M200" s="169"/>
      <c r="T200" s="170"/>
      <c r="AT200" s="165" t="s">
        <v>171</v>
      </c>
      <c r="AU200" s="165" t="s">
        <v>91</v>
      </c>
      <c r="AV200" s="14" t="s">
        <v>169</v>
      </c>
      <c r="AW200" s="14" t="s">
        <v>36</v>
      </c>
      <c r="AX200" s="14" t="s">
        <v>89</v>
      </c>
      <c r="AY200" s="165" t="s">
        <v>161</v>
      </c>
    </row>
    <row r="201" spans="2:65" s="1" customFormat="1" ht="16.5" customHeight="1" x14ac:dyDescent="0.2">
      <c r="B201" s="32"/>
      <c r="C201" s="137" t="s">
        <v>424</v>
      </c>
      <c r="D201" s="137" t="s">
        <v>164</v>
      </c>
      <c r="E201" s="138" t="s">
        <v>425</v>
      </c>
      <c r="F201" s="139" t="s">
        <v>426</v>
      </c>
      <c r="G201" s="140" t="s">
        <v>167</v>
      </c>
      <c r="H201" s="141">
        <v>30.52</v>
      </c>
      <c r="I201" s="142"/>
      <c r="J201" s="143">
        <f>ROUND(I201*H201,2)</f>
        <v>0</v>
      </c>
      <c r="K201" s="139" t="s">
        <v>168</v>
      </c>
      <c r="L201" s="32"/>
      <c r="M201" s="144" t="s">
        <v>1</v>
      </c>
      <c r="N201" s="145" t="s">
        <v>47</v>
      </c>
      <c r="P201" s="146">
        <f>O201*H201</f>
        <v>0</v>
      </c>
      <c r="Q201" s="146">
        <v>2.9999999999999997E-4</v>
      </c>
      <c r="R201" s="146">
        <f>Q201*H201</f>
        <v>9.1559999999999992E-3</v>
      </c>
      <c r="S201" s="146">
        <v>0</v>
      </c>
      <c r="T201" s="147">
        <f>S201*H201</f>
        <v>0</v>
      </c>
      <c r="AR201" s="148" t="s">
        <v>244</v>
      </c>
      <c r="AT201" s="148" t="s">
        <v>164</v>
      </c>
      <c r="AU201" s="148" t="s">
        <v>91</v>
      </c>
      <c r="AY201" s="17" t="s">
        <v>161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89</v>
      </c>
      <c r="BK201" s="149">
        <f>ROUND(I201*H201,2)</f>
        <v>0</v>
      </c>
      <c r="BL201" s="17" t="s">
        <v>244</v>
      </c>
      <c r="BM201" s="148" t="s">
        <v>427</v>
      </c>
    </row>
    <row r="202" spans="2:65" s="12" customFormat="1" x14ac:dyDescent="0.2">
      <c r="B202" s="150"/>
      <c r="D202" s="151" t="s">
        <v>171</v>
      </c>
      <c r="E202" s="152" t="s">
        <v>1</v>
      </c>
      <c r="F202" s="153" t="s">
        <v>428</v>
      </c>
      <c r="H202" s="152" t="s">
        <v>1</v>
      </c>
      <c r="I202" s="154"/>
      <c r="L202" s="150"/>
      <c r="M202" s="155"/>
      <c r="T202" s="156"/>
      <c r="AT202" s="152" t="s">
        <v>171</v>
      </c>
      <c r="AU202" s="152" t="s">
        <v>91</v>
      </c>
      <c r="AV202" s="12" t="s">
        <v>89</v>
      </c>
      <c r="AW202" s="12" t="s">
        <v>36</v>
      </c>
      <c r="AX202" s="12" t="s">
        <v>82</v>
      </c>
      <c r="AY202" s="152" t="s">
        <v>161</v>
      </c>
    </row>
    <row r="203" spans="2:65" s="12" customFormat="1" x14ac:dyDescent="0.2">
      <c r="B203" s="150"/>
      <c r="D203" s="151" t="s">
        <v>171</v>
      </c>
      <c r="E203" s="152" t="s">
        <v>1</v>
      </c>
      <c r="F203" s="153" t="s">
        <v>409</v>
      </c>
      <c r="H203" s="152" t="s">
        <v>1</v>
      </c>
      <c r="I203" s="154"/>
      <c r="L203" s="150"/>
      <c r="M203" s="155"/>
      <c r="T203" s="156"/>
      <c r="AT203" s="152" t="s">
        <v>171</v>
      </c>
      <c r="AU203" s="152" t="s">
        <v>91</v>
      </c>
      <c r="AV203" s="12" t="s">
        <v>89</v>
      </c>
      <c r="AW203" s="12" t="s">
        <v>36</v>
      </c>
      <c r="AX203" s="12" t="s">
        <v>82</v>
      </c>
      <c r="AY203" s="152" t="s">
        <v>161</v>
      </c>
    </row>
    <row r="204" spans="2:65" s="13" customFormat="1" x14ac:dyDescent="0.2">
      <c r="B204" s="157"/>
      <c r="D204" s="151" t="s">
        <v>171</v>
      </c>
      <c r="E204" s="158" t="s">
        <v>1</v>
      </c>
      <c r="F204" s="159" t="s">
        <v>410</v>
      </c>
      <c r="H204" s="160">
        <v>30.52</v>
      </c>
      <c r="I204" s="161"/>
      <c r="L204" s="157"/>
      <c r="M204" s="162"/>
      <c r="T204" s="163"/>
      <c r="AT204" s="158" t="s">
        <v>171</v>
      </c>
      <c r="AU204" s="158" t="s">
        <v>91</v>
      </c>
      <c r="AV204" s="13" t="s">
        <v>91</v>
      </c>
      <c r="AW204" s="13" t="s">
        <v>36</v>
      </c>
      <c r="AX204" s="13" t="s">
        <v>82</v>
      </c>
      <c r="AY204" s="158" t="s">
        <v>161</v>
      </c>
    </row>
    <row r="205" spans="2:65" s="14" customFormat="1" x14ac:dyDescent="0.2">
      <c r="B205" s="164"/>
      <c r="D205" s="151" t="s">
        <v>171</v>
      </c>
      <c r="E205" s="165" t="s">
        <v>1</v>
      </c>
      <c r="F205" s="166" t="s">
        <v>175</v>
      </c>
      <c r="H205" s="167">
        <v>30.52</v>
      </c>
      <c r="I205" s="168"/>
      <c r="L205" s="164"/>
      <c r="M205" s="169"/>
      <c r="T205" s="170"/>
      <c r="AT205" s="165" t="s">
        <v>171</v>
      </c>
      <c r="AU205" s="165" t="s">
        <v>91</v>
      </c>
      <c r="AV205" s="14" t="s">
        <v>169</v>
      </c>
      <c r="AW205" s="14" t="s">
        <v>36</v>
      </c>
      <c r="AX205" s="14" t="s">
        <v>89</v>
      </c>
      <c r="AY205" s="165" t="s">
        <v>161</v>
      </c>
    </row>
    <row r="206" spans="2:65" s="1" customFormat="1" ht="37.9" customHeight="1" x14ac:dyDescent="0.2">
      <c r="B206" s="32"/>
      <c r="C206" s="137" t="s">
        <v>429</v>
      </c>
      <c r="D206" s="137" t="s">
        <v>164</v>
      </c>
      <c r="E206" s="138" t="s">
        <v>430</v>
      </c>
      <c r="F206" s="139" t="s">
        <v>431</v>
      </c>
      <c r="G206" s="140" t="s">
        <v>167</v>
      </c>
      <c r="H206" s="141">
        <v>30.52</v>
      </c>
      <c r="I206" s="142"/>
      <c r="J206" s="143">
        <f>ROUND(I206*H206,2)</f>
        <v>0</v>
      </c>
      <c r="K206" s="139" t="s">
        <v>168</v>
      </c>
      <c r="L206" s="32"/>
      <c r="M206" s="144" t="s">
        <v>1</v>
      </c>
      <c r="N206" s="145" t="s">
        <v>47</v>
      </c>
      <c r="P206" s="146">
        <f>O206*H206</f>
        <v>0</v>
      </c>
      <c r="Q206" s="146">
        <v>9.1299999999999992E-3</v>
      </c>
      <c r="R206" s="146">
        <f>Q206*H206</f>
        <v>0.2786476</v>
      </c>
      <c r="S206" s="146">
        <v>0</v>
      </c>
      <c r="T206" s="147">
        <f>S206*H206</f>
        <v>0</v>
      </c>
      <c r="AR206" s="148" t="s">
        <v>244</v>
      </c>
      <c r="AT206" s="148" t="s">
        <v>164</v>
      </c>
      <c r="AU206" s="148" t="s">
        <v>91</v>
      </c>
      <c r="AY206" s="17" t="s">
        <v>161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89</v>
      </c>
      <c r="BK206" s="149">
        <f>ROUND(I206*H206,2)</f>
        <v>0</v>
      </c>
      <c r="BL206" s="17" t="s">
        <v>244</v>
      </c>
      <c r="BM206" s="148" t="s">
        <v>432</v>
      </c>
    </row>
    <row r="207" spans="2:65" s="12" customFormat="1" x14ac:dyDescent="0.2">
      <c r="B207" s="150"/>
      <c r="D207" s="151" t="s">
        <v>171</v>
      </c>
      <c r="E207" s="152" t="s">
        <v>1</v>
      </c>
      <c r="F207" s="153" t="s">
        <v>433</v>
      </c>
      <c r="H207" s="152" t="s">
        <v>1</v>
      </c>
      <c r="I207" s="154"/>
      <c r="L207" s="150"/>
      <c r="M207" s="155"/>
      <c r="T207" s="156"/>
      <c r="AT207" s="152" t="s">
        <v>171</v>
      </c>
      <c r="AU207" s="152" t="s">
        <v>91</v>
      </c>
      <c r="AV207" s="12" t="s">
        <v>89</v>
      </c>
      <c r="AW207" s="12" t="s">
        <v>36</v>
      </c>
      <c r="AX207" s="12" t="s">
        <v>82</v>
      </c>
      <c r="AY207" s="152" t="s">
        <v>161</v>
      </c>
    </row>
    <row r="208" spans="2:65" s="12" customFormat="1" x14ac:dyDescent="0.2">
      <c r="B208" s="150"/>
      <c r="D208" s="151" t="s">
        <v>171</v>
      </c>
      <c r="E208" s="152" t="s">
        <v>1</v>
      </c>
      <c r="F208" s="153" t="s">
        <v>409</v>
      </c>
      <c r="H208" s="152" t="s">
        <v>1</v>
      </c>
      <c r="I208" s="154"/>
      <c r="L208" s="150"/>
      <c r="M208" s="155"/>
      <c r="T208" s="156"/>
      <c r="AT208" s="152" t="s">
        <v>171</v>
      </c>
      <c r="AU208" s="152" t="s">
        <v>91</v>
      </c>
      <c r="AV208" s="12" t="s">
        <v>89</v>
      </c>
      <c r="AW208" s="12" t="s">
        <v>36</v>
      </c>
      <c r="AX208" s="12" t="s">
        <v>82</v>
      </c>
      <c r="AY208" s="152" t="s">
        <v>161</v>
      </c>
    </row>
    <row r="209" spans="2:65" s="13" customFormat="1" x14ac:dyDescent="0.2">
      <c r="B209" s="157"/>
      <c r="D209" s="151" t="s">
        <v>171</v>
      </c>
      <c r="E209" s="158" t="s">
        <v>1</v>
      </c>
      <c r="F209" s="159" t="s">
        <v>434</v>
      </c>
      <c r="H209" s="160">
        <v>30.52</v>
      </c>
      <c r="I209" s="161"/>
      <c r="L209" s="157"/>
      <c r="M209" s="162"/>
      <c r="T209" s="163"/>
      <c r="AT209" s="158" t="s">
        <v>171</v>
      </c>
      <c r="AU209" s="158" t="s">
        <v>91</v>
      </c>
      <c r="AV209" s="13" t="s">
        <v>91</v>
      </c>
      <c r="AW209" s="13" t="s">
        <v>36</v>
      </c>
      <c r="AX209" s="13" t="s">
        <v>82</v>
      </c>
      <c r="AY209" s="158" t="s">
        <v>161</v>
      </c>
    </row>
    <row r="210" spans="2:65" s="15" customFormat="1" x14ac:dyDescent="0.2">
      <c r="B210" s="185"/>
      <c r="D210" s="151" t="s">
        <v>171</v>
      </c>
      <c r="E210" s="186" t="s">
        <v>312</v>
      </c>
      <c r="F210" s="187" t="s">
        <v>435</v>
      </c>
      <c r="H210" s="188">
        <v>30.52</v>
      </c>
      <c r="I210" s="189"/>
      <c r="L210" s="185"/>
      <c r="M210" s="190"/>
      <c r="T210" s="191"/>
      <c r="AT210" s="186" t="s">
        <v>171</v>
      </c>
      <c r="AU210" s="186" t="s">
        <v>91</v>
      </c>
      <c r="AV210" s="15" t="s">
        <v>114</v>
      </c>
      <c r="AW210" s="15" t="s">
        <v>36</v>
      </c>
      <c r="AX210" s="15" t="s">
        <v>82</v>
      </c>
      <c r="AY210" s="186" t="s">
        <v>161</v>
      </c>
    </row>
    <row r="211" spans="2:65" s="14" customFormat="1" x14ac:dyDescent="0.2">
      <c r="B211" s="164"/>
      <c r="D211" s="151" t="s">
        <v>171</v>
      </c>
      <c r="E211" s="165" t="s">
        <v>1</v>
      </c>
      <c r="F211" s="166" t="s">
        <v>175</v>
      </c>
      <c r="H211" s="167">
        <v>30.52</v>
      </c>
      <c r="I211" s="168"/>
      <c r="L211" s="164"/>
      <c r="M211" s="169"/>
      <c r="T211" s="170"/>
      <c r="AT211" s="165" t="s">
        <v>171</v>
      </c>
      <c r="AU211" s="165" t="s">
        <v>91</v>
      </c>
      <c r="AV211" s="14" t="s">
        <v>169</v>
      </c>
      <c r="AW211" s="14" t="s">
        <v>36</v>
      </c>
      <c r="AX211" s="14" t="s">
        <v>89</v>
      </c>
      <c r="AY211" s="165" t="s">
        <v>161</v>
      </c>
    </row>
    <row r="212" spans="2:65" s="1" customFormat="1" ht="21.75" customHeight="1" x14ac:dyDescent="0.2">
      <c r="B212" s="32"/>
      <c r="C212" s="192" t="s">
        <v>436</v>
      </c>
      <c r="D212" s="192" t="s">
        <v>437</v>
      </c>
      <c r="E212" s="193" t="s">
        <v>438</v>
      </c>
      <c r="F212" s="194" t="s">
        <v>439</v>
      </c>
      <c r="G212" s="195" t="s">
        <v>167</v>
      </c>
      <c r="H212" s="196">
        <v>33.572000000000003</v>
      </c>
      <c r="I212" s="197"/>
      <c r="J212" s="198">
        <f>ROUND(I212*H212,2)</f>
        <v>0</v>
      </c>
      <c r="K212" s="194" t="s">
        <v>1</v>
      </c>
      <c r="L212" s="199"/>
      <c r="M212" s="200" t="s">
        <v>1</v>
      </c>
      <c r="N212" s="201" t="s">
        <v>47</v>
      </c>
      <c r="P212" s="146">
        <f>O212*H212</f>
        <v>0</v>
      </c>
      <c r="Q212" s="146">
        <v>1.8200000000000001E-2</v>
      </c>
      <c r="R212" s="146">
        <f>Q212*H212</f>
        <v>0.61101040000000006</v>
      </c>
      <c r="S212" s="146">
        <v>0</v>
      </c>
      <c r="T212" s="147">
        <f>S212*H212</f>
        <v>0</v>
      </c>
      <c r="AR212" s="148" t="s">
        <v>440</v>
      </c>
      <c r="AT212" s="148" t="s">
        <v>437</v>
      </c>
      <c r="AU212" s="148" t="s">
        <v>91</v>
      </c>
      <c r="AY212" s="17" t="s">
        <v>161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89</v>
      </c>
      <c r="BK212" s="149">
        <f>ROUND(I212*H212,2)</f>
        <v>0</v>
      </c>
      <c r="BL212" s="17" t="s">
        <v>244</v>
      </c>
      <c r="BM212" s="148" t="s">
        <v>441</v>
      </c>
    </row>
    <row r="213" spans="2:65" s="12" customFormat="1" x14ac:dyDescent="0.2">
      <c r="B213" s="150"/>
      <c r="D213" s="151" t="s">
        <v>171</v>
      </c>
      <c r="E213" s="152" t="s">
        <v>1</v>
      </c>
      <c r="F213" s="153" t="s">
        <v>433</v>
      </c>
      <c r="H213" s="152" t="s">
        <v>1</v>
      </c>
      <c r="I213" s="154"/>
      <c r="L213" s="150"/>
      <c r="M213" s="155"/>
      <c r="T213" s="156"/>
      <c r="AT213" s="152" t="s">
        <v>171</v>
      </c>
      <c r="AU213" s="152" t="s">
        <v>91</v>
      </c>
      <c r="AV213" s="12" t="s">
        <v>89</v>
      </c>
      <c r="AW213" s="12" t="s">
        <v>36</v>
      </c>
      <c r="AX213" s="12" t="s">
        <v>82</v>
      </c>
      <c r="AY213" s="152" t="s">
        <v>161</v>
      </c>
    </row>
    <row r="214" spans="2:65" s="12" customFormat="1" x14ac:dyDescent="0.2">
      <c r="B214" s="150"/>
      <c r="D214" s="151" t="s">
        <v>171</v>
      </c>
      <c r="E214" s="152" t="s">
        <v>1</v>
      </c>
      <c r="F214" s="153" t="s">
        <v>409</v>
      </c>
      <c r="H214" s="152" t="s">
        <v>1</v>
      </c>
      <c r="I214" s="154"/>
      <c r="L214" s="150"/>
      <c r="M214" s="155"/>
      <c r="T214" s="156"/>
      <c r="AT214" s="152" t="s">
        <v>171</v>
      </c>
      <c r="AU214" s="152" t="s">
        <v>91</v>
      </c>
      <c r="AV214" s="12" t="s">
        <v>89</v>
      </c>
      <c r="AW214" s="12" t="s">
        <v>36</v>
      </c>
      <c r="AX214" s="12" t="s">
        <v>82</v>
      </c>
      <c r="AY214" s="152" t="s">
        <v>161</v>
      </c>
    </row>
    <row r="215" spans="2:65" s="13" customFormat="1" x14ac:dyDescent="0.2">
      <c r="B215" s="157"/>
      <c r="D215" s="151" t="s">
        <v>171</v>
      </c>
      <c r="E215" s="158" t="s">
        <v>1</v>
      </c>
      <c r="F215" s="159" t="s">
        <v>410</v>
      </c>
      <c r="H215" s="160">
        <v>30.52</v>
      </c>
      <c r="I215" s="161"/>
      <c r="L215" s="157"/>
      <c r="M215" s="162"/>
      <c r="T215" s="163"/>
      <c r="AT215" s="158" t="s">
        <v>171</v>
      </c>
      <c r="AU215" s="158" t="s">
        <v>91</v>
      </c>
      <c r="AV215" s="13" t="s">
        <v>91</v>
      </c>
      <c r="AW215" s="13" t="s">
        <v>36</v>
      </c>
      <c r="AX215" s="13" t="s">
        <v>82</v>
      </c>
      <c r="AY215" s="158" t="s">
        <v>161</v>
      </c>
    </row>
    <row r="216" spans="2:65" s="14" customFormat="1" x14ac:dyDescent="0.2">
      <c r="B216" s="164"/>
      <c r="D216" s="151" t="s">
        <v>171</v>
      </c>
      <c r="E216" s="165" t="s">
        <v>1</v>
      </c>
      <c r="F216" s="166" t="s">
        <v>175</v>
      </c>
      <c r="H216" s="167">
        <v>30.52</v>
      </c>
      <c r="I216" s="168"/>
      <c r="L216" s="164"/>
      <c r="M216" s="169"/>
      <c r="T216" s="170"/>
      <c r="AT216" s="165" t="s">
        <v>171</v>
      </c>
      <c r="AU216" s="165" t="s">
        <v>91</v>
      </c>
      <c r="AV216" s="14" t="s">
        <v>169</v>
      </c>
      <c r="AW216" s="14" t="s">
        <v>36</v>
      </c>
      <c r="AX216" s="14" t="s">
        <v>89</v>
      </c>
      <c r="AY216" s="165" t="s">
        <v>161</v>
      </c>
    </row>
    <row r="217" spans="2:65" s="13" customFormat="1" x14ac:dyDescent="0.2">
      <c r="B217" s="157"/>
      <c r="D217" s="151" t="s">
        <v>171</v>
      </c>
      <c r="F217" s="159" t="s">
        <v>442</v>
      </c>
      <c r="H217" s="160">
        <v>33.572000000000003</v>
      </c>
      <c r="I217" s="161"/>
      <c r="L217" s="157"/>
      <c r="M217" s="162"/>
      <c r="T217" s="163"/>
      <c r="AT217" s="158" t="s">
        <v>171</v>
      </c>
      <c r="AU217" s="158" t="s">
        <v>91</v>
      </c>
      <c r="AV217" s="13" t="s">
        <v>91</v>
      </c>
      <c r="AW217" s="13" t="s">
        <v>4</v>
      </c>
      <c r="AX217" s="13" t="s">
        <v>89</v>
      </c>
      <c r="AY217" s="158" t="s">
        <v>161</v>
      </c>
    </row>
    <row r="218" spans="2:65" s="1" customFormat="1" ht="16.5" customHeight="1" x14ac:dyDescent="0.2">
      <c r="B218" s="32"/>
      <c r="C218" s="137" t="s">
        <v>443</v>
      </c>
      <c r="D218" s="137" t="s">
        <v>164</v>
      </c>
      <c r="E218" s="138" t="s">
        <v>444</v>
      </c>
      <c r="F218" s="139" t="s">
        <v>445</v>
      </c>
      <c r="G218" s="140" t="s">
        <v>209</v>
      </c>
      <c r="H218" s="141">
        <v>50.17</v>
      </c>
      <c r="I218" s="142"/>
      <c r="J218" s="143">
        <f>ROUND(I218*H218,2)</f>
        <v>0</v>
      </c>
      <c r="K218" s="139" t="s">
        <v>168</v>
      </c>
      <c r="L218" s="32"/>
      <c r="M218" s="144" t="s">
        <v>1</v>
      </c>
      <c r="N218" s="145" t="s">
        <v>47</v>
      </c>
      <c r="P218" s="146">
        <f>O218*H218</f>
        <v>0</v>
      </c>
      <c r="Q218" s="146">
        <v>3.0000000000000001E-5</v>
      </c>
      <c r="R218" s="146">
        <f>Q218*H218</f>
        <v>1.5051000000000001E-3</v>
      </c>
      <c r="S218" s="146">
        <v>0</v>
      </c>
      <c r="T218" s="147">
        <f>S218*H218</f>
        <v>0</v>
      </c>
      <c r="AR218" s="148" t="s">
        <v>244</v>
      </c>
      <c r="AT218" s="148" t="s">
        <v>164</v>
      </c>
      <c r="AU218" s="148" t="s">
        <v>91</v>
      </c>
      <c r="AY218" s="17" t="s">
        <v>161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89</v>
      </c>
      <c r="BK218" s="149">
        <f>ROUND(I218*H218,2)</f>
        <v>0</v>
      </c>
      <c r="BL218" s="17" t="s">
        <v>244</v>
      </c>
      <c r="BM218" s="148" t="s">
        <v>446</v>
      </c>
    </row>
    <row r="219" spans="2:65" s="12" customFormat="1" x14ac:dyDescent="0.2">
      <c r="B219" s="150"/>
      <c r="D219" s="151" t="s">
        <v>171</v>
      </c>
      <c r="E219" s="152" t="s">
        <v>1</v>
      </c>
      <c r="F219" s="153" t="s">
        <v>447</v>
      </c>
      <c r="H219" s="152" t="s">
        <v>1</v>
      </c>
      <c r="I219" s="154"/>
      <c r="L219" s="150"/>
      <c r="M219" s="155"/>
      <c r="T219" s="156"/>
      <c r="AT219" s="152" t="s">
        <v>171</v>
      </c>
      <c r="AU219" s="152" t="s">
        <v>91</v>
      </c>
      <c r="AV219" s="12" t="s">
        <v>89</v>
      </c>
      <c r="AW219" s="12" t="s">
        <v>36</v>
      </c>
      <c r="AX219" s="12" t="s">
        <v>82</v>
      </c>
      <c r="AY219" s="152" t="s">
        <v>161</v>
      </c>
    </row>
    <row r="220" spans="2:65" s="12" customFormat="1" x14ac:dyDescent="0.2">
      <c r="B220" s="150"/>
      <c r="D220" s="151" t="s">
        <v>171</v>
      </c>
      <c r="E220" s="152" t="s">
        <v>1</v>
      </c>
      <c r="F220" s="153" t="s">
        <v>409</v>
      </c>
      <c r="H220" s="152" t="s">
        <v>1</v>
      </c>
      <c r="I220" s="154"/>
      <c r="L220" s="150"/>
      <c r="M220" s="155"/>
      <c r="T220" s="156"/>
      <c r="AT220" s="152" t="s">
        <v>171</v>
      </c>
      <c r="AU220" s="152" t="s">
        <v>91</v>
      </c>
      <c r="AV220" s="12" t="s">
        <v>89</v>
      </c>
      <c r="AW220" s="12" t="s">
        <v>36</v>
      </c>
      <c r="AX220" s="12" t="s">
        <v>82</v>
      </c>
      <c r="AY220" s="152" t="s">
        <v>161</v>
      </c>
    </row>
    <row r="221" spans="2:65" s="13" customFormat="1" x14ac:dyDescent="0.2">
      <c r="B221" s="157"/>
      <c r="D221" s="151" t="s">
        <v>171</v>
      </c>
      <c r="E221" s="158" t="s">
        <v>1</v>
      </c>
      <c r="F221" s="159" t="s">
        <v>448</v>
      </c>
      <c r="H221" s="160">
        <v>50.17</v>
      </c>
      <c r="I221" s="161"/>
      <c r="L221" s="157"/>
      <c r="M221" s="162"/>
      <c r="T221" s="163"/>
      <c r="AT221" s="158" t="s">
        <v>171</v>
      </c>
      <c r="AU221" s="158" t="s">
        <v>91</v>
      </c>
      <c r="AV221" s="13" t="s">
        <v>91</v>
      </c>
      <c r="AW221" s="13" t="s">
        <v>36</v>
      </c>
      <c r="AX221" s="13" t="s">
        <v>82</v>
      </c>
      <c r="AY221" s="158" t="s">
        <v>161</v>
      </c>
    </row>
    <row r="222" spans="2:65" s="15" customFormat="1" x14ac:dyDescent="0.2">
      <c r="B222" s="185"/>
      <c r="D222" s="151" t="s">
        <v>171</v>
      </c>
      <c r="E222" s="186" t="s">
        <v>314</v>
      </c>
      <c r="F222" s="187" t="s">
        <v>435</v>
      </c>
      <c r="H222" s="188">
        <v>50.17</v>
      </c>
      <c r="I222" s="189"/>
      <c r="L222" s="185"/>
      <c r="M222" s="190"/>
      <c r="T222" s="191"/>
      <c r="AT222" s="186" t="s">
        <v>171</v>
      </c>
      <c r="AU222" s="186" t="s">
        <v>91</v>
      </c>
      <c r="AV222" s="15" t="s">
        <v>114</v>
      </c>
      <c r="AW222" s="15" t="s">
        <v>36</v>
      </c>
      <c r="AX222" s="15" t="s">
        <v>82</v>
      </c>
      <c r="AY222" s="186" t="s">
        <v>161</v>
      </c>
    </row>
    <row r="223" spans="2:65" s="14" customFormat="1" x14ac:dyDescent="0.2">
      <c r="B223" s="164"/>
      <c r="D223" s="151" t="s">
        <v>171</v>
      </c>
      <c r="E223" s="165" t="s">
        <v>1</v>
      </c>
      <c r="F223" s="166" t="s">
        <v>175</v>
      </c>
      <c r="H223" s="167">
        <v>50.17</v>
      </c>
      <c r="I223" s="168"/>
      <c r="L223" s="164"/>
      <c r="M223" s="169"/>
      <c r="T223" s="170"/>
      <c r="AT223" s="165" t="s">
        <v>171</v>
      </c>
      <c r="AU223" s="165" t="s">
        <v>91</v>
      </c>
      <c r="AV223" s="14" t="s">
        <v>169</v>
      </c>
      <c r="AW223" s="14" t="s">
        <v>36</v>
      </c>
      <c r="AX223" s="14" t="s">
        <v>89</v>
      </c>
      <c r="AY223" s="165" t="s">
        <v>161</v>
      </c>
    </row>
    <row r="224" spans="2:65" s="1" customFormat="1" ht="24.2" customHeight="1" x14ac:dyDescent="0.2">
      <c r="B224" s="32"/>
      <c r="C224" s="137" t="s">
        <v>449</v>
      </c>
      <c r="D224" s="137" t="s">
        <v>164</v>
      </c>
      <c r="E224" s="138" t="s">
        <v>450</v>
      </c>
      <c r="F224" s="139" t="s">
        <v>451</v>
      </c>
      <c r="G224" s="140" t="s">
        <v>167</v>
      </c>
      <c r="H224" s="141">
        <v>30.52</v>
      </c>
      <c r="I224" s="142"/>
      <c r="J224" s="143">
        <f>ROUND(I224*H224,2)</f>
        <v>0</v>
      </c>
      <c r="K224" s="139" t="s">
        <v>168</v>
      </c>
      <c r="L224" s="32"/>
      <c r="M224" s="144" t="s">
        <v>1</v>
      </c>
      <c r="N224" s="145" t="s">
        <v>47</v>
      </c>
      <c r="P224" s="146">
        <f>O224*H224</f>
        <v>0</v>
      </c>
      <c r="Q224" s="146">
        <v>5.0000000000000002E-5</v>
      </c>
      <c r="R224" s="146">
        <f>Q224*H224</f>
        <v>1.526E-3</v>
      </c>
      <c r="S224" s="146">
        <v>0</v>
      </c>
      <c r="T224" s="147">
        <f>S224*H224</f>
        <v>0</v>
      </c>
      <c r="AR224" s="148" t="s">
        <v>244</v>
      </c>
      <c r="AT224" s="148" t="s">
        <v>164</v>
      </c>
      <c r="AU224" s="148" t="s">
        <v>91</v>
      </c>
      <c r="AY224" s="17" t="s">
        <v>161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89</v>
      </c>
      <c r="BK224" s="149">
        <f>ROUND(I224*H224,2)</f>
        <v>0</v>
      </c>
      <c r="BL224" s="17" t="s">
        <v>244</v>
      </c>
      <c r="BM224" s="148" t="s">
        <v>452</v>
      </c>
    </row>
    <row r="225" spans="2:65" s="12" customFormat="1" x14ac:dyDescent="0.2">
      <c r="B225" s="150"/>
      <c r="D225" s="151" t="s">
        <v>171</v>
      </c>
      <c r="E225" s="152" t="s">
        <v>1</v>
      </c>
      <c r="F225" s="153" t="s">
        <v>453</v>
      </c>
      <c r="H225" s="152" t="s">
        <v>1</v>
      </c>
      <c r="I225" s="154"/>
      <c r="L225" s="150"/>
      <c r="M225" s="155"/>
      <c r="T225" s="156"/>
      <c r="AT225" s="152" t="s">
        <v>171</v>
      </c>
      <c r="AU225" s="152" t="s">
        <v>91</v>
      </c>
      <c r="AV225" s="12" t="s">
        <v>89</v>
      </c>
      <c r="AW225" s="12" t="s">
        <v>36</v>
      </c>
      <c r="AX225" s="12" t="s">
        <v>82</v>
      </c>
      <c r="AY225" s="152" t="s">
        <v>161</v>
      </c>
    </row>
    <row r="226" spans="2:65" s="12" customFormat="1" x14ac:dyDescent="0.2">
      <c r="B226" s="150"/>
      <c r="D226" s="151" t="s">
        <v>171</v>
      </c>
      <c r="E226" s="152" t="s">
        <v>1</v>
      </c>
      <c r="F226" s="153" t="s">
        <v>409</v>
      </c>
      <c r="H226" s="152" t="s">
        <v>1</v>
      </c>
      <c r="I226" s="154"/>
      <c r="L226" s="150"/>
      <c r="M226" s="155"/>
      <c r="T226" s="156"/>
      <c r="AT226" s="152" t="s">
        <v>171</v>
      </c>
      <c r="AU226" s="152" t="s">
        <v>91</v>
      </c>
      <c r="AV226" s="12" t="s">
        <v>89</v>
      </c>
      <c r="AW226" s="12" t="s">
        <v>36</v>
      </c>
      <c r="AX226" s="12" t="s">
        <v>82</v>
      </c>
      <c r="AY226" s="152" t="s">
        <v>161</v>
      </c>
    </row>
    <row r="227" spans="2:65" s="13" customFormat="1" x14ac:dyDescent="0.2">
      <c r="B227" s="157"/>
      <c r="D227" s="151" t="s">
        <v>171</v>
      </c>
      <c r="E227" s="158" t="s">
        <v>1</v>
      </c>
      <c r="F227" s="159" t="s">
        <v>410</v>
      </c>
      <c r="H227" s="160">
        <v>30.52</v>
      </c>
      <c r="I227" s="161"/>
      <c r="L227" s="157"/>
      <c r="M227" s="162"/>
      <c r="T227" s="163"/>
      <c r="AT227" s="158" t="s">
        <v>171</v>
      </c>
      <c r="AU227" s="158" t="s">
        <v>91</v>
      </c>
      <c r="AV227" s="13" t="s">
        <v>91</v>
      </c>
      <c r="AW227" s="13" t="s">
        <v>36</v>
      </c>
      <c r="AX227" s="13" t="s">
        <v>82</v>
      </c>
      <c r="AY227" s="158" t="s">
        <v>161</v>
      </c>
    </row>
    <row r="228" spans="2:65" s="14" customFormat="1" x14ac:dyDescent="0.2">
      <c r="B228" s="164"/>
      <c r="D228" s="151" t="s">
        <v>171</v>
      </c>
      <c r="E228" s="165" t="s">
        <v>1</v>
      </c>
      <c r="F228" s="166" t="s">
        <v>175</v>
      </c>
      <c r="H228" s="167">
        <v>30.52</v>
      </c>
      <c r="I228" s="168"/>
      <c r="L228" s="164"/>
      <c r="M228" s="169"/>
      <c r="T228" s="170"/>
      <c r="AT228" s="165" t="s">
        <v>171</v>
      </c>
      <c r="AU228" s="165" t="s">
        <v>91</v>
      </c>
      <c r="AV228" s="14" t="s">
        <v>169</v>
      </c>
      <c r="AW228" s="14" t="s">
        <v>36</v>
      </c>
      <c r="AX228" s="14" t="s">
        <v>89</v>
      </c>
      <c r="AY228" s="165" t="s">
        <v>161</v>
      </c>
    </row>
    <row r="229" spans="2:65" s="1" customFormat="1" ht="24.2" customHeight="1" x14ac:dyDescent="0.2">
      <c r="B229" s="32"/>
      <c r="C229" s="137" t="s">
        <v>454</v>
      </c>
      <c r="D229" s="137" t="s">
        <v>164</v>
      </c>
      <c r="E229" s="138" t="s">
        <v>455</v>
      </c>
      <c r="F229" s="139" t="s">
        <v>456</v>
      </c>
      <c r="G229" s="140" t="s">
        <v>222</v>
      </c>
      <c r="H229" s="141">
        <v>1.1950000000000001</v>
      </c>
      <c r="I229" s="142"/>
      <c r="J229" s="143">
        <f>ROUND(I229*H229,2)</f>
        <v>0</v>
      </c>
      <c r="K229" s="139" t="s">
        <v>168</v>
      </c>
      <c r="L229" s="32"/>
      <c r="M229" s="144" t="s">
        <v>1</v>
      </c>
      <c r="N229" s="145" t="s">
        <v>47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244</v>
      </c>
      <c r="AT229" s="148" t="s">
        <v>164</v>
      </c>
      <c r="AU229" s="148" t="s">
        <v>91</v>
      </c>
      <c r="AY229" s="17" t="s">
        <v>161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89</v>
      </c>
      <c r="BK229" s="149">
        <f>ROUND(I229*H229,2)</f>
        <v>0</v>
      </c>
      <c r="BL229" s="17" t="s">
        <v>244</v>
      </c>
      <c r="BM229" s="148" t="s">
        <v>457</v>
      </c>
    </row>
    <row r="230" spans="2:65" s="11" customFormat="1" ht="22.9" customHeight="1" x14ac:dyDescent="0.2">
      <c r="B230" s="126"/>
      <c r="D230" s="127" t="s">
        <v>81</v>
      </c>
      <c r="E230" s="135" t="s">
        <v>293</v>
      </c>
      <c r="F230" s="135" t="s">
        <v>294</v>
      </c>
      <c r="I230" s="129"/>
      <c r="J230" s="136">
        <f>BK230</f>
        <v>0</v>
      </c>
      <c r="L230" s="126"/>
      <c r="M230" s="130"/>
      <c r="P230" s="131">
        <f>SUM(P231:P281)</f>
        <v>0</v>
      </c>
      <c r="R230" s="131">
        <f>SUM(R231:R281)</f>
        <v>2.6499805899999993</v>
      </c>
      <c r="T230" s="132">
        <f>SUM(T231:T281)</f>
        <v>0</v>
      </c>
      <c r="AR230" s="127" t="s">
        <v>91</v>
      </c>
      <c r="AT230" s="133" t="s">
        <v>81</v>
      </c>
      <c r="AU230" s="133" t="s">
        <v>89</v>
      </c>
      <c r="AY230" s="127" t="s">
        <v>161</v>
      </c>
      <c r="BK230" s="134">
        <f>SUM(BK231:BK281)</f>
        <v>0</v>
      </c>
    </row>
    <row r="231" spans="2:65" s="1" customFormat="1" ht="16.5" customHeight="1" x14ac:dyDescent="0.2">
      <c r="B231" s="32"/>
      <c r="C231" s="137" t="s">
        <v>440</v>
      </c>
      <c r="D231" s="137" t="s">
        <v>164</v>
      </c>
      <c r="E231" s="138" t="s">
        <v>458</v>
      </c>
      <c r="F231" s="139" t="s">
        <v>459</v>
      </c>
      <c r="G231" s="140" t="s">
        <v>167</v>
      </c>
      <c r="H231" s="141">
        <v>84.322999999999993</v>
      </c>
      <c r="I231" s="142"/>
      <c r="J231" s="143">
        <f>ROUND(I231*H231,2)</f>
        <v>0</v>
      </c>
      <c r="K231" s="139" t="s">
        <v>168</v>
      </c>
      <c r="L231" s="32"/>
      <c r="M231" s="144" t="s">
        <v>1</v>
      </c>
      <c r="N231" s="145" t="s">
        <v>47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244</v>
      </c>
      <c r="AT231" s="148" t="s">
        <v>164</v>
      </c>
      <c r="AU231" s="148" t="s">
        <v>91</v>
      </c>
      <c r="AY231" s="17" t="s">
        <v>161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89</v>
      </c>
      <c r="BK231" s="149">
        <f>ROUND(I231*H231,2)</f>
        <v>0</v>
      </c>
      <c r="BL231" s="17" t="s">
        <v>244</v>
      </c>
      <c r="BM231" s="148" t="s">
        <v>460</v>
      </c>
    </row>
    <row r="232" spans="2:65" s="12" customFormat="1" x14ac:dyDescent="0.2">
      <c r="B232" s="150"/>
      <c r="D232" s="151" t="s">
        <v>171</v>
      </c>
      <c r="E232" s="152" t="s">
        <v>1</v>
      </c>
      <c r="F232" s="153" t="s">
        <v>461</v>
      </c>
      <c r="H232" s="152" t="s">
        <v>1</v>
      </c>
      <c r="I232" s="154"/>
      <c r="L232" s="150"/>
      <c r="M232" s="155"/>
      <c r="T232" s="156"/>
      <c r="AT232" s="152" t="s">
        <v>171</v>
      </c>
      <c r="AU232" s="152" t="s">
        <v>91</v>
      </c>
      <c r="AV232" s="12" t="s">
        <v>89</v>
      </c>
      <c r="AW232" s="12" t="s">
        <v>36</v>
      </c>
      <c r="AX232" s="12" t="s">
        <v>82</v>
      </c>
      <c r="AY232" s="152" t="s">
        <v>161</v>
      </c>
    </row>
    <row r="233" spans="2:65" s="12" customFormat="1" x14ac:dyDescent="0.2">
      <c r="B233" s="150"/>
      <c r="D233" s="151" t="s">
        <v>171</v>
      </c>
      <c r="E233" s="152" t="s">
        <v>1</v>
      </c>
      <c r="F233" s="153" t="s">
        <v>409</v>
      </c>
      <c r="H233" s="152" t="s">
        <v>1</v>
      </c>
      <c r="I233" s="154"/>
      <c r="L233" s="150"/>
      <c r="M233" s="155"/>
      <c r="T233" s="156"/>
      <c r="AT233" s="152" t="s">
        <v>171</v>
      </c>
      <c r="AU233" s="152" t="s">
        <v>91</v>
      </c>
      <c r="AV233" s="12" t="s">
        <v>89</v>
      </c>
      <c r="AW233" s="12" t="s">
        <v>36</v>
      </c>
      <c r="AX233" s="12" t="s">
        <v>82</v>
      </c>
      <c r="AY233" s="152" t="s">
        <v>161</v>
      </c>
    </row>
    <row r="234" spans="2:65" s="13" customFormat="1" x14ac:dyDescent="0.2">
      <c r="B234" s="157"/>
      <c r="D234" s="151" t="s">
        <v>171</v>
      </c>
      <c r="E234" s="158" t="s">
        <v>1</v>
      </c>
      <c r="F234" s="159" t="s">
        <v>462</v>
      </c>
      <c r="H234" s="160">
        <v>84.322999999999993</v>
      </c>
      <c r="I234" s="161"/>
      <c r="L234" s="157"/>
      <c r="M234" s="162"/>
      <c r="T234" s="163"/>
      <c r="AT234" s="158" t="s">
        <v>171</v>
      </c>
      <c r="AU234" s="158" t="s">
        <v>91</v>
      </c>
      <c r="AV234" s="13" t="s">
        <v>91</v>
      </c>
      <c r="AW234" s="13" t="s">
        <v>36</v>
      </c>
      <c r="AX234" s="13" t="s">
        <v>82</v>
      </c>
      <c r="AY234" s="158" t="s">
        <v>161</v>
      </c>
    </row>
    <row r="235" spans="2:65" s="14" customFormat="1" x14ac:dyDescent="0.2">
      <c r="B235" s="164"/>
      <c r="D235" s="151" t="s">
        <v>171</v>
      </c>
      <c r="E235" s="165" t="s">
        <v>1</v>
      </c>
      <c r="F235" s="166" t="s">
        <v>175</v>
      </c>
      <c r="H235" s="167">
        <v>84.322999999999993</v>
      </c>
      <c r="I235" s="168"/>
      <c r="L235" s="164"/>
      <c r="M235" s="169"/>
      <c r="T235" s="170"/>
      <c r="AT235" s="165" t="s">
        <v>171</v>
      </c>
      <c r="AU235" s="165" t="s">
        <v>91</v>
      </c>
      <c r="AV235" s="14" t="s">
        <v>169</v>
      </c>
      <c r="AW235" s="14" t="s">
        <v>36</v>
      </c>
      <c r="AX235" s="14" t="s">
        <v>89</v>
      </c>
      <c r="AY235" s="165" t="s">
        <v>161</v>
      </c>
    </row>
    <row r="236" spans="2:65" s="1" customFormat="1" ht="16.5" customHeight="1" x14ac:dyDescent="0.2">
      <c r="B236" s="32"/>
      <c r="C236" s="137" t="s">
        <v>463</v>
      </c>
      <c r="D236" s="137" t="s">
        <v>164</v>
      </c>
      <c r="E236" s="138" t="s">
        <v>464</v>
      </c>
      <c r="F236" s="139" t="s">
        <v>465</v>
      </c>
      <c r="G236" s="140" t="s">
        <v>167</v>
      </c>
      <c r="H236" s="141">
        <v>84.322999999999993</v>
      </c>
      <c r="I236" s="142"/>
      <c r="J236" s="143">
        <f>ROUND(I236*H236,2)</f>
        <v>0</v>
      </c>
      <c r="K236" s="139" t="s">
        <v>168</v>
      </c>
      <c r="L236" s="32"/>
      <c r="M236" s="144" t="s">
        <v>1</v>
      </c>
      <c r="N236" s="145" t="s">
        <v>47</v>
      </c>
      <c r="P236" s="146">
        <f>O236*H236</f>
        <v>0</v>
      </c>
      <c r="Q236" s="146">
        <v>2.9999999999999997E-4</v>
      </c>
      <c r="R236" s="146">
        <f>Q236*H236</f>
        <v>2.5296899999999997E-2</v>
      </c>
      <c r="S236" s="146">
        <v>0</v>
      </c>
      <c r="T236" s="147">
        <f>S236*H236</f>
        <v>0</v>
      </c>
      <c r="AR236" s="148" t="s">
        <v>244</v>
      </c>
      <c r="AT236" s="148" t="s">
        <v>164</v>
      </c>
      <c r="AU236" s="148" t="s">
        <v>91</v>
      </c>
      <c r="AY236" s="17" t="s">
        <v>161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89</v>
      </c>
      <c r="BK236" s="149">
        <f>ROUND(I236*H236,2)</f>
        <v>0</v>
      </c>
      <c r="BL236" s="17" t="s">
        <v>244</v>
      </c>
      <c r="BM236" s="148" t="s">
        <v>466</v>
      </c>
    </row>
    <row r="237" spans="2:65" s="12" customFormat="1" x14ac:dyDescent="0.2">
      <c r="B237" s="150"/>
      <c r="D237" s="151" t="s">
        <v>171</v>
      </c>
      <c r="E237" s="152" t="s">
        <v>1</v>
      </c>
      <c r="F237" s="153" t="s">
        <v>467</v>
      </c>
      <c r="H237" s="152" t="s">
        <v>1</v>
      </c>
      <c r="I237" s="154"/>
      <c r="L237" s="150"/>
      <c r="M237" s="155"/>
      <c r="T237" s="156"/>
      <c r="AT237" s="152" t="s">
        <v>171</v>
      </c>
      <c r="AU237" s="152" t="s">
        <v>91</v>
      </c>
      <c r="AV237" s="12" t="s">
        <v>89</v>
      </c>
      <c r="AW237" s="12" t="s">
        <v>36</v>
      </c>
      <c r="AX237" s="12" t="s">
        <v>82</v>
      </c>
      <c r="AY237" s="152" t="s">
        <v>161</v>
      </c>
    </row>
    <row r="238" spans="2:65" s="12" customFormat="1" x14ac:dyDescent="0.2">
      <c r="B238" s="150"/>
      <c r="D238" s="151" t="s">
        <v>171</v>
      </c>
      <c r="E238" s="152" t="s">
        <v>1</v>
      </c>
      <c r="F238" s="153" t="s">
        <v>409</v>
      </c>
      <c r="H238" s="152" t="s">
        <v>1</v>
      </c>
      <c r="I238" s="154"/>
      <c r="L238" s="150"/>
      <c r="M238" s="155"/>
      <c r="T238" s="156"/>
      <c r="AT238" s="152" t="s">
        <v>171</v>
      </c>
      <c r="AU238" s="152" t="s">
        <v>91</v>
      </c>
      <c r="AV238" s="12" t="s">
        <v>89</v>
      </c>
      <c r="AW238" s="12" t="s">
        <v>36</v>
      </c>
      <c r="AX238" s="12" t="s">
        <v>82</v>
      </c>
      <c r="AY238" s="152" t="s">
        <v>161</v>
      </c>
    </row>
    <row r="239" spans="2:65" s="13" customFormat="1" x14ac:dyDescent="0.2">
      <c r="B239" s="157"/>
      <c r="D239" s="151" t="s">
        <v>171</v>
      </c>
      <c r="E239" s="158" t="s">
        <v>1</v>
      </c>
      <c r="F239" s="159" t="s">
        <v>462</v>
      </c>
      <c r="H239" s="160">
        <v>84.322999999999993</v>
      </c>
      <c r="I239" s="161"/>
      <c r="L239" s="157"/>
      <c r="M239" s="162"/>
      <c r="T239" s="163"/>
      <c r="AT239" s="158" t="s">
        <v>171</v>
      </c>
      <c r="AU239" s="158" t="s">
        <v>91</v>
      </c>
      <c r="AV239" s="13" t="s">
        <v>91</v>
      </c>
      <c r="AW239" s="13" t="s">
        <v>36</v>
      </c>
      <c r="AX239" s="13" t="s">
        <v>82</v>
      </c>
      <c r="AY239" s="158" t="s">
        <v>161</v>
      </c>
    </row>
    <row r="240" spans="2:65" s="14" customFormat="1" x14ac:dyDescent="0.2">
      <c r="B240" s="164"/>
      <c r="D240" s="151" t="s">
        <v>171</v>
      </c>
      <c r="E240" s="165" t="s">
        <v>1</v>
      </c>
      <c r="F240" s="166" t="s">
        <v>175</v>
      </c>
      <c r="H240" s="167">
        <v>84.322999999999993</v>
      </c>
      <c r="I240" s="168"/>
      <c r="L240" s="164"/>
      <c r="M240" s="169"/>
      <c r="T240" s="170"/>
      <c r="AT240" s="165" t="s">
        <v>171</v>
      </c>
      <c r="AU240" s="165" t="s">
        <v>91</v>
      </c>
      <c r="AV240" s="14" t="s">
        <v>169</v>
      </c>
      <c r="AW240" s="14" t="s">
        <v>36</v>
      </c>
      <c r="AX240" s="14" t="s">
        <v>89</v>
      </c>
      <c r="AY240" s="165" t="s">
        <v>161</v>
      </c>
    </row>
    <row r="241" spans="2:65" s="1" customFormat="1" ht="24.2" customHeight="1" x14ac:dyDescent="0.2">
      <c r="B241" s="32"/>
      <c r="C241" s="137" t="s">
        <v>468</v>
      </c>
      <c r="D241" s="137" t="s">
        <v>164</v>
      </c>
      <c r="E241" s="138" t="s">
        <v>469</v>
      </c>
      <c r="F241" s="139" t="s">
        <v>470</v>
      </c>
      <c r="G241" s="140" t="s">
        <v>167</v>
      </c>
      <c r="H241" s="141">
        <v>84.322999999999993</v>
      </c>
      <c r="I241" s="142"/>
      <c r="J241" s="143">
        <f>ROUND(I241*H241,2)</f>
        <v>0</v>
      </c>
      <c r="K241" s="139" t="s">
        <v>168</v>
      </c>
      <c r="L241" s="32"/>
      <c r="M241" s="144" t="s">
        <v>1</v>
      </c>
      <c r="N241" s="145" t="s">
        <v>47</v>
      </c>
      <c r="P241" s="146">
        <f>O241*H241</f>
        <v>0</v>
      </c>
      <c r="Q241" s="146">
        <v>1.5E-3</v>
      </c>
      <c r="R241" s="146">
        <f>Q241*H241</f>
        <v>0.1264845</v>
      </c>
      <c r="S241" s="146">
        <v>0</v>
      </c>
      <c r="T241" s="147">
        <f>S241*H241</f>
        <v>0</v>
      </c>
      <c r="AR241" s="148" t="s">
        <v>244</v>
      </c>
      <c r="AT241" s="148" t="s">
        <v>164</v>
      </c>
      <c r="AU241" s="148" t="s">
        <v>91</v>
      </c>
      <c r="AY241" s="17" t="s">
        <v>161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89</v>
      </c>
      <c r="BK241" s="149">
        <f>ROUND(I241*H241,2)</f>
        <v>0</v>
      </c>
      <c r="BL241" s="17" t="s">
        <v>244</v>
      </c>
      <c r="BM241" s="148" t="s">
        <v>471</v>
      </c>
    </row>
    <row r="242" spans="2:65" s="12" customFormat="1" x14ac:dyDescent="0.2">
      <c r="B242" s="150"/>
      <c r="D242" s="151" t="s">
        <v>171</v>
      </c>
      <c r="E242" s="152" t="s">
        <v>1</v>
      </c>
      <c r="F242" s="153" t="s">
        <v>472</v>
      </c>
      <c r="H242" s="152" t="s">
        <v>1</v>
      </c>
      <c r="I242" s="154"/>
      <c r="L242" s="150"/>
      <c r="M242" s="155"/>
      <c r="T242" s="156"/>
      <c r="AT242" s="152" t="s">
        <v>171</v>
      </c>
      <c r="AU242" s="152" t="s">
        <v>91</v>
      </c>
      <c r="AV242" s="12" t="s">
        <v>89</v>
      </c>
      <c r="AW242" s="12" t="s">
        <v>36</v>
      </c>
      <c r="AX242" s="12" t="s">
        <v>82</v>
      </c>
      <c r="AY242" s="152" t="s">
        <v>161</v>
      </c>
    </row>
    <row r="243" spans="2:65" s="12" customFormat="1" x14ac:dyDescent="0.2">
      <c r="B243" s="150"/>
      <c r="D243" s="151" t="s">
        <v>171</v>
      </c>
      <c r="E243" s="152" t="s">
        <v>1</v>
      </c>
      <c r="F243" s="153" t="s">
        <v>409</v>
      </c>
      <c r="H243" s="152" t="s">
        <v>1</v>
      </c>
      <c r="I243" s="154"/>
      <c r="L243" s="150"/>
      <c r="M243" s="155"/>
      <c r="T243" s="156"/>
      <c r="AT243" s="152" t="s">
        <v>171</v>
      </c>
      <c r="AU243" s="152" t="s">
        <v>91</v>
      </c>
      <c r="AV243" s="12" t="s">
        <v>89</v>
      </c>
      <c r="AW243" s="12" t="s">
        <v>36</v>
      </c>
      <c r="AX243" s="12" t="s">
        <v>82</v>
      </c>
      <c r="AY243" s="152" t="s">
        <v>161</v>
      </c>
    </row>
    <row r="244" spans="2:65" s="13" customFormat="1" x14ac:dyDescent="0.2">
      <c r="B244" s="157"/>
      <c r="D244" s="151" t="s">
        <v>171</v>
      </c>
      <c r="E244" s="158" t="s">
        <v>1</v>
      </c>
      <c r="F244" s="159" t="s">
        <v>462</v>
      </c>
      <c r="H244" s="160">
        <v>84.322999999999993</v>
      </c>
      <c r="I244" s="161"/>
      <c r="L244" s="157"/>
      <c r="M244" s="162"/>
      <c r="T244" s="163"/>
      <c r="AT244" s="158" t="s">
        <v>171</v>
      </c>
      <c r="AU244" s="158" t="s">
        <v>91</v>
      </c>
      <c r="AV244" s="13" t="s">
        <v>91</v>
      </c>
      <c r="AW244" s="13" t="s">
        <v>36</v>
      </c>
      <c r="AX244" s="13" t="s">
        <v>82</v>
      </c>
      <c r="AY244" s="158" t="s">
        <v>161</v>
      </c>
    </row>
    <row r="245" spans="2:65" s="14" customFormat="1" x14ac:dyDescent="0.2">
      <c r="B245" s="164"/>
      <c r="D245" s="151" t="s">
        <v>171</v>
      </c>
      <c r="E245" s="165" t="s">
        <v>1</v>
      </c>
      <c r="F245" s="166" t="s">
        <v>175</v>
      </c>
      <c r="H245" s="167">
        <v>84.322999999999993</v>
      </c>
      <c r="I245" s="168"/>
      <c r="L245" s="164"/>
      <c r="M245" s="169"/>
      <c r="T245" s="170"/>
      <c r="AT245" s="165" t="s">
        <v>171</v>
      </c>
      <c r="AU245" s="165" t="s">
        <v>91</v>
      </c>
      <c r="AV245" s="14" t="s">
        <v>169</v>
      </c>
      <c r="AW245" s="14" t="s">
        <v>36</v>
      </c>
      <c r="AX245" s="14" t="s">
        <v>89</v>
      </c>
      <c r="AY245" s="165" t="s">
        <v>161</v>
      </c>
    </row>
    <row r="246" spans="2:65" s="1" customFormat="1" ht="24.2" customHeight="1" x14ac:dyDescent="0.2">
      <c r="B246" s="32"/>
      <c r="C246" s="137" t="s">
        <v>473</v>
      </c>
      <c r="D246" s="137" t="s">
        <v>164</v>
      </c>
      <c r="E246" s="138" t="s">
        <v>474</v>
      </c>
      <c r="F246" s="139" t="s">
        <v>475</v>
      </c>
      <c r="G246" s="140" t="s">
        <v>209</v>
      </c>
      <c r="H246" s="141">
        <v>44.44</v>
      </c>
      <c r="I246" s="142"/>
      <c r="J246" s="143">
        <f>ROUND(I246*H246,2)</f>
        <v>0</v>
      </c>
      <c r="K246" s="139" t="s">
        <v>168</v>
      </c>
      <c r="L246" s="32"/>
      <c r="M246" s="144" t="s">
        <v>1</v>
      </c>
      <c r="N246" s="145" t="s">
        <v>47</v>
      </c>
      <c r="P246" s="146">
        <f>O246*H246</f>
        <v>0</v>
      </c>
      <c r="Q246" s="146">
        <v>2.7999999999999998E-4</v>
      </c>
      <c r="R246" s="146">
        <f>Q246*H246</f>
        <v>1.2443199999999998E-2</v>
      </c>
      <c r="S246" s="146">
        <v>0</v>
      </c>
      <c r="T246" s="147">
        <f>S246*H246</f>
        <v>0</v>
      </c>
      <c r="AR246" s="148" t="s">
        <v>244</v>
      </c>
      <c r="AT246" s="148" t="s">
        <v>164</v>
      </c>
      <c r="AU246" s="148" t="s">
        <v>91</v>
      </c>
      <c r="AY246" s="17" t="s">
        <v>161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7" t="s">
        <v>89</v>
      </c>
      <c r="BK246" s="149">
        <f>ROUND(I246*H246,2)</f>
        <v>0</v>
      </c>
      <c r="BL246" s="17" t="s">
        <v>244</v>
      </c>
      <c r="BM246" s="148" t="s">
        <v>476</v>
      </c>
    </row>
    <row r="247" spans="2:65" s="12" customFormat="1" x14ac:dyDescent="0.2">
      <c r="B247" s="150"/>
      <c r="D247" s="151" t="s">
        <v>171</v>
      </c>
      <c r="E247" s="152" t="s">
        <v>1</v>
      </c>
      <c r="F247" s="153" t="s">
        <v>477</v>
      </c>
      <c r="H247" s="152" t="s">
        <v>1</v>
      </c>
      <c r="I247" s="154"/>
      <c r="L247" s="150"/>
      <c r="M247" s="155"/>
      <c r="T247" s="156"/>
      <c r="AT247" s="152" t="s">
        <v>171</v>
      </c>
      <c r="AU247" s="152" t="s">
        <v>91</v>
      </c>
      <c r="AV247" s="12" t="s">
        <v>89</v>
      </c>
      <c r="AW247" s="12" t="s">
        <v>36</v>
      </c>
      <c r="AX247" s="12" t="s">
        <v>82</v>
      </c>
      <c r="AY247" s="152" t="s">
        <v>161</v>
      </c>
    </row>
    <row r="248" spans="2:65" s="12" customFormat="1" x14ac:dyDescent="0.2">
      <c r="B248" s="150"/>
      <c r="D248" s="151" t="s">
        <v>171</v>
      </c>
      <c r="E248" s="152" t="s">
        <v>1</v>
      </c>
      <c r="F248" s="153" t="s">
        <v>409</v>
      </c>
      <c r="H248" s="152" t="s">
        <v>1</v>
      </c>
      <c r="I248" s="154"/>
      <c r="L248" s="150"/>
      <c r="M248" s="155"/>
      <c r="T248" s="156"/>
      <c r="AT248" s="152" t="s">
        <v>171</v>
      </c>
      <c r="AU248" s="152" t="s">
        <v>91</v>
      </c>
      <c r="AV248" s="12" t="s">
        <v>89</v>
      </c>
      <c r="AW248" s="12" t="s">
        <v>36</v>
      </c>
      <c r="AX248" s="12" t="s">
        <v>82</v>
      </c>
      <c r="AY248" s="152" t="s">
        <v>161</v>
      </c>
    </row>
    <row r="249" spans="2:65" s="13" customFormat="1" x14ac:dyDescent="0.2">
      <c r="B249" s="157"/>
      <c r="D249" s="151" t="s">
        <v>171</v>
      </c>
      <c r="E249" s="158" t="s">
        <v>1</v>
      </c>
      <c r="F249" s="159" t="s">
        <v>478</v>
      </c>
      <c r="H249" s="160">
        <v>44.44</v>
      </c>
      <c r="I249" s="161"/>
      <c r="L249" s="157"/>
      <c r="M249" s="162"/>
      <c r="T249" s="163"/>
      <c r="AT249" s="158" t="s">
        <v>171</v>
      </c>
      <c r="AU249" s="158" t="s">
        <v>91</v>
      </c>
      <c r="AV249" s="13" t="s">
        <v>91</v>
      </c>
      <c r="AW249" s="13" t="s">
        <v>36</v>
      </c>
      <c r="AX249" s="13" t="s">
        <v>82</v>
      </c>
      <c r="AY249" s="158" t="s">
        <v>161</v>
      </c>
    </row>
    <row r="250" spans="2:65" s="14" customFormat="1" x14ac:dyDescent="0.2">
      <c r="B250" s="164"/>
      <c r="D250" s="151" t="s">
        <v>171</v>
      </c>
      <c r="E250" s="165" t="s">
        <v>1</v>
      </c>
      <c r="F250" s="166" t="s">
        <v>175</v>
      </c>
      <c r="H250" s="167">
        <v>44.44</v>
      </c>
      <c r="I250" s="168"/>
      <c r="L250" s="164"/>
      <c r="M250" s="169"/>
      <c r="T250" s="170"/>
      <c r="AT250" s="165" t="s">
        <v>171</v>
      </c>
      <c r="AU250" s="165" t="s">
        <v>91</v>
      </c>
      <c r="AV250" s="14" t="s">
        <v>169</v>
      </c>
      <c r="AW250" s="14" t="s">
        <v>36</v>
      </c>
      <c r="AX250" s="14" t="s">
        <v>89</v>
      </c>
      <c r="AY250" s="165" t="s">
        <v>161</v>
      </c>
    </row>
    <row r="251" spans="2:65" s="1" customFormat="1" ht="33" customHeight="1" x14ac:dyDescent="0.2">
      <c r="B251" s="32"/>
      <c r="C251" s="137" t="s">
        <v>479</v>
      </c>
      <c r="D251" s="137" t="s">
        <v>164</v>
      </c>
      <c r="E251" s="138" t="s">
        <v>480</v>
      </c>
      <c r="F251" s="139" t="s">
        <v>481</v>
      </c>
      <c r="G251" s="140" t="s">
        <v>167</v>
      </c>
      <c r="H251" s="141">
        <v>84.322999999999993</v>
      </c>
      <c r="I251" s="142"/>
      <c r="J251" s="143">
        <f>ROUND(I251*H251,2)</f>
        <v>0</v>
      </c>
      <c r="K251" s="139" t="s">
        <v>168</v>
      </c>
      <c r="L251" s="32"/>
      <c r="M251" s="144" t="s">
        <v>1</v>
      </c>
      <c r="N251" s="145" t="s">
        <v>47</v>
      </c>
      <c r="P251" s="146">
        <f>O251*H251</f>
        <v>0</v>
      </c>
      <c r="Q251" s="146">
        <v>9.0299999999999998E-3</v>
      </c>
      <c r="R251" s="146">
        <f>Q251*H251</f>
        <v>0.76143668999999992</v>
      </c>
      <c r="S251" s="146">
        <v>0</v>
      </c>
      <c r="T251" s="147">
        <f>S251*H251</f>
        <v>0</v>
      </c>
      <c r="AR251" s="148" t="s">
        <v>244</v>
      </c>
      <c r="AT251" s="148" t="s">
        <v>164</v>
      </c>
      <c r="AU251" s="148" t="s">
        <v>91</v>
      </c>
      <c r="AY251" s="17" t="s">
        <v>161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89</v>
      </c>
      <c r="BK251" s="149">
        <f>ROUND(I251*H251,2)</f>
        <v>0</v>
      </c>
      <c r="BL251" s="17" t="s">
        <v>244</v>
      </c>
      <c r="BM251" s="148" t="s">
        <v>482</v>
      </c>
    </row>
    <row r="252" spans="2:65" s="12" customFormat="1" x14ac:dyDescent="0.2">
      <c r="B252" s="150"/>
      <c r="D252" s="151" t="s">
        <v>171</v>
      </c>
      <c r="E252" s="152" t="s">
        <v>1</v>
      </c>
      <c r="F252" s="153" t="s">
        <v>483</v>
      </c>
      <c r="H252" s="152" t="s">
        <v>1</v>
      </c>
      <c r="I252" s="154"/>
      <c r="L252" s="150"/>
      <c r="M252" s="155"/>
      <c r="T252" s="156"/>
      <c r="AT252" s="152" t="s">
        <v>171</v>
      </c>
      <c r="AU252" s="152" t="s">
        <v>91</v>
      </c>
      <c r="AV252" s="12" t="s">
        <v>89</v>
      </c>
      <c r="AW252" s="12" t="s">
        <v>36</v>
      </c>
      <c r="AX252" s="12" t="s">
        <v>82</v>
      </c>
      <c r="AY252" s="152" t="s">
        <v>161</v>
      </c>
    </row>
    <row r="253" spans="2:65" s="12" customFormat="1" x14ac:dyDescent="0.2">
      <c r="B253" s="150"/>
      <c r="D253" s="151" t="s">
        <v>171</v>
      </c>
      <c r="E253" s="152" t="s">
        <v>1</v>
      </c>
      <c r="F253" s="153" t="s">
        <v>409</v>
      </c>
      <c r="H253" s="152" t="s">
        <v>1</v>
      </c>
      <c r="I253" s="154"/>
      <c r="L253" s="150"/>
      <c r="M253" s="155"/>
      <c r="T253" s="156"/>
      <c r="AT253" s="152" t="s">
        <v>171</v>
      </c>
      <c r="AU253" s="152" t="s">
        <v>91</v>
      </c>
      <c r="AV253" s="12" t="s">
        <v>89</v>
      </c>
      <c r="AW253" s="12" t="s">
        <v>36</v>
      </c>
      <c r="AX253" s="12" t="s">
        <v>82</v>
      </c>
      <c r="AY253" s="152" t="s">
        <v>161</v>
      </c>
    </row>
    <row r="254" spans="2:65" s="13" customFormat="1" ht="22.5" x14ac:dyDescent="0.2">
      <c r="B254" s="157"/>
      <c r="D254" s="151" t="s">
        <v>171</v>
      </c>
      <c r="E254" s="158" t="s">
        <v>1</v>
      </c>
      <c r="F254" s="159" t="s">
        <v>484</v>
      </c>
      <c r="H254" s="160">
        <v>101.667</v>
      </c>
      <c r="I254" s="161"/>
      <c r="L254" s="157"/>
      <c r="M254" s="162"/>
      <c r="T254" s="163"/>
      <c r="AT254" s="158" t="s">
        <v>171</v>
      </c>
      <c r="AU254" s="158" t="s">
        <v>91</v>
      </c>
      <c r="AV254" s="13" t="s">
        <v>91</v>
      </c>
      <c r="AW254" s="13" t="s">
        <v>36</v>
      </c>
      <c r="AX254" s="13" t="s">
        <v>82</v>
      </c>
      <c r="AY254" s="158" t="s">
        <v>161</v>
      </c>
    </row>
    <row r="255" spans="2:65" s="13" customFormat="1" ht="33.75" x14ac:dyDescent="0.2">
      <c r="B255" s="157"/>
      <c r="D255" s="151" t="s">
        <v>171</v>
      </c>
      <c r="E255" s="158" t="s">
        <v>1</v>
      </c>
      <c r="F255" s="159" t="s">
        <v>485</v>
      </c>
      <c r="H255" s="160">
        <v>-17.344000000000001</v>
      </c>
      <c r="I255" s="161"/>
      <c r="L255" s="157"/>
      <c r="M255" s="162"/>
      <c r="T255" s="163"/>
      <c r="AT255" s="158" t="s">
        <v>171</v>
      </c>
      <c r="AU255" s="158" t="s">
        <v>91</v>
      </c>
      <c r="AV255" s="13" t="s">
        <v>91</v>
      </c>
      <c r="AW255" s="13" t="s">
        <v>36</v>
      </c>
      <c r="AX255" s="13" t="s">
        <v>82</v>
      </c>
      <c r="AY255" s="158" t="s">
        <v>161</v>
      </c>
    </row>
    <row r="256" spans="2:65" s="15" customFormat="1" x14ac:dyDescent="0.2">
      <c r="B256" s="185"/>
      <c r="D256" s="151" t="s">
        <v>171</v>
      </c>
      <c r="E256" s="186" t="s">
        <v>316</v>
      </c>
      <c r="F256" s="187" t="s">
        <v>435</v>
      </c>
      <c r="H256" s="188">
        <v>84.322999999999993</v>
      </c>
      <c r="I256" s="189"/>
      <c r="L256" s="185"/>
      <c r="M256" s="190"/>
      <c r="T256" s="191"/>
      <c r="AT256" s="186" t="s">
        <v>171</v>
      </c>
      <c r="AU256" s="186" t="s">
        <v>91</v>
      </c>
      <c r="AV256" s="15" t="s">
        <v>114</v>
      </c>
      <c r="AW256" s="15" t="s">
        <v>36</v>
      </c>
      <c r="AX256" s="15" t="s">
        <v>82</v>
      </c>
      <c r="AY256" s="186" t="s">
        <v>161</v>
      </c>
    </row>
    <row r="257" spans="2:65" s="14" customFormat="1" x14ac:dyDescent="0.2">
      <c r="B257" s="164"/>
      <c r="D257" s="151" t="s">
        <v>171</v>
      </c>
      <c r="E257" s="165" t="s">
        <v>1</v>
      </c>
      <c r="F257" s="166" t="s">
        <v>175</v>
      </c>
      <c r="H257" s="167">
        <v>84.322999999999993</v>
      </c>
      <c r="I257" s="168"/>
      <c r="L257" s="164"/>
      <c r="M257" s="169"/>
      <c r="T257" s="170"/>
      <c r="AT257" s="165" t="s">
        <v>171</v>
      </c>
      <c r="AU257" s="165" t="s">
        <v>91</v>
      </c>
      <c r="AV257" s="14" t="s">
        <v>169</v>
      </c>
      <c r="AW257" s="14" t="s">
        <v>36</v>
      </c>
      <c r="AX257" s="14" t="s">
        <v>89</v>
      </c>
      <c r="AY257" s="165" t="s">
        <v>161</v>
      </c>
    </row>
    <row r="258" spans="2:65" s="1" customFormat="1" ht="24.2" customHeight="1" x14ac:dyDescent="0.2">
      <c r="B258" s="32"/>
      <c r="C258" s="192" t="s">
        <v>486</v>
      </c>
      <c r="D258" s="192" t="s">
        <v>437</v>
      </c>
      <c r="E258" s="193" t="s">
        <v>487</v>
      </c>
      <c r="F258" s="194" t="s">
        <v>488</v>
      </c>
      <c r="G258" s="195" t="s">
        <v>167</v>
      </c>
      <c r="H258" s="196">
        <v>92.754999999999995</v>
      </c>
      <c r="I258" s="197"/>
      <c r="J258" s="198">
        <f>ROUND(I258*H258,2)</f>
        <v>0</v>
      </c>
      <c r="K258" s="194" t="s">
        <v>168</v>
      </c>
      <c r="L258" s="199"/>
      <c r="M258" s="200" t="s">
        <v>1</v>
      </c>
      <c r="N258" s="201" t="s">
        <v>47</v>
      </c>
      <c r="P258" s="146">
        <f>O258*H258</f>
        <v>0</v>
      </c>
      <c r="Q258" s="146">
        <v>1.8409999999999999E-2</v>
      </c>
      <c r="R258" s="146">
        <f>Q258*H258</f>
        <v>1.7076195499999998</v>
      </c>
      <c r="S258" s="146">
        <v>0</v>
      </c>
      <c r="T258" s="147">
        <f>S258*H258</f>
        <v>0</v>
      </c>
      <c r="AR258" s="148" t="s">
        <v>440</v>
      </c>
      <c r="AT258" s="148" t="s">
        <v>437</v>
      </c>
      <c r="AU258" s="148" t="s">
        <v>91</v>
      </c>
      <c r="AY258" s="17" t="s">
        <v>161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89</v>
      </c>
      <c r="BK258" s="149">
        <f>ROUND(I258*H258,2)</f>
        <v>0</v>
      </c>
      <c r="BL258" s="17" t="s">
        <v>244</v>
      </c>
      <c r="BM258" s="148" t="s">
        <v>489</v>
      </c>
    </row>
    <row r="259" spans="2:65" s="12" customFormat="1" x14ac:dyDescent="0.2">
      <c r="B259" s="150"/>
      <c r="D259" s="151" t="s">
        <v>171</v>
      </c>
      <c r="E259" s="152" t="s">
        <v>1</v>
      </c>
      <c r="F259" s="153" t="s">
        <v>490</v>
      </c>
      <c r="H259" s="152" t="s">
        <v>1</v>
      </c>
      <c r="I259" s="154"/>
      <c r="L259" s="150"/>
      <c r="M259" s="155"/>
      <c r="T259" s="156"/>
      <c r="AT259" s="152" t="s">
        <v>171</v>
      </c>
      <c r="AU259" s="152" t="s">
        <v>91</v>
      </c>
      <c r="AV259" s="12" t="s">
        <v>89</v>
      </c>
      <c r="AW259" s="12" t="s">
        <v>36</v>
      </c>
      <c r="AX259" s="12" t="s">
        <v>82</v>
      </c>
      <c r="AY259" s="152" t="s">
        <v>161</v>
      </c>
    </row>
    <row r="260" spans="2:65" s="12" customFormat="1" x14ac:dyDescent="0.2">
      <c r="B260" s="150"/>
      <c r="D260" s="151" t="s">
        <v>171</v>
      </c>
      <c r="E260" s="152" t="s">
        <v>1</v>
      </c>
      <c r="F260" s="153" t="s">
        <v>409</v>
      </c>
      <c r="H260" s="152" t="s">
        <v>1</v>
      </c>
      <c r="I260" s="154"/>
      <c r="L260" s="150"/>
      <c r="M260" s="155"/>
      <c r="T260" s="156"/>
      <c r="AT260" s="152" t="s">
        <v>171</v>
      </c>
      <c r="AU260" s="152" t="s">
        <v>91</v>
      </c>
      <c r="AV260" s="12" t="s">
        <v>89</v>
      </c>
      <c r="AW260" s="12" t="s">
        <v>36</v>
      </c>
      <c r="AX260" s="12" t="s">
        <v>82</v>
      </c>
      <c r="AY260" s="152" t="s">
        <v>161</v>
      </c>
    </row>
    <row r="261" spans="2:65" s="13" customFormat="1" x14ac:dyDescent="0.2">
      <c r="B261" s="157"/>
      <c r="D261" s="151" t="s">
        <v>171</v>
      </c>
      <c r="E261" s="158" t="s">
        <v>1</v>
      </c>
      <c r="F261" s="159" t="s">
        <v>462</v>
      </c>
      <c r="H261" s="160">
        <v>84.322999999999993</v>
      </c>
      <c r="I261" s="161"/>
      <c r="L261" s="157"/>
      <c r="M261" s="162"/>
      <c r="T261" s="163"/>
      <c r="AT261" s="158" t="s">
        <v>171</v>
      </c>
      <c r="AU261" s="158" t="s">
        <v>91</v>
      </c>
      <c r="AV261" s="13" t="s">
        <v>91</v>
      </c>
      <c r="AW261" s="13" t="s">
        <v>36</v>
      </c>
      <c r="AX261" s="13" t="s">
        <v>82</v>
      </c>
      <c r="AY261" s="158" t="s">
        <v>161</v>
      </c>
    </row>
    <row r="262" spans="2:65" s="14" customFormat="1" x14ac:dyDescent="0.2">
      <c r="B262" s="164"/>
      <c r="D262" s="151" t="s">
        <v>171</v>
      </c>
      <c r="E262" s="165" t="s">
        <v>1</v>
      </c>
      <c r="F262" s="166" t="s">
        <v>175</v>
      </c>
      <c r="H262" s="167">
        <v>84.322999999999993</v>
      </c>
      <c r="I262" s="168"/>
      <c r="L262" s="164"/>
      <c r="M262" s="169"/>
      <c r="T262" s="170"/>
      <c r="AT262" s="165" t="s">
        <v>171</v>
      </c>
      <c r="AU262" s="165" t="s">
        <v>91</v>
      </c>
      <c r="AV262" s="14" t="s">
        <v>169</v>
      </c>
      <c r="AW262" s="14" t="s">
        <v>36</v>
      </c>
      <c r="AX262" s="14" t="s">
        <v>89</v>
      </c>
      <c r="AY262" s="165" t="s">
        <v>161</v>
      </c>
    </row>
    <row r="263" spans="2:65" s="13" customFormat="1" x14ac:dyDescent="0.2">
      <c r="B263" s="157"/>
      <c r="D263" s="151" t="s">
        <v>171</v>
      </c>
      <c r="F263" s="159" t="s">
        <v>491</v>
      </c>
      <c r="H263" s="160">
        <v>92.754999999999995</v>
      </c>
      <c r="I263" s="161"/>
      <c r="L263" s="157"/>
      <c r="M263" s="162"/>
      <c r="T263" s="163"/>
      <c r="AT263" s="158" t="s">
        <v>171</v>
      </c>
      <c r="AU263" s="158" t="s">
        <v>91</v>
      </c>
      <c r="AV263" s="13" t="s">
        <v>91</v>
      </c>
      <c r="AW263" s="13" t="s">
        <v>4</v>
      </c>
      <c r="AX263" s="13" t="s">
        <v>89</v>
      </c>
      <c r="AY263" s="158" t="s">
        <v>161</v>
      </c>
    </row>
    <row r="264" spans="2:65" s="1" customFormat="1" ht="24.2" customHeight="1" x14ac:dyDescent="0.2">
      <c r="B264" s="32"/>
      <c r="C264" s="137" t="s">
        <v>492</v>
      </c>
      <c r="D264" s="137" t="s">
        <v>164</v>
      </c>
      <c r="E264" s="138" t="s">
        <v>493</v>
      </c>
      <c r="F264" s="139" t="s">
        <v>494</v>
      </c>
      <c r="G264" s="140" t="s">
        <v>209</v>
      </c>
      <c r="H264" s="141">
        <v>20.2</v>
      </c>
      <c r="I264" s="142"/>
      <c r="J264" s="143">
        <f>ROUND(I264*H264,2)</f>
        <v>0</v>
      </c>
      <c r="K264" s="139" t="s">
        <v>168</v>
      </c>
      <c r="L264" s="32"/>
      <c r="M264" s="144" t="s">
        <v>1</v>
      </c>
      <c r="N264" s="145" t="s">
        <v>47</v>
      </c>
      <c r="P264" s="146">
        <f>O264*H264</f>
        <v>0</v>
      </c>
      <c r="Q264" s="146">
        <v>2.0000000000000001E-4</v>
      </c>
      <c r="R264" s="146">
        <f>Q264*H264</f>
        <v>4.0400000000000002E-3</v>
      </c>
      <c r="S264" s="146">
        <v>0</v>
      </c>
      <c r="T264" s="147">
        <f>S264*H264</f>
        <v>0</v>
      </c>
      <c r="AR264" s="148" t="s">
        <v>244</v>
      </c>
      <c r="AT264" s="148" t="s">
        <v>164</v>
      </c>
      <c r="AU264" s="148" t="s">
        <v>91</v>
      </c>
      <c r="AY264" s="17" t="s">
        <v>161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89</v>
      </c>
      <c r="BK264" s="149">
        <f>ROUND(I264*H264,2)</f>
        <v>0</v>
      </c>
      <c r="BL264" s="17" t="s">
        <v>244</v>
      </c>
      <c r="BM264" s="148" t="s">
        <v>495</v>
      </c>
    </row>
    <row r="265" spans="2:65" s="12" customFormat="1" x14ac:dyDescent="0.2">
      <c r="B265" s="150"/>
      <c r="D265" s="151" t="s">
        <v>171</v>
      </c>
      <c r="E265" s="152" t="s">
        <v>1</v>
      </c>
      <c r="F265" s="153" t="s">
        <v>496</v>
      </c>
      <c r="H265" s="152" t="s">
        <v>1</v>
      </c>
      <c r="I265" s="154"/>
      <c r="L265" s="150"/>
      <c r="M265" s="155"/>
      <c r="T265" s="156"/>
      <c r="AT265" s="152" t="s">
        <v>171</v>
      </c>
      <c r="AU265" s="152" t="s">
        <v>91</v>
      </c>
      <c r="AV265" s="12" t="s">
        <v>89</v>
      </c>
      <c r="AW265" s="12" t="s">
        <v>36</v>
      </c>
      <c r="AX265" s="12" t="s">
        <v>82</v>
      </c>
      <c r="AY265" s="152" t="s">
        <v>161</v>
      </c>
    </row>
    <row r="266" spans="2:65" s="12" customFormat="1" x14ac:dyDescent="0.2">
      <c r="B266" s="150"/>
      <c r="D266" s="151" t="s">
        <v>171</v>
      </c>
      <c r="E266" s="152" t="s">
        <v>1</v>
      </c>
      <c r="F266" s="153" t="s">
        <v>497</v>
      </c>
      <c r="H266" s="152" t="s">
        <v>1</v>
      </c>
      <c r="I266" s="154"/>
      <c r="L266" s="150"/>
      <c r="M266" s="155"/>
      <c r="T266" s="156"/>
      <c r="AT266" s="152" t="s">
        <v>171</v>
      </c>
      <c r="AU266" s="152" t="s">
        <v>91</v>
      </c>
      <c r="AV266" s="12" t="s">
        <v>89</v>
      </c>
      <c r="AW266" s="12" t="s">
        <v>36</v>
      </c>
      <c r="AX266" s="12" t="s">
        <v>82</v>
      </c>
      <c r="AY266" s="152" t="s">
        <v>161</v>
      </c>
    </row>
    <row r="267" spans="2:65" s="13" customFormat="1" x14ac:dyDescent="0.2">
      <c r="B267" s="157"/>
      <c r="D267" s="151" t="s">
        <v>171</v>
      </c>
      <c r="E267" s="158" t="s">
        <v>1</v>
      </c>
      <c r="F267" s="159" t="s">
        <v>498</v>
      </c>
      <c r="H267" s="160">
        <v>20.2</v>
      </c>
      <c r="I267" s="161"/>
      <c r="L267" s="157"/>
      <c r="M267" s="162"/>
      <c r="T267" s="163"/>
      <c r="AT267" s="158" t="s">
        <v>171</v>
      </c>
      <c r="AU267" s="158" t="s">
        <v>91</v>
      </c>
      <c r="AV267" s="13" t="s">
        <v>91</v>
      </c>
      <c r="AW267" s="13" t="s">
        <v>36</v>
      </c>
      <c r="AX267" s="13" t="s">
        <v>82</v>
      </c>
      <c r="AY267" s="158" t="s">
        <v>161</v>
      </c>
    </row>
    <row r="268" spans="2:65" s="14" customFormat="1" x14ac:dyDescent="0.2">
      <c r="B268" s="164"/>
      <c r="D268" s="151" t="s">
        <v>171</v>
      </c>
      <c r="E268" s="165" t="s">
        <v>1</v>
      </c>
      <c r="F268" s="166" t="s">
        <v>175</v>
      </c>
      <c r="H268" s="167">
        <v>20.2</v>
      </c>
      <c r="I268" s="168"/>
      <c r="L268" s="164"/>
      <c r="M268" s="169"/>
      <c r="T268" s="170"/>
      <c r="AT268" s="165" t="s">
        <v>171</v>
      </c>
      <c r="AU268" s="165" t="s">
        <v>91</v>
      </c>
      <c r="AV268" s="14" t="s">
        <v>169</v>
      </c>
      <c r="AW268" s="14" t="s">
        <v>36</v>
      </c>
      <c r="AX268" s="14" t="s">
        <v>89</v>
      </c>
      <c r="AY268" s="165" t="s">
        <v>161</v>
      </c>
    </row>
    <row r="269" spans="2:65" s="1" customFormat="1" ht="16.5" customHeight="1" x14ac:dyDescent="0.2">
      <c r="B269" s="32"/>
      <c r="C269" s="192" t="s">
        <v>499</v>
      </c>
      <c r="D269" s="192" t="s">
        <v>437</v>
      </c>
      <c r="E269" s="193" t="s">
        <v>500</v>
      </c>
      <c r="F269" s="194" t="s">
        <v>501</v>
      </c>
      <c r="G269" s="195" t="s">
        <v>209</v>
      </c>
      <c r="H269" s="196">
        <v>22.22</v>
      </c>
      <c r="I269" s="197"/>
      <c r="J269" s="198">
        <f>ROUND(I269*H269,2)</f>
        <v>0</v>
      </c>
      <c r="K269" s="194" t="s">
        <v>168</v>
      </c>
      <c r="L269" s="199"/>
      <c r="M269" s="200" t="s">
        <v>1</v>
      </c>
      <c r="N269" s="201" t="s">
        <v>47</v>
      </c>
      <c r="P269" s="146">
        <f>O269*H269</f>
        <v>0</v>
      </c>
      <c r="Q269" s="146">
        <v>3.2000000000000003E-4</v>
      </c>
      <c r="R269" s="146">
        <f>Q269*H269</f>
        <v>7.1104000000000002E-3</v>
      </c>
      <c r="S269" s="146">
        <v>0</v>
      </c>
      <c r="T269" s="147">
        <f>S269*H269</f>
        <v>0</v>
      </c>
      <c r="AR269" s="148" t="s">
        <v>440</v>
      </c>
      <c r="AT269" s="148" t="s">
        <v>437</v>
      </c>
      <c r="AU269" s="148" t="s">
        <v>91</v>
      </c>
      <c r="AY269" s="17" t="s">
        <v>161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89</v>
      </c>
      <c r="BK269" s="149">
        <f>ROUND(I269*H269,2)</f>
        <v>0</v>
      </c>
      <c r="BL269" s="17" t="s">
        <v>244</v>
      </c>
      <c r="BM269" s="148" t="s">
        <v>502</v>
      </c>
    </row>
    <row r="270" spans="2:65" s="13" customFormat="1" x14ac:dyDescent="0.2">
      <c r="B270" s="157"/>
      <c r="D270" s="151" t="s">
        <v>171</v>
      </c>
      <c r="F270" s="159" t="s">
        <v>503</v>
      </c>
      <c r="H270" s="160">
        <v>22.22</v>
      </c>
      <c r="I270" s="161"/>
      <c r="L270" s="157"/>
      <c r="M270" s="162"/>
      <c r="T270" s="163"/>
      <c r="AT270" s="158" t="s">
        <v>171</v>
      </c>
      <c r="AU270" s="158" t="s">
        <v>91</v>
      </c>
      <c r="AV270" s="13" t="s">
        <v>91</v>
      </c>
      <c r="AW270" s="13" t="s">
        <v>4</v>
      </c>
      <c r="AX270" s="13" t="s">
        <v>89</v>
      </c>
      <c r="AY270" s="158" t="s">
        <v>161</v>
      </c>
    </row>
    <row r="271" spans="2:65" s="1" customFormat="1" ht="16.5" customHeight="1" x14ac:dyDescent="0.2">
      <c r="B271" s="32"/>
      <c r="C271" s="137" t="s">
        <v>504</v>
      </c>
      <c r="D271" s="137" t="s">
        <v>164</v>
      </c>
      <c r="E271" s="138" t="s">
        <v>505</v>
      </c>
      <c r="F271" s="139" t="s">
        <v>506</v>
      </c>
      <c r="G271" s="140" t="s">
        <v>209</v>
      </c>
      <c r="H271" s="141">
        <v>44.44</v>
      </c>
      <c r="I271" s="142"/>
      <c r="J271" s="143">
        <f>ROUND(I271*H271,2)</f>
        <v>0</v>
      </c>
      <c r="K271" s="139" t="s">
        <v>168</v>
      </c>
      <c r="L271" s="32"/>
      <c r="M271" s="144" t="s">
        <v>1</v>
      </c>
      <c r="N271" s="145" t="s">
        <v>47</v>
      </c>
      <c r="P271" s="146">
        <f>O271*H271</f>
        <v>0</v>
      </c>
      <c r="Q271" s="146">
        <v>3.0000000000000001E-5</v>
      </c>
      <c r="R271" s="146">
        <f>Q271*H271</f>
        <v>1.3331999999999999E-3</v>
      </c>
      <c r="S271" s="146">
        <v>0</v>
      </c>
      <c r="T271" s="147">
        <f>S271*H271</f>
        <v>0</v>
      </c>
      <c r="AR271" s="148" t="s">
        <v>244</v>
      </c>
      <c r="AT271" s="148" t="s">
        <v>164</v>
      </c>
      <c r="AU271" s="148" t="s">
        <v>91</v>
      </c>
      <c r="AY271" s="17" t="s">
        <v>161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89</v>
      </c>
      <c r="BK271" s="149">
        <f>ROUND(I271*H271,2)</f>
        <v>0</v>
      </c>
      <c r="BL271" s="17" t="s">
        <v>244</v>
      </c>
      <c r="BM271" s="148" t="s">
        <v>507</v>
      </c>
    </row>
    <row r="272" spans="2:65" s="12" customFormat="1" x14ac:dyDescent="0.2">
      <c r="B272" s="150"/>
      <c r="D272" s="151" t="s">
        <v>171</v>
      </c>
      <c r="E272" s="152" t="s">
        <v>1</v>
      </c>
      <c r="F272" s="153" t="s">
        <v>508</v>
      </c>
      <c r="H272" s="152" t="s">
        <v>1</v>
      </c>
      <c r="I272" s="154"/>
      <c r="L272" s="150"/>
      <c r="M272" s="155"/>
      <c r="T272" s="156"/>
      <c r="AT272" s="152" t="s">
        <v>171</v>
      </c>
      <c r="AU272" s="152" t="s">
        <v>91</v>
      </c>
      <c r="AV272" s="12" t="s">
        <v>89</v>
      </c>
      <c r="AW272" s="12" t="s">
        <v>36</v>
      </c>
      <c r="AX272" s="12" t="s">
        <v>82</v>
      </c>
      <c r="AY272" s="152" t="s">
        <v>161</v>
      </c>
    </row>
    <row r="273" spans="2:65" s="12" customFormat="1" x14ac:dyDescent="0.2">
      <c r="B273" s="150"/>
      <c r="D273" s="151" t="s">
        <v>171</v>
      </c>
      <c r="E273" s="152" t="s">
        <v>1</v>
      </c>
      <c r="F273" s="153" t="s">
        <v>409</v>
      </c>
      <c r="H273" s="152" t="s">
        <v>1</v>
      </c>
      <c r="I273" s="154"/>
      <c r="L273" s="150"/>
      <c r="M273" s="155"/>
      <c r="T273" s="156"/>
      <c r="AT273" s="152" t="s">
        <v>171</v>
      </c>
      <c r="AU273" s="152" t="s">
        <v>91</v>
      </c>
      <c r="AV273" s="12" t="s">
        <v>89</v>
      </c>
      <c r="AW273" s="12" t="s">
        <v>36</v>
      </c>
      <c r="AX273" s="12" t="s">
        <v>82</v>
      </c>
      <c r="AY273" s="152" t="s">
        <v>161</v>
      </c>
    </row>
    <row r="274" spans="2:65" s="13" customFormat="1" x14ac:dyDescent="0.2">
      <c r="B274" s="157"/>
      <c r="D274" s="151" t="s">
        <v>171</v>
      </c>
      <c r="E274" s="158" t="s">
        <v>1</v>
      </c>
      <c r="F274" s="159" t="s">
        <v>478</v>
      </c>
      <c r="H274" s="160">
        <v>44.44</v>
      </c>
      <c r="I274" s="161"/>
      <c r="L274" s="157"/>
      <c r="M274" s="162"/>
      <c r="T274" s="163"/>
      <c r="AT274" s="158" t="s">
        <v>171</v>
      </c>
      <c r="AU274" s="158" t="s">
        <v>91</v>
      </c>
      <c r="AV274" s="13" t="s">
        <v>91</v>
      </c>
      <c r="AW274" s="13" t="s">
        <v>36</v>
      </c>
      <c r="AX274" s="13" t="s">
        <v>82</v>
      </c>
      <c r="AY274" s="158" t="s">
        <v>161</v>
      </c>
    </row>
    <row r="275" spans="2:65" s="14" customFormat="1" x14ac:dyDescent="0.2">
      <c r="B275" s="164"/>
      <c r="D275" s="151" t="s">
        <v>171</v>
      </c>
      <c r="E275" s="165" t="s">
        <v>1</v>
      </c>
      <c r="F275" s="166" t="s">
        <v>175</v>
      </c>
      <c r="H275" s="167">
        <v>44.44</v>
      </c>
      <c r="I275" s="168"/>
      <c r="L275" s="164"/>
      <c r="M275" s="169"/>
      <c r="T275" s="170"/>
      <c r="AT275" s="165" t="s">
        <v>171</v>
      </c>
      <c r="AU275" s="165" t="s">
        <v>91</v>
      </c>
      <c r="AV275" s="14" t="s">
        <v>169</v>
      </c>
      <c r="AW275" s="14" t="s">
        <v>36</v>
      </c>
      <c r="AX275" s="14" t="s">
        <v>89</v>
      </c>
      <c r="AY275" s="165" t="s">
        <v>161</v>
      </c>
    </row>
    <row r="276" spans="2:65" s="1" customFormat="1" ht="24.2" customHeight="1" x14ac:dyDescent="0.2">
      <c r="B276" s="32"/>
      <c r="C276" s="137" t="s">
        <v>509</v>
      </c>
      <c r="D276" s="137" t="s">
        <v>164</v>
      </c>
      <c r="E276" s="138" t="s">
        <v>510</v>
      </c>
      <c r="F276" s="139" t="s">
        <v>511</v>
      </c>
      <c r="G276" s="140" t="s">
        <v>167</v>
      </c>
      <c r="H276" s="141">
        <v>84.322999999999993</v>
      </c>
      <c r="I276" s="142"/>
      <c r="J276" s="143">
        <f>ROUND(I276*H276,2)</f>
        <v>0</v>
      </c>
      <c r="K276" s="139" t="s">
        <v>168</v>
      </c>
      <c r="L276" s="32"/>
      <c r="M276" s="144" t="s">
        <v>1</v>
      </c>
      <c r="N276" s="145" t="s">
        <v>47</v>
      </c>
      <c r="P276" s="146">
        <f>O276*H276</f>
        <v>0</v>
      </c>
      <c r="Q276" s="146">
        <v>5.0000000000000002E-5</v>
      </c>
      <c r="R276" s="146">
        <f>Q276*H276</f>
        <v>4.2161500000000001E-3</v>
      </c>
      <c r="S276" s="146">
        <v>0</v>
      </c>
      <c r="T276" s="147">
        <f>S276*H276</f>
        <v>0</v>
      </c>
      <c r="AR276" s="148" t="s">
        <v>244</v>
      </c>
      <c r="AT276" s="148" t="s">
        <v>164</v>
      </c>
      <c r="AU276" s="148" t="s">
        <v>91</v>
      </c>
      <c r="AY276" s="17" t="s">
        <v>161</v>
      </c>
      <c r="BE276" s="149">
        <f>IF(N276="základní",J276,0)</f>
        <v>0</v>
      </c>
      <c r="BF276" s="149">
        <f>IF(N276="snížená",J276,0)</f>
        <v>0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7" t="s">
        <v>89</v>
      </c>
      <c r="BK276" s="149">
        <f>ROUND(I276*H276,2)</f>
        <v>0</v>
      </c>
      <c r="BL276" s="17" t="s">
        <v>244</v>
      </c>
      <c r="BM276" s="148" t="s">
        <v>512</v>
      </c>
    </row>
    <row r="277" spans="2:65" s="12" customFormat="1" x14ac:dyDescent="0.2">
      <c r="B277" s="150"/>
      <c r="D277" s="151" t="s">
        <v>171</v>
      </c>
      <c r="E277" s="152" t="s">
        <v>1</v>
      </c>
      <c r="F277" s="153" t="s">
        <v>513</v>
      </c>
      <c r="H277" s="152" t="s">
        <v>1</v>
      </c>
      <c r="I277" s="154"/>
      <c r="L277" s="150"/>
      <c r="M277" s="155"/>
      <c r="T277" s="156"/>
      <c r="AT277" s="152" t="s">
        <v>171</v>
      </c>
      <c r="AU277" s="152" t="s">
        <v>91</v>
      </c>
      <c r="AV277" s="12" t="s">
        <v>89</v>
      </c>
      <c r="AW277" s="12" t="s">
        <v>36</v>
      </c>
      <c r="AX277" s="12" t="s">
        <v>82</v>
      </c>
      <c r="AY277" s="152" t="s">
        <v>161</v>
      </c>
    </row>
    <row r="278" spans="2:65" s="12" customFormat="1" x14ac:dyDescent="0.2">
      <c r="B278" s="150"/>
      <c r="D278" s="151" t="s">
        <v>171</v>
      </c>
      <c r="E278" s="152" t="s">
        <v>1</v>
      </c>
      <c r="F278" s="153" t="s">
        <v>409</v>
      </c>
      <c r="H278" s="152" t="s">
        <v>1</v>
      </c>
      <c r="I278" s="154"/>
      <c r="L278" s="150"/>
      <c r="M278" s="155"/>
      <c r="T278" s="156"/>
      <c r="AT278" s="152" t="s">
        <v>171</v>
      </c>
      <c r="AU278" s="152" t="s">
        <v>91</v>
      </c>
      <c r="AV278" s="12" t="s">
        <v>89</v>
      </c>
      <c r="AW278" s="12" t="s">
        <v>36</v>
      </c>
      <c r="AX278" s="12" t="s">
        <v>82</v>
      </c>
      <c r="AY278" s="152" t="s">
        <v>161</v>
      </c>
    </row>
    <row r="279" spans="2:65" s="13" customFormat="1" x14ac:dyDescent="0.2">
      <c r="B279" s="157"/>
      <c r="D279" s="151" t="s">
        <v>171</v>
      </c>
      <c r="E279" s="158" t="s">
        <v>1</v>
      </c>
      <c r="F279" s="159" t="s">
        <v>462</v>
      </c>
      <c r="H279" s="160">
        <v>84.322999999999993</v>
      </c>
      <c r="I279" s="161"/>
      <c r="L279" s="157"/>
      <c r="M279" s="162"/>
      <c r="T279" s="163"/>
      <c r="AT279" s="158" t="s">
        <v>171</v>
      </c>
      <c r="AU279" s="158" t="s">
        <v>91</v>
      </c>
      <c r="AV279" s="13" t="s">
        <v>91</v>
      </c>
      <c r="AW279" s="13" t="s">
        <v>36</v>
      </c>
      <c r="AX279" s="13" t="s">
        <v>82</v>
      </c>
      <c r="AY279" s="158" t="s">
        <v>161</v>
      </c>
    </row>
    <row r="280" spans="2:65" s="14" customFormat="1" x14ac:dyDescent="0.2">
      <c r="B280" s="164"/>
      <c r="D280" s="151" t="s">
        <v>171</v>
      </c>
      <c r="E280" s="165" t="s">
        <v>1</v>
      </c>
      <c r="F280" s="166" t="s">
        <v>175</v>
      </c>
      <c r="H280" s="167">
        <v>84.322999999999993</v>
      </c>
      <c r="I280" s="168"/>
      <c r="L280" s="164"/>
      <c r="M280" s="169"/>
      <c r="T280" s="170"/>
      <c r="AT280" s="165" t="s">
        <v>171</v>
      </c>
      <c r="AU280" s="165" t="s">
        <v>91</v>
      </c>
      <c r="AV280" s="14" t="s">
        <v>169</v>
      </c>
      <c r="AW280" s="14" t="s">
        <v>36</v>
      </c>
      <c r="AX280" s="14" t="s">
        <v>89</v>
      </c>
      <c r="AY280" s="165" t="s">
        <v>161</v>
      </c>
    </row>
    <row r="281" spans="2:65" s="1" customFormat="1" ht="24.2" customHeight="1" x14ac:dyDescent="0.2">
      <c r="B281" s="32"/>
      <c r="C281" s="137" t="s">
        <v>514</v>
      </c>
      <c r="D281" s="137" t="s">
        <v>164</v>
      </c>
      <c r="E281" s="138" t="s">
        <v>515</v>
      </c>
      <c r="F281" s="139" t="s">
        <v>516</v>
      </c>
      <c r="G281" s="140" t="s">
        <v>222</v>
      </c>
      <c r="H281" s="141">
        <v>2.65</v>
      </c>
      <c r="I281" s="142"/>
      <c r="J281" s="143">
        <f>ROUND(I281*H281,2)</f>
        <v>0</v>
      </c>
      <c r="K281" s="139" t="s">
        <v>168</v>
      </c>
      <c r="L281" s="32"/>
      <c r="M281" s="144" t="s">
        <v>1</v>
      </c>
      <c r="N281" s="145" t="s">
        <v>47</v>
      </c>
      <c r="P281" s="146">
        <f>O281*H281</f>
        <v>0</v>
      </c>
      <c r="Q281" s="146">
        <v>0</v>
      </c>
      <c r="R281" s="146">
        <f>Q281*H281</f>
        <v>0</v>
      </c>
      <c r="S281" s="146">
        <v>0</v>
      </c>
      <c r="T281" s="147">
        <f>S281*H281</f>
        <v>0</v>
      </c>
      <c r="AR281" s="148" t="s">
        <v>244</v>
      </c>
      <c r="AT281" s="148" t="s">
        <v>164</v>
      </c>
      <c r="AU281" s="148" t="s">
        <v>91</v>
      </c>
      <c r="AY281" s="17" t="s">
        <v>161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89</v>
      </c>
      <c r="BK281" s="149">
        <f>ROUND(I281*H281,2)</f>
        <v>0</v>
      </c>
      <c r="BL281" s="17" t="s">
        <v>244</v>
      </c>
      <c r="BM281" s="148" t="s">
        <v>517</v>
      </c>
    </row>
    <row r="282" spans="2:65" s="11" customFormat="1" ht="22.9" customHeight="1" x14ac:dyDescent="0.2">
      <c r="B282" s="126"/>
      <c r="D282" s="127" t="s">
        <v>81</v>
      </c>
      <c r="E282" s="135" t="s">
        <v>518</v>
      </c>
      <c r="F282" s="135" t="s">
        <v>519</v>
      </c>
      <c r="I282" s="129"/>
      <c r="J282" s="136">
        <f>BK282</f>
        <v>0</v>
      </c>
      <c r="L282" s="126"/>
      <c r="M282" s="130"/>
      <c r="P282" s="131">
        <f>SUM(P283:P293)</f>
        <v>0</v>
      </c>
      <c r="R282" s="131">
        <f>SUM(R283:R293)</f>
        <v>3.410026E-2</v>
      </c>
      <c r="T282" s="132">
        <f>SUM(T283:T293)</f>
        <v>0</v>
      </c>
      <c r="AR282" s="127" t="s">
        <v>91</v>
      </c>
      <c r="AT282" s="133" t="s">
        <v>81</v>
      </c>
      <c r="AU282" s="133" t="s">
        <v>89</v>
      </c>
      <c r="AY282" s="127" t="s">
        <v>161</v>
      </c>
      <c r="BK282" s="134">
        <f>SUM(BK283:BK293)</f>
        <v>0</v>
      </c>
    </row>
    <row r="283" spans="2:65" s="1" customFormat="1" ht="24.2" customHeight="1" x14ac:dyDescent="0.2">
      <c r="B283" s="32"/>
      <c r="C283" s="137" t="s">
        <v>520</v>
      </c>
      <c r="D283" s="137" t="s">
        <v>164</v>
      </c>
      <c r="E283" s="138" t="s">
        <v>521</v>
      </c>
      <c r="F283" s="139" t="s">
        <v>522</v>
      </c>
      <c r="G283" s="140" t="s">
        <v>167</v>
      </c>
      <c r="H283" s="141">
        <v>74.131</v>
      </c>
      <c r="I283" s="142"/>
      <c r="J283" s="143">
        <f>ROUND(I283*H283,2)</f>
        <v>0</v>
      </c>
      <c r="K283" s="139" t="s">
        <v>168</v>
      </c>
      <c r="L283" s="32"/>
      <c r="M283" s="144" t="s">
        <v>1</v>
      </c>
      <c r="N283" s="145" t="s">
        <v>47</v>
      </c>
      <c r="P283" s="146">
        <f>O283*H283</f>
        <v>0</v>
      </c>
      <c r="Q283" s="146">
        <v>0</v>
      </c>
      <c r="R283" s="146">
        <f>Q283*H283</f>
        <v>0</v>
      </c>
      <c r="S283" s="146">
        <v>0</v>
      </c>
      <c r="T283" s="147">
        <f>S283*H283</f>
        <v>0</v>
      </c>
      <c r="AR283" s="148" t="s">
        <v>244</v>
      </c>
      <c r="AT283" s="148" t="s">
        <v>164</v>
      </c>
      <c r="AU283" s="148" t="s">
        <v>91</v>
      </c>
      <c r="AY283" s="17" t="s">
        <v>161</v>
      </c>
      <c r="BE283" s="149">
        <f>IF(N283="základní",J283,0)</f>
        <v>0</v>
      </c>
      <c r="BF283" s="149">
        <f>IF(N283="snížená",J283,0)</f>
        <v>0</v>
      </c>
      <c r="BG283" s="149">
        <f>IF(N283="zákl. přenesená",J283,0)</f>
        <v>0</v>
      </c>
      <c r="BH283" s="149">
        <f>IF(N283="sníž. přenesená",J283,0)</f>
        <v>0</v>
      </c>
      <c r="BI283" s="149">
        <f>IF(N283="nulová",J283,0)</f>
        <v>0</v>
      </c>
      <c r="BJ283" s="17" t="s">
        <v>89</v>
      </c>
      <c r="BK283" s="149">
        <f>ROUND(I283*H283,2)</f>
        <v>0</v>
      </c>
      <c r="BL283" s="17" t="s">
        <v>244</v>
      </c>
      <c r="BM283" s="148" t="s">
        <v>523</v>
      </c>
    </row>
    <row r="284" spans="2:65" s="1" customFormat="1" ht="24.2" customHeight="1" x14ac:dyDescent="0.2">
      <c r="B284" s="32"/>
      <c r="C284" s="137" t="s">
        <v>524</v>
      </c>
      <c r="D284" s="137" t="s">
        <v>164</v>
      </c>
      <c r="E284" s="138" t="s">
        <v>525</v>
      </c>
      <c r="F284" s="139" t="s">
        <v>526</v>
      </c>
      <c r="G284" s="140" t="s">
        <v>167</v>
      </c>
      <c r="H284" s="141">
        <v>74.131</v>
      </c>
      <c r="I284" s="142"/>
      <c r="J284" s="143">
        <f>ROUND(I284*H284,2)</f>
        <v>0</v>
      </c>
      <c r="K284" s="139" t="s">
        <v>168</v>
      </c>
      <c r="L284" s="32"/>
      <c r="M284" s="144" t="s">
        <v>1</v>
      </c>
      <c r="N284" s="145" t="s">
        <v>47</v>
      </c>
      <c r="P284" s="146">
        <f>O284*H284</f>
        <v>0</v>
      </c>
      <c r="Q284" s="146">
        <v>2.0000000000000001E-4</v>
      </c>
      <c r="R284" s="146">
        <f>Q284*H284</f>
        <v>1.4826200000000001E-2</v>
      </c>
      <c r="S284" s="146">
        <v>0</v>
      </c>
      <c r="T284" s="147">
        <f>S284*H284</f>
        <v>0</v>
      </c>
      <c r="AR284" s="148" t="s">
        <v>244</v>
      </c>
      <c r="AT284" s="148" t="s">
        <v>164</v>
      </c>
      <c r="AU284" s="148" t="s">
        <v>91</v>
      </c>
      <c r="AY284" s="17" t="s">
        <v>161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89</v>
      </c>
      <c r="BK284" s="149">
        <f>ROUND(I284*H284,2)</f>
        <v>0</v>
      </c>
      <c r="BL284" s="17" t="s">
        <v>244</v>
      </c>
      <c r="BM284" s="148" t="s">
        <v>527</v>
      </c>
    </row>
    <row r="285" spans="2:65" s="1" customFormat="1" ht="33" customHeight="1" x14ac:dyDescent="0.2">
      <c r="B285" s="32"/>
      <c r="C285" s="137" t="s">
        <v>528</v>
      </c>
      <c r="D285" s="137" t="s">
        <v>164</v>
      </c>
      <c r="E285" s="138" t="s">
        <v>529</v>
      </c>
      <c r="F285" s="139" t="s">
        <v>530</v>
      </c>
      <c r="G285" s="140" t="s">
        <v>167</v>
      </c>
      <c r="H285" s="141">
        <v>74.131</v>
      </c>
      <c r="I285" s="142"/>
      <c r="J285" s="143">
        <f>ROUND(I285*H285,2)</f>
        <v>0</v>
      </c>
      <c r="K285" s="139" t="s">
        <v>168</v>
      </c>
      <c r="L285" s="32"/>
      <c r="M285" s="144" t="s">
        <v>1</v>
      </c>
      <c r="N285" s="145" t="s">
        <v>47</v>
      </c>
      <c r="P285" s="146">
        <f>O285*H285</f>
        <v>0</v>
      </c>
      <c r="Q285" s="146">
        <v>2.5999999999999998E-4</v>
      </c>
      <c r="R285" s="146">
        <f>Q285*H285</f>
        <v>1.9274059999999999E-2</v>
      </c>
      <c r="S285" s="146">
        <v>0</v>
      </c>
      <c r="T285" s="147">
        <f>S285*H285</f>
        <v>0</v>
      </c>
      <c r="AR285" s="148" t="s">
        <v>244</v>
      </c>
      <c r="AT285" s="148" t="s">
        <v>164</v>
      </c>
      <c r="AU285" s="148" t="s">
        <v>91</v>
      </c>
      <c r="AY285" s="17" t="s">
        <v>161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89</v>
      </c>
      <c r="BK285" s="149">
        <f>ROUND(I285*H285,2)</f>
        <v>0</v>
      </c>
      <c r="BL285" s="17" t="s">
        <v>244</v>
      </c>
      <c r="BM285" s="148" t="s">
        <v>531</v>
      </c>
    </row>
    <row r="286" spans="2:65" s="12" customFormat="1" x14ac:dyDescent="0.2">
      <c r="B286" s="150"/>
      <c r="D286" s="151" t="s">
        <v>171</v>
      </c>
      <c r="E286" s="152" t="s">
        <v>1</v>
      </c>
      <c r="F286" s="153" t="s">
        <v>532</v>
      </c>
      <c r="H286" s="152" t="s">
        <v>1</v>
      </c>
      <c r="I286" s="154"/>
      <c r="L286" s="150"/>
      <c r="M286" s="155"/>
      <c r="T286" s="156"/>
      <c r="AT286" s="152" t="s">
        <v>171</v>
      </c>
      <c r="AU286" s="152" t="s">
        <v>91</v>
      </c>
      <c r="AV286" s="12" t="s">
        <v>89</v>
      </c>
      <c r="AW286" s="12" t="s">
        <v>36</v>
      </c>
      <c r="AX286" s="12" t="s">
        <v>82</v>
      </c>
      <c r="AY286" s="152" t="s">
        <v>161</v>
      </c>
    </row>
    <row r="287" spans="2:65" s="12" customFormat="1" x14ac:dyDescent="0.2">
      <c r="B287" s="150"/>
      <c r="D287" s="151" t="s">
        <v>171</v>
      </c>
      <c r="E287" s="152" t="s">
        <v>1</v>
      </c>
      <c r="F287" s="153" t="s">
        <v>409</v>
      </c>
      <c r="H287" s="152" t="s">
        <v>1</v>
      </c>
      <c r="I287" s="154"/>
      <c r="L287" s="150"/>
      <c r="M287" s="155"/>
      <c r="T287" s="156"/>
      <c r="AT287" s="152" t="s">
        <v>171</v>
      </c>
      <c r="AU287" s="152" t="s">
        <v>91</v>
      </c>
      <c r="AV287" s="12" t="s">
        <v>89</v>
      </c>
      <c r="AW287" s="12" t="s">
        <v>36</v>
      </c>
      <c r="AX287" s="12" t="s">
        <v>82</v>
      </c>
      <c r="AY287" s="152" t="s">
        <v>161</v>
      </c>
    </row>
    <row r="288" spans="2:65" s="13" customFormat="1" x14ac:dyDescent="0.2">
      <c r="B288" s="157"/>
      <c r="D288" s="151" t="s">
        <v>171</v>
      </c>
      <c r="E288" s="158" t="s">
        <v>1</v>
      </c>
      <c r="F288" s="159" t="s">
        <v>434</v>
      </c>
      <c r="H288" s="160">
        <v>30.52</v>
      </c>
      <c r="I288" s="161"/>
      <c r="L288" s="157"/>
      <c r="M288" s="162"/>
      <c r="T288" s="163"/>
      <c r="AT288" s="158" t="s">
        <v>171</v>
      </c>
      <c r="AU288" s="158" t="s">
        <v>91</v>
      </c>
      <c r="AV288" s="13" t="s">
        <v>91</v>
      </c>
      <c r="AW288" s="13" t="s">
        <v>36</v>
      </c>
      <c r="AX288" s="13" t="s">
        <v>82</v>
      </c>
      <c r="AY288" s="158" t="s">
        <v>161</v>
      </c>
    </row>
    <row r="289" spans="2:65" s="12" customFormat="1" x14ac:dyDescent="0.2">
      <c r="B289" s="150"/>
      <c r="D289" s="151" t="s">
        <v>171</v>
      </c>
      <c r="E289" s="152" t="s">
        <v>1</v>
      </c>
      <c r="F289" s="153" t="s">
        <v>533</v>
      </c>
      <c r="H289" s="152" t="s">
        <v>1</v>
      </c>
      <c r="I289" s="154"/>
      <c r="L289" s="150"/>
      <c r="M289" s="155"/>
      <c r="T289" s="156"/>
      <c r="AT289" s="152" t="s">
        <v>171</v>
      </c>
      <c r="AU289" s="152" t="s">
        <v>91</v>
      </c>
      <c r="AV289" s="12" t="s">
        <v>89</v>
      </c>
      <c r="AW289" s="12" t="s">
        <v>36</v>
      </c>
      <c r="AX289" s="12" t="s">
        <v>82</v>
      </c>
      <c r="AY289" s="152" t="s">
        <v>161</v>
      </c>
    </row>
    <row r="290" spans="2:65" s="12" customFormat="1" x14ac:dyDescent="0.2">
      <c r="B290" s="150"/>
      <c r="D290" s="151" t="s">
        <v>171</v>
      </c>
      <c r="E290" s="152" t="s">
        <v>1</v>
      </c>
      <c r="F290" s="153" t="s">
        <v>409</v>
      </c>
      <c r="H290" s="152" t="s">
        <v>1</v>
      </c>
      <c r="I290" s="154"/>
      <c r="L290" s="150"/>
      <c r="M290" s="155"/>
      <c r="T290" s="156"/>
      <c r="AT290" s="152" t="s">
        <v>171</v>
      </c>
      <c r="AU290" s="152" t="s">
        <v>91</v>
      </c>
      <c r="AV290" s="12" t="s">
        <v>89</v>
      </c>
      <c r="AW290" s="12" t="s">
        <v>36</v>
      </c>
      <c r="AX290" s="12" t="s">
        <v>82</v>
      </c>
      <c r="AY290" s="152" t="s">
        <v>161</v>
      </c>
    </row>
    <row r="291" spans="2:65" s="13" customFormat="1" x14ac:dyDescent="0.2">
      <c r="B291" s="157"/>
      <c r="D291" s="151" t="s">
        <v>171</v>
      </c>
      <c r="E291" s="158" t="s">
        <v>1</v>
      </c>
      <c r="F291" s="159" t="s">
        <v>534</v>
      </c>
      <c r="H291" s="160">
        <v>127.934</v>
      </c>
      <c r="I291" s="161"/>
      <c r="L291" s="157"/>
      <c r="M291" s="162"/>
      <c r="T291" s="163"/>
      <c r="AT291" s="158" t="s">
        <v>171</v>
      </c>
      <c r="AU291" s="158" t="s">
        <v>91</v>
      </c>
      <c r="AV291" s="13" t="s">
        <v>91</v>
      </c>
      <c r="AW291" s="13" t="s">
        <v>36</v>
      </c>
      <c r="AX291" s="13" t="s">
        <v>82</v>
      </c>
      <c r="AY291" s="158" t="s">
        <v>161</v>
      </c>
    </row>
    <row r="292" spans="2:65" s="13" customFormat="1" x14ac:dyDescent="0.2">
      <c r="B292" s="157"/>
      <c r="D292" s="151" t="s">
        <v>171</v>
      </c>
      <c r="E292" s="158" t="s">
        <v>1</v>
      </c>
      <c r="F292" s="159" t="s">
        <v>535</v>
      </c>
      <c r="H292" s="160">
        <v>-84.322999999999993</v>
      </c>
      <c r="I292" s="161"/>
      <c r="L292" s="157"/>
      <c r="M292" s="162"/>
      <c r="T292" s="163"/>
      <c r="AT292" s="158" t="s">
        <v>171</v>
      </c>
      <c r="AU292" s="158" t="s">
        <v>91</v>
      </c>
      <c r="AV292" s="13" t="s">
        <v>91</v>
      </c>
      <c r="AW292" s="13" t="s">
        <v>36</v>
      </c>
      <c r="AX292" s="13" t="s">
        <v>82</v>
      </c>
      <c r="AY292" s="158" t="s">
        <v>161</v>
      </c>
    </row>
    <row r="293" spans="2:65" s="14" customFormat="1" x14ac:dyDescent="0.2">
      <c r="B293" s="164"/>
      <c r="D293" s="151" t="s">
        <v>171</v>
      </c>
      <c r="E293" s="165" t="s">
        <v>1</v>
      </c>
      <c r="F293" s="166" t="s">
        <v>175</v>
      </c>
      <c r="H293" s="167">
        <v>74.131</v>
      </c>
      <c r="I293" s="168"/>
      <c r="L293" s="164"/>
      <c r="M293" s="169"/>
      <c r="T293" s="170"/>
      <c r="AT293" s="165" t="s">
        <v>171</v>
      </c>
      <c r="AU293" s="165" t="s">
        <v>91</v>
      </c>
      <c r="AV293" s="14" t="s">
        <v>169</v>
      </c>
      <c r="AW293" s="14" t="s">
        <v>36</v>
      </c>
      <c r="AX293" s="14" t="s">
        <v>89</v>
      </c>
      <c r="AY293" s="165" t="s">
        <v>161</v>
      </c>
    </row>
    <row r="294" spans="2:65" s="11" customFormat="1" ht="25.9" customHeight="1" x14ac:dyDescent="0.2">
      <c r="B294" s="126"/>
      <c r="D294" s="127" t="s">
        <v>81</v>
      </c>
      <c r="E294" s="128" t="s">
        <v>301</v>
      </c>
      <c r="F294" s="128" t="s">
        <v>302</v>
      </c>
      <c r="I294" s="129"/>
      <c r="J294" s="117">
        <f>BK294</f>
        <v>0</v>
      </c>
      <c r="L294" s="126"/>
      <c r="M294" s="130"/>
      <c r="P294" s="131">
        <f>SUM(P295:P303)</f>
        <v>0</v>
      </c>
      <c r="R294" s="131">
        <f>SUM(R295:R303)</f>
        <v>0</v>
      </c>
      <c r="T294" s="132">
        <f>SUM(T295:T303)</f>
        <v>0</v>
      </c>
      <c r="AR294" s="127" t="s">
        <v>169</v>
      </c>
      <c r="AT294" s="133" t="s">
        <v>81</v>
      </c>
      <c r="AU294" s="133" t="s">
        <v>82</v>
      </c>
      <c r="AY294" s="127" t="s">
        <v>161</v>
      </c>
      <c r="BK294" s="134">
        <f>SUM(BK295:BK303)</f>
        <v>0</v>
      </c>
    </row>
    <row r="295" spans="2:65" s="1" customFormat="1" ht="24.2" customHeight="1" x14ac:dyDescent="0.2">
      <c r="B295" s="32"/>
      <c r="C295" s="137" t="s">
        <v>536</v>
      </c>
      <c r="D295" s="137" t="s">
        <v>164</v>
      </c>
      <c r="E295" s="138" t="s">
        <v>537</v>
      </c>
      <c r="F295" s="139" t="s">
        <v>538</v>
      </c>
      <c r="G295" s="140" t="s">
        <v>306</v>
      </c>
      <c r="H295" s="141">
        <v>3</v>
      </c>
      <c r="I295" s="142"/>
      <c r="J295" s="143">
        <f t="shared" ref="J295:J303" si="10">ROUND(I295*H295,2)</f>
        <v>0</v>
      </c>
      <c r="K295" s="139" t="s">
        <v>1</v>
      </c>
      <c r="L295" s="32"/>
      <c r="M295" s="144" t="s">
        <v>1</v>
      </c>
      <c r="N295" s="145" t="s">
        <v>47</v>
      </c>
      <c r="P295" s="146">
        <f t="shared" ref="P295:P303" si="11">O295*H295</f>
        <v>0</v>
      </c>
      <c r="Q295" s="146">
        <v>0</v>
      </c>
      <c r="R295" s="146">
        <f t="shared" ref="R295:R303" si="12">Q295*H295</f>
        <v>0</v>
      </c>
      <c r="S295" s="146">
        <v>0</v>
      </c>
      <c r="T295" s="147">
        <f t="shared" ref="T295:T303" si="13">S295*H295</f>
        <v>0</v>
      </c>
      <c r="AR295" s="148" t="s">
        <v>169</v>
      </c>
      <c r="AT295" s="148" t="s">
        <v>164</v>
      </c>
      <c r="AU295" s="148" t="s">
        <v>89</v>
      </c>
      <c r="AY295" s="17" t="s">
        <v>161</v>
      </c>
      <c r="BE295" s="149">
        <f t="shared" ref="BE295:BE303" si="14">IF(N295="základní",J295,0)</f>
        <v>0</v>
      </c>
      <c r="BF295" s="149">
        <f t="shared" ref="BF295:BF303" si="15">IF(N295="snížená",J295,0)</f>
        <v>0</v>
      </c>
      <c r="BG295" s="149">
        <f t="shared" ref="BG295:BG303" si="16">IF(N295="zákl. přenesená",J295,0)</f>
        <v>0</v>
      </c>
      <c r="BH295" s="149">
        <f t="shared" ref="BH295:BH303" si="17">IF(N295="sníž. přenesená",J295,0)</f>
        <v>0</v>
      </c>
      <c r="BI295" s="149">
        <f t="shared" ref="BI295:BI303" si="18">IF(N295="nulová",J295,0)</f>
        <v>0</v>
      </c>
      <c r="BJ295" s="17" t="s">
        <v>89</v>
      </c>
      <c r="BK295" s="149">
        <f t="shared" ref="BK295:BK303" si="19">ROUND(I295*H295,2)</f>
        <v>0</v>
      </c>
      <c r="BL295" s="17" t="s">
        <v>169</v>
      </c>
      <c r="BM295" s="148" t="s">
        <v>539</v>
      </c>
    </row>
    <row r="296" spans="2:65" s="1" customFormat="1" ht="33" customHeight="1" x14ac:dyDescent="0.2">
      <c r="B296" s="32"/>
      <c r="C296" s="137" t="s">
        <v>540</v>
      </c>
      <c r="D296" s="137" t="s">
        <v>164</v>
      </c>
      <c r="E296" s="138" t="s">
        <v>541</v>
      </c>
      <c r="F296" s="139" t="s">
        <v>542</v>
      </c>
      <c r="G296" s="140" t="s">
        <v>209</v>
      </c>
      <c r="H296" s="141">
        <v>10</v>
      </c>
      <c r="I296" s="142"/>
      <c r="J296" s="143">
        <f t="shared" si="10"/>
        <v>0</v>
      </c>
      <c r="K296" s="139" t="s">
        <v>1</v>
      </c>
      <c r="L296" s="32"/>
      <c r="M296" s="144" t="s">
        <v>1</v>
      </c>
      <c r="N296" s="145" t="s">
        <v>47</v>
      </c>
      <c r="P296" s="146">
        <f t="shared" si="11"/>
        <v>0</v>
      </c>
      <c r="Q296" s="146">
        <v>0</v>
      </c>
      <c r="R296" s="146">
        <f t="shared" si="12"/>
        <v>0</v>
      </c>
      <c r="S296" s="146">
        <v>0</v>
      </c>
      <c r="T296" s="147">
        <f t="shared" si="13"/>
        <v>0</v>
      </c>
      <c r="AR296" s="148" t="s">
        <v>169</v>
      </c>
      <c r="AT296" s="148" t="s">
        <v>164</v>
      </c>
      <c r="AU296" s="148" t="s">
        <v>89</v>
      </c>
      <c r="AY296" s="17" t="s">
        <v>161</v>
      </c>
      <c r="BE296" s="149">
        <f t="shared" si="14"/>
        <v>0</v>
      </c>
      <c r="BF296" s="149">
        <f t="shared" si="15"/>
        <v>0</v>
      </c>
      <c r="BG296" s="149">
        <f t="shared" si="16"/>
        <v>0</v>
      </c>
      <c r="BH296" s="149">
        <f t="shared" si="17"/>
        <v>0</v>
      </c>
      <c r="BI296" s="149">
        <f t="shared" si="18"/>
        <v>0</v>
      </c>
      <c r="BJ296" s="17" t="s">
        <v>89</v>
      </c>
      <c r="BK296" s="149">
        <f t="shared" si="19"/>
        <v>0</v>
      </c>
      <c r="BL296" s="17" t="s">
        <v>169</v>
      </c>
      <c r="BM296" s="148" t="s">
        <v>543</v>
      </c>
    </row>
    <row r="297" spans="2:65" s="1" customFormat="1" ht="24.2" customHeight="1" x14ac:dyDescent="0.2">
      <c r="B297" s="32"/>
      <c r="C297" s="137" t="s">
        <v>544</v>
      </c>
      <c r="D297" s="137" t="s">
        <v>164</v>
      </c>
      <c r="E297" s="138" t="s">
        <v>545</v>
      </c>
      <c r="F297" s="139" t="s">
        <v>546</v>
      </c>
      <c r="G297" s="140" t="s">
        <v>306</v>
      </c>
      <c r="H297" s="141">
        <v>3</v>
      </c>
      <c r="I297" s="142"/>
      <c r="J297" s="143">
        <f t="shared" si="10"/>
        <v>0</v>
      </c>
      <c r="K297" s="139" t="s">
        <v>1</v>
      </c>
      <c r="L297" s="32"/>
      <c r="M297" s="144" t="s">
        <v>1</v>
      </c>
      <c r="N297" s="145" t="s">
        <v>47</v>
      </c>
      <c r="P297" s="146">
        <f t="shared" si="11"/>
        <v>0</v>
      </c>
      <c r="Q297" s="146">
        <v>0</v>
      </c>
      <c r="R297" s="146">
        <f t="shared" si="12"/>
        <v>0</v>
      </c>
      <c r="S297" s="146">
        <v>0</v>
      </c>
      <c r="T297" s="147">
        <f t="shared" si="13"/>
        <v>0</v>
      </c>
      <c r="AR297" s="148" t="s">
        <v>169</v>
      </c>
      <c r="AT297" s="148" t="s">
        <v>164</v>
      </c>
      <c r="AU297" s="148" t="s">
        <v>89</v>
      </c>
      <c r="AY297" s="17" t="s">
        <v>161</v>
      </c>
      <c r="BE297" s="149">
        <f t="shared" si="14"/>
        <v>0</v>
      </c>
      <c r="BF297" s="149">
        <f t="shared" si="15"/>
        <v>0</v>
      </c>
      <c r="BG297" s="149">
        <f t="shared" si="16"/>
        <v>0</v>
      </c>
      <c r="BH297" s="149">
        <f t="shared" si="17"/>
        <v>0</v>
      </c>
      <c r="BI297" s="149">
        <f t="shared" si="18"/>
        <v>0</v>
      </c>
      <c r="BJ297" s="17" t="s">
        <v>89</v>
      </c>
      <c r="BK297" s="149">
        <f t="shared" si="19"/>
        <v>0</v>
      </c>
      <c r="BL297" s="17" t="s">
        <v>169</v>
      </c>
      <c r="BM297" s="148" t="s">
        <v>547</v>
      </c>
    </row>
    <row r="298" spans="2:65" s="1" customFormat="1" ht="24.2" customHeight="1" x14ac:dyDescent="0.2">
      <c r="B298" s="32"/>
      <c r="C298" s="137" t="s">
        <v>548</v>
      </c>
      <c r="D298" s="137" t="s">
        <v>164</v>
      </c>
      <c r="E298" s="138" t="s">
        <v>549</v>
      </c>
      <c r="F298" s="139" t="s">
        <v>550</v>
      </c>
      <c r="G298" s="140" t="s">
        <v>306</v>
      </c>
      <c r="H298" s="141">
        <v>4</v>
      </c>
      <c r="I298" s="142"/>
      <c r="J298" s="143">
        <f t="shared" si="10"/>
        <v>0</v>
      </c>
      <c r="K298" s="139" t="s">
        <v>1</v>
      </c>
      <c r="L298" s="32"/>
      <c r="M298" s="144" t="s">
        <v>1</v>
      </c>
      <c r="N298" s="145" t="s">
        <v>47</v>
      </c>
      <c r="P298" s="146">
        <f t="shared" si="11"/>
        <v>0</v>
      </c>
      <c r="Q298" s="146">
        <v>0</v>
      </c>
      <c r="R298" s="146">
        <f t="shared" si="12"/>
        <v>0</v>
      </c>
      <c r="S298" s="146">
        <v>0</v>
      </c>
      <c r="T298" s="147">
        <f t="shared" si="13"/>
        <v>0</v>
      </c>
      <c r="AR298" s="148" t="s">
        <v>169</v>
      </c>
      <c r="AT298" s="148" t="s">
        <v>164</v>
      </c>
      <c r="AU298" s="148" t="s">
        <v>89</v>
      </c>
      <c r="AY298" s="17" t="s">
        <v>161</v>
      </c>
      <c r="BE298" s="149">
        <f t="shared" si="14"/>
        <v>0</v>
      </c>
      <c r="BF298" s="149">
        <f t="shared" si="15"/>
        <v>0</v>
      </c>
      <c r="BG298" s="149">
        <f t="shared" si="16"/>
        <v>0</v>
      </c>
      <c r="BH298" s="149">
        <f t="shared" si="17"/>
        <v>0</v>
      </c>
      <c r="BI298" s="149">
        <f t="shared" si="18"/>
        <v>0</v>
      </c>
      <c r="BJ298" s="17" t="s">
        <v>89</v>
      </c>
      <c r="BK298" s="149">
        <f t="shared" si="19"/>
        <v>0</v>
      </c>
      <c r="BL298" s="17" t="s">
        <v>169</v>
      </c>
      <c r="BM298" s="148" t="s">
        <v>551</v>
      </c>
    </row>
    <row r="299" spans="2:65" s="1" customFormat="1" ht="16.5" customHeight="1" x14ac:dyDescent="0.2">
      <c r="B299" s="32"/>
      <c r="C299" s="137" t="s">
        <v>552</v>
      </c>
      <c r="D299" s="137" t="s">
        <v>164</v>
      </c>
      <c r="E299" s="138" t="s">
        <v>553</v>
      </c>
      <c r="F299" s="139" t="s">
        <v>554</v>
      </c>
      <c r="G299" s="140" t="s">
        <v>306</v>
      </c>
      <c r="H299" s="141">
        <v>5</v>
      </c>
      <c r="I299" s="142"/>
      <c r="J299" s="143">
        <f t="shared" si="10"/>
        <v>0</v>
      </c>
      <c r="K299" s="139" t="s">
        <v>1</v>
      </c>
      <c r="L299" s="32"/>
      <c r="M299" s="144" t="s">
        <v>1</v>
      </c>
      <c r="N299" s="145" t="s">
        <v>47</v>
      </c>
      <c r="P299" s="146">
        <f t="shared" si="11"/>
        <v>0</v>
      </c>
      <c r="Q299" s="146">
        <v>0</v>
      </c>
      <c r="R299" s="146">
        <f t="shared" si="12"/>
        <v>0</v>
      </c>
      <c r="S299" s="146">
        <v>0</v>
      </c>
      <c r="T299" s="147">
        <f t="shared" si="13"/>
        <v>0</v>
      </c>
      <c r="AR299" s="148" t="s">
        <v>169</v>
      </c>
      <c r="AT299" s="148" t="s">
        <v>164</v>
      </c>
      <c r="AU299" s="148" t="s">
        <v>89</v>
      </c>
      <c r="AY299" s="17" t="s">
        <v>161</v>
      </c>
      <c r="BE299" s="149">
        <f t="shared" si="14"/>
        <v>0</v>
      </c>
      <c r="BF299" s="149">
        <f t="shared" si="15"/>
        <v>0</v>
      </c>
      <c r="BG299" s="149">
        <f t="shared" si="16"/>
        <v>0</v>
      </c>
      <c r="BH299" s="149">
        <f t="shared" si="17"/>
        <v>0</v>
      </c>
      <c r="BI299" s="149">
        <f t="shared" si="18"/>
        <v>0</v>
      </c>
      <c r="BJ299" s="17" t="s">
        <v>89</v>
      </c>
      <c r="BK299" s="149">
        <f t="shared" si="19"/>
        <v>0</v>
      </c>
      <c r="BL299" s="17" t="s">
        <v>169</v>
      </c>
      <c r="BM299" s="148" t="s">
        <v>555</v>
      </c>
    </row>
    <row r="300" spans="2:65" s="1" customFormat="1" ht="33" customHeight="1" x14ac:dyDescent="0.2">
      <c r="B300" s="32"/>
      <c r="C300" s="137" t="s">
        <v>556</v>
      </c>
      <c r="D300" s="137" t="s">
        <v>164</v>
      </c>
      <c r="E300" s="138" t="s">
        <v>557</v>
      </c>
      <c r="F300" s="139" t="s">
        <v>558</v>
      </c>
      <c r="G300" s="140" t="s">
        <v>167</v>
      </c>
      <c r="H300" s="141">
        <v>1</v>
      </c>
      <c r="I300" s="142"/>
      <c r="J300" s="143">
        <f t="shared" si="10"/>
        <v>0</v>
      </c>
      <c r="K300" s="139" t="s">
        <v>1</v>
      </c>
      <c r="L300" s="32"/>
      <c r="M300" s="144" t="s">
        <v>1</v>
      </c>
      <c r="N300" s="145" t="s">
        <v>47</v>
      </c>
      <c r="P300" s="146">
        <f t="shared" si="11"/>
        <v>0</v>
      </c>
      <c r="Q300" s="146">
        <v>0</v>
      </c>
      <c r="R300" s="146">
        <f t="shared" si="12"/>
        <v>0</v>
      </c>
      <c r="S300" s="146">
        <v>0</v>
      </c>
      <c r="T300" s="147">
        <f t="shared" si="13"/>
        <v>0</v>
      </c>
      <c r="AR300" s="148" t="s">
        <v>169</v>
      </c>
      <c r="AT300" s="148" t="s">
        <v>164</v>
      </c>
      <c r="AU300" s="148" t="s">
        <v>89</v>
      </c>
      <c r="AY300" s="17" t="s">
        <v>161</v>
      </c>
      <c r="BE300" s="149">
        <f t="shared" si="14"/>
        <v>0</v>
      </c>
      <c r="BF300" s="149">
        <f t="shared" si="15"/>
        <v>0</v>
      </c>
      <c r="BG300" s="149">
        <f t="shared" si="16"/>
        <v>0</v>
      </c>
      <c r="BH300" s="149">
        <f t="shared" si="17"/>
        <v>0</v>
      </c>
      <c r="BI300" s="149">
        <f t="shared" si="18"/>
        <v>0</v>
      </c>
      <c r="BJ300" s="17" t="s">
        <v>89</v>
      </c>
      <c r="BK300" s="149">
        <f t="shared" si="19"/>
        <v>0</v>
      </c>
      <c r="BL300" s="17" t="s">
        <v>169</v>
      </c>
      <c r="BM300" s="148" t="s">
        <v>559</v>
      </c>
    </row>
    <row r="301" spans="2:65" s="1" customFormat="1" ht="24.2" customHeight="1" x14ac:dyDescent="0.2">
      <c r="B301" s="32"/>
      <c r="C301" s="137" t="s">
        <v>560</v>
      </c>
      <c r="D301" s="137" t="s">
        <v>164</v>
      </c>
      <c r="E301" s="138" t="s">
        <v>561</v>
      </c>
      <c r="F301" s="139" t="s">
        <v>562</v>
      </c>
      <c r="G301" s="140" t="s">
        <v>209</v>
      </c>
      <c r="H301" s="141">
        <v>7.5</v>
      </c>
      <c r="I301" s="142"/>
      <c r="J301" s="143">
        <f t="shared" si="10"/>
        <v>0</v>
      </c>
      <c r="K301" s="139" t="s">
        <v>1</v>
      </c>
      <c r="L301" s="32"/>
      <c r="M301" s="144" t="s">
        <v>1</v>
      </c>
      <c r="N301" s="145" t="s">
        <v>47</v>
      </c>
      <c r="P301" s="146">
        <f t="shared" si="11"/>
        <v>0</v>
      </c>
      <c r="Q301" s="146">
        <v>0</v>
      </c>
      <c r="R301" s="146">
        <f t="shared" si="12"/>
        <v>0</v>
      </c>
      <c r="S301" s="146">
        <v>0</v>
      </c>
      <c r="T301" s="147">
        <f t="shared" si="13"/>
        <v>0</v>
      </c>
      <c r="AR301" s="148" t="s">
        <v>169</v>
      </c>
      <c r="AT301" s="148" t="s">
        <v>164</v>
      </c>
      <c r="AU301" s="148" t="s">
        <v>89</v>
      </c>
      <c r="AY301" s="17" t="s">
        <v>161</v>
      </c>
      <c r="BE301" s="149">
        <f t="shared" si="14"/>
        <v>0</v>
      </c>
      <c r="BF301" s="149">
        <f t="shared" si="15"/>
        <v>0</v>
      </c>
      <c r="BG301" s="149">
        <f t="shared" si="16"/>
        <v>0</v>
      </c>
      <c r="BH301" s="149">
        <f t="shared" si="17"/>
        <v>0</v>
      </c>
      <c r="BI301" s="149">
        <f t="shared" si="18"/>
        <v>0</v>
      </c>
      <c r="BJ301" s="17" t="s">
        <v>89</v>
      </c>
      <c r="BK301" s="149">
        <f t="shared" si="19"/>
        <v>0</v>
      </c>
      <c r="BL301" s="17" t="s">
        <v>169</v>
      </c>
      <c r="BM301" s="148" t="s">
        <v>563</v>
      </c>
    </row>
    <row r="302" spans="2:65" s="1" customFormat="1" ht="24.2" customHeight="1" x14ac:dyDescent="0.2">
      <c r="B302" s="32"/>
      <c r="C302" s="137" t="s">
        <v>564</v>
      </c>
      <c r="D302" s="137" t="s">
        <v>164</v>
      </c>
      <c r="E302" s="138" t="s">
        <v>565</v>
      </c>
      <c r="F302" s="139" t="s">
        <v>566</v>
      </c>
      <c r="G302" s="140" t="s">
        <v>209</v>
      </c>
      <c r="H302" s="141">
        <v>25</v>
      </c>
      <c r="I302" s="142"/>
      <c r="J302" s="143">
        <f t="shared" si="10"/>
        <v>0</v>
      </c>
      <c r="K302" s="139" t="s">
        <v>1</v>
      </c>
      <c r="L302" s="32"/>
      <c r="M302" s="144" t="s">
        <v>1</v>
      </c>
      <c r="N302" s="145" t="s">
        <v>47</v>
      </c>
      <c r="P302" s="146">
        <f t="shared" si="11"/>
        <v>0</v>
      </c>
      <c r="Q302" s="146">
        <v>0</v>
      </c>
      <c r="R302" s="146">
        <f t="shared" si="12"/>
        <v>0</v>
      </c>
      <c r="S302" s="146">
        <v>0</v>
      </c>
      <c r="T302" s="147">
        <f t="shared" si="13"/>
        <v>0</v>
      </c>
      <c r="AR302" s="148" t="s">
        <v>169</v>
      </c>
      <c r="AT302" s="148" t="s">
        <v>164</v>
      </c>
      <c r="AU302" s="148" t="s">
        <v>89</v>
      </c>
      <c r="AY302" s="17" t="s">
        <v>161</v>
      </c>
      <c r="BE302" s="149">
        <f t="shared" si="14"/>
        <v>0</v>
      </c>
      <c r="BF302" s="149">
        <f t="shared" si="15"/>
        <v>0</v>
      </c>
      <c r="BG302" s="149">
        <f t="shared" si="16"/>
        <v>0</v>
      </c>
      <c r="BH302" s="149">
        <f t="shared" si="17"/>
        <v>0</v>
      </c>
      <c r="BI302" s="149">
        <f t="shared" si="18"/>
        <v>0</v>
      </c>
      <c r="BJ302" s="17" t="s">
        <v>89</v>
      </c>
      <c r="BK302" s="149">
        <f t="shared" si="19"/>
        <v>0</v>
      </c>
      <c r="BL302" s="17" t="s">
        <v>169</v>
      </c>
      <c r="BM302" s="148" t="s">
        <v>567</v>
      </c>
    </row>
    <row r="303" spans="2:65" s="1" customFormat="1" ht="24.2" customHeight="1" x14ac:dyDescent="0.2">
      <c r="B303" s="32"/>
      <c r="C303" s="137" t="s">
        <v>568</v>
      </c>
      <c r="D303" s="137" t="s">
        <v>164</v>
      </c>
      <c r="E303" s="138" t="s">
        <v>569</v>
      </c>
      <c r="F303" s="139" t="s">
        <v>570</v>
      </c>
      <c r="G303" s="140" t="s">
        <v>209</v>
      </c>
      <c r="H303" s="141">
        <v>5.18</v>
      </c>
      <c r="I303" s="142"/>
      <c r="J303" s="143">
        <f t="shared" si="10"/>
        <v>0</v>
      </c>
      <c r="K303" s="139" t="s">
        <v>1</v>
      </c>
      <c r="L303" s="32"/>
      <c r="M303" s="144" t="s">
        <v>1</v>
      </c>
      <c r="N303" s="145" t="s">
        <v>47</v>
      </c>
      <c r="P303" s="146">
        <f t="shared" si="11"/>
        <v>0</v>
      </c>
      <c r="Q303" s="146">
        <v>0</v>
      </c>
      <c r="R303" s="146">
        <f t="shared" si="12"/>
        <v>0</v>
      </c>
      <c r="S303" s="146">
        <v>0</v>
      </c>
      <c r="T303" s="147">
        <f t="shared" si="13"/>
        <v>0</v>
      </c>
      <c r="AR303" s="148" t="s">
        <v>169</v>
      </c>
      <c r="AT303" s="148" t="s">
        <v>164</v>
      </c>
      <c r="AU303" s="148" t="s">
        <v>89</v>
      </c>
      <c r="AY303" s="17" t="s">
        <v>161</v>
      </c>
      <c r="BE303" s="149">
        <f t="shared" si="14"/>
        <v>0</v>
      </c>
      <c r="BF303" s="149">
        <f t="shared" si="15"/>
        <v>0</v>
      </c>
      <c r="BG303" s="149">
        <f t="shared" si="16"/>
        <v>0</v>
      </c>
      <c r="BH303" s="149">
        <f t="shared" si="17"/>
        <v>0</v>
      </c>
      <c r="BI303" s="149">
        <f t="shared" si="18"/>
        <v>0</v>
      </c>
      <c r="BJ303" s="17" t="s">
        <v>89</v>
      </c>
      <c r="BK303" s="149">
        <f t="shared" si="19"/>
        <v>0</v>
      </c>
      <c r="BL303" s="17" t="s">
        <v>169</v>
      </c>
      <c r="BM303" s="148" t="s">
        <v>571</v>
      </c>
    </row>
    <row r="304" spans="2:65" s="1" customFormat="1" ht="49.9" customHeight="1" x14ac:dyDescent="0.2">
      <c r="B304" s="32"/>
      <c r="E304" s="128" t="s">
        <v>309</v>
      </c>
      <c r="F304" s="128" t="s">
        <v>310</v>
      </c>
      <c r="J304" s="117">
        <f t="shared" ref="J304:J309" si="20">BK304</f>
        <v>0</v>
      </c>
      <c r="L304" s="32"/>
      <c r="M304" s="171"/>
      <c r="T304" s="56"/>
      <c r="AT304" s="17" t="s">
        <v>81</v>
      </c>
      <c r="AU304" s="17" t="s">
        <v>82</v>
      </c>
      <c r="AY304" s="17" t="s">
        <v>311</v>
      </c>
      <c r="BK304" s="149">
        <f>SUM(BK305:BK309)</f>
        <v>0</v>
      </c>
    </row>
    <row r="305" spans="2:63" s="1" customFormat="1" ht="16.350000000000001" customHeight="1" x14ac:dyDescent="0.2">
      <c r="B305" s="32"/>
      <c r="C305" s="172" t="s">
        <v>1</v>
      </c>
      <c r="D305" s="172" t="s">
        <v>164</v>
      </c>
      <c r="E305" s="173" t="s">
        <v>1</v>
      </c>
      <c r="F305" s="174" t="s">
        <v>1</v>
      </c>
      <c r="G305" s="175" t="s">
        <v>1</v>
      </c>
      <c r="H305" s="176"/>
      <c r="I305" s="177"/>
      <c r="J305" s="178">
        <f t="shared" si="20"/>
        <v>0</v>
      </c>
      <c r="K305" s="179"/>
      <c r="L305" s="32"/>
      <c r="M305" s="180" t="s">
        <v>1</v>
      </c>
      <c r="N305" s="181" t="s">
        <v>47</v>
      </c>
      <c r="T305" s="56"/>
      <c r="AT305" s="17" t="s">
        <v>311</v>
      </c>
      <c r="AU305" s="17" t="s">
        <v>89</v>
      </c>
      <c r="AY305" s="17" t="s">
        <v>311</v>
      </c>
      <c r="BE305" s="149">
        <f>IF(N305="základní",J305,0)</f>
        <v>0</v>
      </c>
      <c r="BF305" s="149">
        <f>IF(N305="snížená",J305,0)</f>
        <v>0</v>
      </c>
      <c r="BG305" s="149">
        <f>IF(N305="zákl. přenesená",J305,0)</f>
        <v>0</v>
      </c>
      <c r="BH305" s="149">
        <f>IF(N305="sníž. přenesená",J305,0)</f>
        <v>0</v>
      </c>
      <c r="BI305" s="149">
        <f>IF(N305="nulová",J305,0)</f>
        <v>0</v>
      </c>
      <c r="BJ305" s="17" t="s">
        <v>89</v>
      </c>
      <c r="BK305" s="149">
        <f>I305*H305</f>
        <v>0</v>
      </c>
    </row>
    <row r="306" spans="2:63" s="1" customFormat="1" ht="16.350000000000001" customHeight="1" x14ac:dyDescent="0.2">
      <c r="B306" s="32"/>
      <c r="C306" s="172" t="s">
        <v>1</v>
      </c>
      <c r="D306" s="172" t="s">
        <v>164</v>
      </c>
      <c r="E306" s="173" t="s">
        <v>1</v>
      </c>
      <c r="F306" s="174" t="s">
        <v>1</v>
      </c>
      <c r="G306" s="175" t="s">
        <v>1</v>
      </c>
      <c r="H306" s="176"/>
      <c r="I306" s="177"/>
      <c r="J306" s="178">
        <f t="shared" si="20"/>
        <v>0</v>
      </c>
      <c r="K306" s="179"/>
      <c r="L306" s="32"/>
      <c r="M306" s="180" t="s">
        <v>1</v>
      </c>
      <c r="N306" s="181" t="s">
        <v>47</v>
      </c>
      <c r="T306" s="56"/>
      <c r="AT306" s="17" t="s">
        <v>311</v>
      </c>
      <c r="AU306" s="17" t="s">
        <v>89</v>
      </c>
      <c r="AY306" s="17" t="s">
        <v>311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89</v>
      </c>
      <c r="BK306" s="149">
        <f>I306*H306</f>
        <v>0</v>
      </c>
    </row>
    <row r="307" spans="2:63" s="1" customFormat="1" ht="16.350000000000001" customHeight="1" x14ac:dyDescent="0.2">
      <c r="B307" s="32"/>
      <c r="C307" s="172" t="s">
        <v>1</v>
      </c>
      <c r="D307" s="172" t="s">
        <v>164</v>
      </c>
      <c r="E307" s="173" t="s">
        <v>1</v>
      </c>
      <c r="F307" s="174" t="s">
        <v>1</v>
      </c>
      <c r="G307" s="175" t="s">
        <v>1</v>
      </c>
      <c r="H307" s="176"/>
      <c r="I307" s="177"/>
      <c r="J307" s="178">
        <f t="shared" si="20"/>
        <v>0</v>
      </c>
      <c r="K307" s="179"/>
      <c r="L307" s="32"/>
      <c r="M307" s="180" t="s">
        <v>1</v>
      </c>
      <c r="N307" s="181" t="s">
        <v>47</v>
      </c>
      <c r="T307" s="56"/>
      <c r="AT307" s="17" t="s">
        <v>311</v>
      </c>
      <c r="AU307" s="17" t="s">
        <v>89</v>
      </c>
      <c r="AY307" s="17" t="s">
        <v>311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89</v>
      </c>
      <c r="BK307" s="149">
        <f>I307*H307</f>
        <v>0</v>
      </c>
    </row>
    <row r="308" spans="2:63" s="1" customFormat="1" ht="16.350000000000001" customHeight="1" x14ac:dyDescent="0.2">
      <c r="B308" s="32"/>
      <c r="C308" s="172" t="s">
        <v>1</v>
      </c>
      <c r="D308" s="172" t="s">
        <v>164</v>
      </c>
      <c r="E308" s="173" t="s">
        <v>1</v>
      </c>
      <c r="F308" s="174" t="s">
        <v>1</v>
      </c>
      <c r="G308" s="175" t="s">
        <v>1</v>
      </c>
      <c r="H308" s="176"/>
      <c r="I308" s="177"/>
      <c r="J308" s="178">
        <f t="shared" si="20"/>
        <v>0</v>
      </c>
      <c r="K308" s="179"/>
      <c r="L308" s="32"/>
      <c r="M308" s="180" t="s">
        <v>1</v>
      </c>
      <c r="N308" s="181" t="s">
        <v>47</v>
      </c>
      <c r="T308" s="56"/>
      <c r="AT308" s="17" t="s">
        <v>311</v>
      </c>
      <c r="AU308" s="17" t="s">
        <v>89</v>
      </c>
      <c r="AY308" s="17" t="s">
        <v>311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89</v>
      </c>
      <c r="BK308" s="149">
        <f>I308*H308</f>
        <v>0</v>
      </c>
    </row>
    <row r="309" spans="2:63" s="1" customFormat="1" ht="16.350000000000001" customHeight="1" x14ac:dyDescent="0.2">
      <c r="B309" s="32"/>
      <c r="C309" s="172" t="s">
        <v>1</v>
      </c>
      <c r="D309" s="172" t="s">
        <v>164</v>
      </c>
      <c r="E309" s="173" t="s">
        <v>1</v>
      </c>
      <c r="F309" s="174" t="s">
        <v>1</v>
      </c>
      <c r="G309" s="175" t="s">
        <v>1</v>
      </c>
      <c r="H309" s="176"/>
      <c r="I309" s="177"/>
      <c r="J309" s="178">
        <f t="shared" si="20"/>
        <v>0</v>
      </c>
      <c r="K309" s="179"/>
      <c r="L309" s="32"/>
      <c r="M309" s="180" t="s">
        <v>1</v>
      </c>
      <c r="N309" s="181" t="s">
        <v>47</v>
      </c>
      <c r="O309" s="182"/>
      <c r="P309" s="182"/>
      <c r="Q309" s="182"/>
      <c r="R309" s="182"/>
      <c r="S309" s="182"/>
      <c r="T309" s="183"/>
      <c r="AT309" s="17" t="s">
        <v>311</v>
      </c>
      <c r="AU309" s="17" t="s">
        <v>89</v>
      </c>
      <c r="AY309" s="17" t="s">
        <v>311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89</v>
      </c>
      <c r="BK309" s="149">
        <f>I309*H309</f>
        <v>0</v>
      </c>
    </row>
    <row r="310" spans="2:63" s="1" customFormat="1" ht="6.95" customHeight="1" x14ac:dyDescent="0.2">
      <c r="B310" s="44"/>
      <c r="C310" s="45"/>
      <c r="D310" s="45"/>
      <c r="E310" s="45"/>
      <c r="F310" s="45"/>
      <c r="G310" s="45"/>
      <c r="H310" s="45"/>
      <c r="I310" s="45"/>
      <c r="J310" s="45"/>
      <c r="K310" s="45"/>
      <c r="L310" s="32"/>
    </row>
  </sheetData>
  <sheetProtection algorithmName="SHA-512" hashValue="aykFysVj0TpdpRcQFH08vGTkIVkVsEcMSdm2KVoV1wvlbherjcuAdFkjzOvAy9m3k913i8RgQ0e/MRHKcL6TUA==" saltValue="h/bA7b7eyJGQMLAgPYFKs+elBKDPpmH96aegLjFwzrsna0U3JksvlA1qVI3IacWA0joKblbElBguxDbJJk1JTw==" spinCount="100000" sheet="1" objects="1" scenarios="1" formatColumns="0" formatRows="0" autoFilter="0"/>
  <autoFilter ref="C131:K309" xr:uid="{00000000-0009-0000-0000-000002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305:D310" xr:uid="{00000000-0002-0000-0200-000000000000}">
      <formula1>"K, M"</formula1>
    </dataValidation>
    <dataValidation type="list" allowBlank="1" showInputMessage="1" showErrorMessage="1" error="Povoleny jsou hodnoty základní, snížená, zákl. přenesená, sníž. přenesená, nulová." sqref="N305:N310" xr:uid="{00000000-0002-0000-02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6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102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" customHeight="1" x14ac:dyDescent="0.2">
      <c r="B8" s="20"/>
      <c r="D8" s="27" t="s">
        <v>126</v>
      </c>
      <c r="L8" s="20"/>
    </row>
    <row r="9" spans="2:4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46" s="1" customFormat="1" ht="12" customHeight="1" x14ac:dyDescent="0.2">
      <c r="B10" s="32"/>
      <c r="D10" s="27" t="s">
        <v>128</v>
      </c>
      <c r="L10" s="32"/>
    </row>
    <row r="11" spans="2:46" s="1" customFormat="1" ht="16.5" customHeight="1" x14ac:dyDescent="0.2">
      <c r="B11" s="32"/>
      <c r="E11" s="217" t="s">
        <v>572</v>
      </c>
      <c r="F11" s="256"/>
      <c r="G11" s="256"/>
      <c r="H11" s="256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ROUND(J125,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ROUND((ROUND((SUM(BE125:BE139)),  2) + SUM(BE141:BE145)), 2)</f>
        <v>0</v>
      </c>
      <c r="I35" s="96">
        <v>0.21</v>
      </c>
      <c r="J35" s="86">
        <f>ROUND((ROUND(((SUM(BE125:BE139))*I35),  2) + (SUM(BE141:BE145)*I35)),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ROUND((ROUND((SUM(BF125:BF139)),  2) + SUM(BF141:BF145)), 2)</f>
        <v>0</v>
      </c>
      <c r="I36" s="96">
        <v>0.12</v>
      </c>
      <c r="J36" s="86">
        <f>ROUND((ROUND(((SUM(BF125:BF139))*I36),  2) + (SUM(BF141:BF145)*I36)),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ROUND((ROUND((SUM(BG125:BG139)),  2) + SUM(BG141:BG145)),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ROUND((ROUND((SUM(BH125:BH139)),  2) + SUM(BH141:BH145)),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ROUND((ROUND((SUM(BI125:BI139)),  2) + SUM(BI141:BI145)),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D.1.4.a - Vytápění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J125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138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 x14ac:dyDescent="0.2">
      <c r="B100" s="112"/>
      <c r="D100" s="113" t="s">
        <v>573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9" customFormat="1" ht="19.899999999999999" customHeight="1" x14ac:dyDescent="0.2">
      <c r="B101" s="112"/>
      <c r="D101" s="113" t="s">
        <v>574</v>
      </c>
      <c r="E101" s="114"/>
      <c r="F101" s="114"/>
      <c r="G101" s="114"/>
      <c r="H101" s="114"/>
      <c r="I101" s="114"/>
      <c r="J101" s="115">
        <f>J132</f>
        <v>0</v>
      </c>
      <c r="L101" s="112"/>
    </row>
    <row r="102" spans="2:47" s="8" customFormat="1" ht="24.95" customHeight="1" x14ac:dyDescent="0.2">
      <c r="B102" s="108"/>
      <c r="D102" s="109" t="s">
        <v>575</v>
      </c>
      <c r="E102" s="110"/>
      <c r="F102" s="110"/>
      <c r="G102" s="110"/>
      <c r="H102" s="110"/>
      <c r="I102" s="110"/>
      <c r="J102" s="111">
        <f>J138</f>
        <v>0</v>
      </c>
      <c r="L102" s="108"/>
    </row>
    <row r="103" spans="2:47" s="8" customFormat="1" ht="21.75" customHeight="1" x14ac:dyDescent="0.2">
      <c r="B103" s="108"/>
      <c r="D103" s="116" t="s">
        <v>145</v>
      </c>
      <c r="J103" s="117">
        <f>J140</f>
        <v>0</v>
      </c>
      <c r="L103" s="108"/>
    </row>
    <row r="104" spans="2:47" s="1" customFormat="1" ht="21.75" customHeight="1" x14ac:dyDescent="0.2">
      <c r="B104" s="32"/>
      <c r="L104" s="32"/>
    </row>
    <row r="105" spans="2:47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 x14ac:dyDescent="0.2">
      <c r="B110" s="32"/>
      <c r="C110" s="21" t="s">
        <v>146</v>
      </c>
      <c r="L110" s="32"/>
    </row>
    <row r="111" spans="2:47" s="1" customFormat="1" ht="6.95" customHeight="1" x14ac:dyDescent="0.2">
      <c r="B111" s="32"/>
      <c r="L111" s="32"/>
    </row>
    <row r="112" spans="2:47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57" t="str">
        <f>E7</f>
        <v>ČZÚ - úprava sociálního zázemí</v>
      </c>
      <c r="F113" s="258"/>
      <c r="G113" s="258"/>
      <c r="H113" s="258"/>
      <c r="L113" s="32"/>
    </row>
    <row r="114" spans="2:65" ht="12" customHeight="1" x14ac:dyDescent="0.2">
      <c r="B114" s="20"/>
      <c r="C114" s="27" t="s">
        <v>126</v>
      </c>
      <c r="L114" s="20"/>
    </row>
    <row r="115" spans="2:65" s="1" customFormat="1" ht="16.5" customHeight="1" x14ac:dyDescent="0.2">
      <c r="B115" s="32"/>
      <c r="E115" s="257" t="s">
        <v>127</v>
      </c>
      <c r="F115" s="256"/>
      <c r="G115" s="256"/>
      <c r="H115" s="256"/>
      <c r="L115" s="32"/>
    </row>
    <row r="116" spans="2:65" s="1" customFormat="1" ht="12" customHeight="1" x14ac:dyDescent="0.2">
      <c r="B116" s="32"/>
      <c r="C116" s="27" t="s">
        <v>128</v>
      </c>
      <c r="L116" s="32"/>
    </row>
    <row r="117" spans="2:65" s="1" customFormat="1" ht="16.5" customHeight="1" x14ac:dyDescent="0.2">
      <c r="B117" s="32"/>
      <c r="E117" s="217" t="str">
        <f>E11</f>
        <v>D.1.4.a - Vytápění</v>
      </c>
      <c r="F117" s="256"/>
      <c r="G117" s="256"/>
      <c r="H117" s="256"/>
      <c r="L117" s="32"/>
    </row>
    <row r="118" spans="2:65" s="1" customFormat="1" ht="6.95" customHeight="1" x14ac:dyDescent="0.2">
      <c r="B118" s="32"/>
      <c r="L118" s="32"/>
    </row>
    <row r="119" spans="2:65" s="1" customFormat="1" ht="12" customHeight="1" x14ac:dyDescent="0.2">
      <c r="B119" s="32"/>
      <c r="C119" s="27" t="s">
        <v>20</v>
      </c>
      <c r="F119" s="25" t="str">
        <f>F14</f>
        <v>Kamýcká č.p. 959, Praha-Suchdol 165 00</v>
      </c>
      <c r="I119" s="27" t="s">
        <v>22</v>
      </c>
      <c r="J119" s="52" t="str">
        <f>IF(J14="","",J14)</f>
        <v>30. 1. 2024</v>
      </c>
      <c r="L119" s="32"/>
    </row>
    <row r="120" spans="2:65" s="1" customFormat="1" ht="6.95" customHeight="1" x14ac:dyDescent="0.2">
      <c r="B120" s="32"/>
      <c r="L120" s="32"/>
    </row>
    <row r="121" spans="2:65" s="1" customFormat="1" ht="15.2" customHeight="1" x14ac:dyDescent="0.2">
      <c r="B121" s="32"/>
      <c r="C121" s="27" t="s">
        <v>24</v>
      </c>
      <c r="F121" s="25" t="str">
        <f>E17</f>
        <v>Česká zemědělská univerzita v Praze</v>
      </c>
      <c r="I121" s="27" t="s">
        <v>32</v>
      </c>
      <c r="J121" s="30" t="str">
        <f>E23</f>
        <v>Origon spol. s r.o.</v>
      </c>
      <c r="L121" s="32"/>
    </row>
    <row r="122" spans="2:65" s="1" customFormat="1" ht="25.7" customHeight="1" x14ac:dyDescent="0.2">
      <c r="B122" s="32"/>
      <c r="C122" s="27" t="s">
        <v>30</v>
      </c>
      <c r="F122" s="25" t="str">
        <f>IF(E20="","",E20)</f>
        <v>Vyplň údaj</v>
      </c>
      <c r="I122" s="27" t="s">
        <v>37</v>
      </c>
      <c r="J122" s="30" t="str">
        <f>E26</f>
        <v>STAGA stavební agentura s.r.o.</v>
      </c>
      <c r="L122" s="32"/>
    </row>
    <row r="123" spans="2:65" s="1" customFormat="1" ht="10.35" customHeight="1" x14ac:dyDescent="0.2">
      <c r="B123" s="32"/>
      <c r="L123" s="32"/>
    </row>
    <row r="124" spans="2:65" s="10" customFormat="1" ht="29.25" customHeight="1" x14ac:dyDescent="0.2">
      <c r="B124" s="118"/>
      <c r="C124" s="119" t="s">
        <v>147</v>
      </c>
      <c r="D124" s="120" t="s">
        <v>67</v>
      </c>
      <c r="E124" s="120" t="s">
        <v>63</v>
      </c>
      <c r="F124" s="120" t="s">
        <v>64</v>
      </c>
      <c r="G124" s="120" t="s">
        <v>148</v>
      </c>
      <c r="H124" s="120" t="s">
        <v>149</v>
      </c>
      <c r="I124" s="120" t="s">
        <v>150</v>
      </c>
      <c r="J124" s="120" t="s">
        <v>132</v>
      </c>
      <c r="K124" s="121" t="s">
        <v>151</v>
      </c>
      <c r="L124" s="118"/>
      <c r="M124" s="59" t="s">
        <v>1</v>
      </c>
      <c r="N124" s="60" t="s">
        <v>46</v>
      </c>
      <c r="O124" s="60" t="s">
        <v>152</v>
      </c>
      <c r="P124" s="60" t="s">
        <v>153</v>
      </c>
      <c r="Q124" s="60" t="s">
        <v>154</v>
      </c>
      <c r="R124" s="60" t="s">
        <v>155</v>
      </c>
      <c r="S124" s="60" t="s">
        <v>156</v>
      </c>
      <c r="T124" s="61" t="s">
        <v>157</v>
      </c>
    </row>
    <row r="125" spans="2:65" s="1" customFormat="1" ht="22.9" customHeight="1" x14ac:dyDescent="0.25">
      <c r="B125" s="32"/>
      <c r="C125" s="64" t="s">
        <v>158</v>
      </c>
      <c r="J125" s="122">
        <f>BK125</f>
        <v>0</v>
      </c>
      <c r="L125" s="32"/>
      <c r="M125" s="62"/>
      <c r="N125" s="53"/>
      <c r="O125" s="53"/>
      <c r="P125" s="123">
        <f>P126+P138+P140</f>
        <v>0</v>
      </c>
      <c r="Q125" s="53"/>
      <c r="R125" s="123">
        <f>R126+R138+R140</f>
        <v>3.3660000000000005E-3</v>
      </c>
      <c r="S125" s="53"/>
      <c r="T125" s="124">
        <f>T126+T138+T140</f>
        <v>0</v>
      </c>
      <c r="AT125" s="17" t="s">
        <v>81</v>
      </c>
      <c r="AU125" s="17" t="s">
        <v>134</v>
      </c>
      <c r="BK125" s="125">
        <f>BK126+BK138+BK140</f>
        <v>0</v>
      </c>
    </row>
    <row r="126" spans="2:65" s="11" customFormat="1" ht="25.9" customHeight="1" x14ac:dyDescent="0.2">
      <c r="B126" s="126"/>
      <c r="D126" s="127" t="s">
        <v>81</v>
      </c>
      <c r="E126" s="128" t="s">
        <v>248</v>
      </c>
      <c r="F126" s="128" t="s">
        <v>249</v>
      </c>
      <c r="I126" s="129"/>
      <c r="J126" s="117">
        <f>BK126</f>
        <v>0</v>
      </c>
      <c r="L126" s="126"/>
      <c r="M126" s="130"/>
      <c r="P126" s="131">
        <f>P127+P132</f>
        <v>0</v>
      </c>
      <c r="R126" s="131">
        <f>R127+R132</f>
        <v>3.3660000000000005E-3</v>
      </c>
      <c r="T126" s="132">
        <f>T127+T132</f>
        <v>0</v>
      </c>
      <c r="AR126" s="127" t="s">
        <v>91</v>
      </c>
      <c r="AT126" s="133" t="s">
        <v>81</v>
      </c>
      <c r="AU126" s="133" t="s">
        <v>82</v>
      </c>
      <c r="AY126" s="127" t="s">
        <v>161</v>
      </c>
      <c r="BK126" s="134">
        <f>BK127+BK132</f>
        <v>0</v>
      </c>
    </row>
    <row r="127" spans="2:65" s="11" customFormat="1" ht="22.9" customHeight="1" x14ac:dyDescent="0.2">
      <c r="B127" s="126"/>
      <c r="D127" s="127" t="s">
        <v>81</v>
      </c>
      <c r="E127" s="135" t="s">
        <v>576</v>
      </c>
      <c r="F127" s="135" t="s">
        <v>577</v>
      </c>
      <c r="I127" s="129"/>
      <c r="J127" s="136">
        <f>BK127</f>
        <v>0</v>
      </c>
      <c r="L127" s="126"/>
      <c r="M127" s="130"/>
      <c r="P127" s="131">
        <f>SUM(P128:P131)</f>
        <v>0</v>
      </c>
      <c r="R127" s="131">
        <f>SUM(R128:R131)</f>
        <v>4.2600000000000005E-4</v>
      </c>
      <c r="T127" s="132">
        <f>SUM(T128:T131)</f>
        <v>0</v>
      </c>
      <c r="AR127" s="127" t="s">
        <v>91</v>
      </c>
      <c r="AT127" s="133" t="s">
        <v>81</v>
      </c>
      <c r="AU127" s="133" t="s">
        <v>89</v>
      </c>
      <c r="AY127" s="127" t="s">
        <v>161</v>
      </c>
      <c r="BK127" s="134">
        <f>SUM(BK128:BK131)</f>
        <v>0</v>
      </c>
    </row>
    <row r="128" spans="2:65" s="1" customFormat="1" ht="33" customHeight="1" x14ac:dyDescent="0.2">
      <c r="B128" s="32"/>
      <c r="C128" s="137" t="s">
        <v>89</v>
      </c>
      <c r="D128" s="137" t="s">
        <v>164</v>
      </c>
      <c r="E128" s="138" t="s">
        <v>578</v>
      </c>
      <c r="F128" s="139" t="s">
        <v>579</v>
      </c>
      <c r="G128" s="140" t="s">
        <v>209</v>
      </c>
      <c r="H128" s="141">
        <v>6</v>
      </c>
      <c r="I128" s="142"/>
      <c r="J128" s="143">
        <f>ROUND(I128*H128,2)</f>
        <v>0</v>
      </c>
      <c r="K128" s="139" t="s">
        <v>168</v>
      </c>
      <c r="L128" s="32"/>
      <c r="M128" s="144" t="s">
        <v>1</v>
      </c>
      <c r="N128" s="145" t="s">
        <v>47</v>
      </c>
      <c r="P128" s="146">
        <f>O128*H128</f>
        <v>0</v>
      </c>
      <c r="Q128" s="146">
        <v>6.0000000000000002E-5</v>
      </c>
      <c r="R128" s="146">
        <f>Q128*H128</f>
        <v>3.6000000000000002E-4</v>
      </c>
      <c r="S128" s="146">
        <v>0</v>
      </c>
      <c r="T128" s="147">
        <f>S128*H128</f>
        <v>0</v>
      </c>
      <c r="AR128" s="148" t="s">
        <v>244</v>
      </c>
      <c r="AT128" s="148" t="s">
        <v>164</v>
      </c>
      <c r="AU128" s="148" t="s">
        <v>91</v>
      </c>
      <c r="AY128" s="17" t="s">
        <v>161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89</v>
      </c>
      <c r="BK128" s="149">
        <f>ROUND(I128*H128,2)</f>
        <v>0</v>
      </c>
      <c r="BL128" s="17" t="s">
        <v>244</v>
      </c>
      <c r="BM128" s="148" t="s">
        <v>580</v>
      </c>
    </row>
    <row r="129" spans="2:65" s="1" customFormat="1" ht="24.2" customHeight="1" x14ac:dyDescent="0.2">
      <c r="B129" s="32"/>
      <c r="C129" s="192" t="s">
        <v>91</v>
      </c>
      <c r="D129" s="192" t="s">
        <v>437</v>
      </c>
      <c r="E129" s="193" t="s">
        <v>581</v>
      </c>
      <c r="F129" s="194" t="s">
        <v>582</v>
      </c>
      <c r="G129" s="195" t="s">
        <v>209</v>
      </c>
      <c r="H129" s="196">
        <v>6.6</v>
      </c>
      <c r="I129" s="197"/>
      <c r="J129" s="198">
        <f>ROUND(I129*H129,2)</f>
        <v>0</v>
      </c>
      <c r="K129" s="194" t="s">
        <v>168</v>
      </c>
      <c r="L129" s="199"/>
      <c r="M129" s="200" t="s">
        <v>1</v>
      </c>
      <c r="N129" s="201" t="s">
        <v>47</v>
      </c>
      <c r="P129" s="146">
        <f>O129*H129</f>
        <v>0</v>
      </c>
      <c r="Q129" s="146">
        <v>1.0000000000000001E-5</v>
      </c>
      <c r="R129" s="146">
        <f>Q129*H129</f>
        <v>6.6000000000000005E-5</v>
      </c>
      <c r="S129" s="146">
        <v>0</v>
      </c>
      <c r="T129" s="147">
        <f>S129*H129</f>
        <v>0</v>
      </c>
      <c r="AR129" s="148" t="s">
        <v>440</v>
      </c>
      <c r="AT129" s="148" t="s">
        <v>437</v>
      </c>
      <c r="AU129" s="148" t="s">
        <v>91</v>
      </c>
      <c r="AY129" s="17" t="s">
        <v>161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89</v>
      </c>
      <c r="BK129" s="149">
        <f>ROUND(I129*H129,2)</f>
        <v>0</v>
      </c>
      <c r="BL129" s="17" t="s">
        <v>244</v>
      </c>
      <c r="BM129" s="148" t="s">
        <v>583</v>
      </c>
    </row>
    <row r="130" spans="2:65" s="13" customFormat="1" x14ac:dyDescent="0.2">
      <c r="B130" s="157"/>
      <c r="D130" s="151" t="s">
        <v>171</v>
      </c>
      <c r="F130" s="159" t="s">
        <v>584</v>
      </c>
      <c r="H130" s="160">
        <v>6.6</v>
      </c>
      <c r="I130" s="161"/>
      <c r="L130" s="157"/>
      <c r="M130" s="162"/>
      <c r="T130" s="163"/>
      <c r="AT130" s="158" t="s">
        <v>171</v>
      </c>
      <c r="AU130" s="158" t="s">
        <v>91</v>
      </c>
      <c r="AV130" s="13" t="s">
        <v>91</v>
      </c>
      <c r="AW130" s="13" t="s">
        <v>4</v>
      </c>
      <c r="AX130" s="13" t="s">
        <v>89</v>
      </c>
      <c r="AY130" s="158" t="s">
        <v>161</v>
      </c>
    </row>
    <row r="131" spans="2:65" s="1" customFormat="1" ht="24.2" customHeight="1" x14ac:dyDescent="0.2">
      <c r="B131" s="32"/>
      <c r="C131" s="137" t="s">
        <v>114</v>
      </c>
      <c r="D131" s="137" t="s">
        <v>164</v>
      </c>
      <c r="E131" s="138" t="s">
        <v>585</v>
      </c>
      <c r="F131" s="139" t="s">
        <v>586</v>
      </c>
      <c r="G131" s="140" t="s">
        <v>587</v>
      </c>
      <c r="H131" s="202"/>
      <c r="I131" s="142"/>
      <c r="J131" s="143">
        <f>ROUND(I131*H131,2)</f>
        <v>0</v>
      </c>
      <c r="K131" s="139" t="s">
        <v>168</v>
      </c>
      <c r="L131" s="32"/>
      <c r="M131" s="144" t="s">
        <v>1</v>
      </c>
      <c r="N131" s="145" t="s">
        <v>47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244</v>
      </c>
      <c r="AT131" s="148" t="s">
        <v>164</v>
      </c>
      <c r="AU131" s="148" t="s">
        <v>91</v>
      </c>
      <c r="AY131" s="17" t="s">
        <v>161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ROUND(I131*H131,2)</f>
        <v>0</v>
      </c>
      <c r="BL131" s="17" t="s">
        <v>244</v>
      </c>
      <c r="BM131" s="148" t="s">
        <v>588</v>
      </c>
    </row>
    <row r="132" spans="2:65" s="11" customFormat="1" ht="22.9" customHeight="1" x14ac:dyDescent="0.2">
      <c r="B132" s="126"/>
      <c r="D132" s="127" t="s">
        <v>81</v>
      </c>
      <c r="E132" s="135" t="s">
        <v>589</v>
      </c>
      <c r="F132" s="135" t="s">
        <v>590</v>
      </c>
      <c r="I132" s="129"/>
      <c r="J132" s="136">
        <f>BK132</f>
        <v>0</v>
      </c>
      <c r="L132" s="126"/>
      <c r="M132" s="130"/>
      <c r="P132" s="131">
        <f>SUM(P133:P137)</f>
        <v>0</v>
      </c>
      <c r="R132" s="131">
        <f>SUM(R133:R137)</f>
        <v>2.9400000000000003E-3</v>
      </c>
      <c r="T132" s="132">
        <f>SUM(T133:T137)</f>
        <v>0</v>
      </c>
      <c r="AR132" s="127" t="s">
        <v>91</v>
      </c>
      <c r="AT132" s="133" t="s">
        <v>81</v>
      </c>
      <c r="AU132" s="133" t="s">
        <v>89</v>
      </c>
      <c r="AY132" s="127" t="s">
        <v>161</v>
      </c>
      <c r="BK132" s="134">
        <f>SUM(BK133:BK137)</f>
        <v>0</v>
      </c>
    </row>
    <row r="133" spans="2:65" s="1" customFormat="1" ht="24.2" customHeight="1" x14ac:dyDescent="0.2">
      <c r="B133" s="32"/>
      <c r="C133" s="137" t="s">
        <v>169</v>
      </c>
      <c r="D133" s="137" t="s">
        <v>164</v>
      </c>
      <c r="E133" s="138" t="s">
        <v>591</v>
      </c>
      <c r="F133" s="139" t="s">
        <v>592</v>
      </c>
      <c r="G133" s="140" t="s">
        <v>209</v>
      </c>
      <c r="H133" s="141">
        <v>6</v>
      </c>
      <c r="I133" s="142"/>
      <c r="J133" s="143">
        <f>ROUND(I133*H133,2)</f>
        <v>0</v>
      </c>
      <c r="K133" s="139" t="s">
        <v>168</v>
      </c>
      <c r="L133" s="32"/>
      <c r="M133" s="144" t="s">
        <v>1</v>
      </c>
      <c r="N133" s="145" t="s">
        <v>47</v>
      </c>
      <c r="P133" s="146">
        <f>O133*H133</f>
        <v>0</v>
      </c>
      <c r="Q133" s="146">
        <v>4.8000000000000001E-4</v>
      </c>
      <c r="R133" s="146">
        <f>Q133*H133</f>
        <v>2.8800000000000002E-3</v>
      </c>
      <c r="S133" s="146">
        <v>0</v>
      </c>
      <c r="T133" s="147">
        <f>S133*H133</f>
        <v>0</v>
      </c>
      <c r="AR133" s="148" t="s">
        <v>244</v>
      </c>
      <c r="AT133" s="148" t="s">
        <v>164</v>
      </c>
      <c r="AU133" s="148" t="s">
        <v>91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ROUND(I133*H133,2)</f>
        <v>0</v>
      </c>
      <c r="BL133" s="17" t="s">
        <v>244</v>
      </c>
      <c r="BM133" s="148" t="s">
        <v>593</v>
      </c>
    </row>
    <row r="134" spans="2:65" s="1" customFormat="1" ht="16.5" customHeight="1" x14ac:dyDescent="0.2">
      <c r="B134" s="32"/>
      <c r="C134" s="137" t="s">
        <v>190</v>
      </c>
      <c r="D134" s="137" t="s">
        <v>164</v>
      </c>
      <c r="E134" s="138" t="s">
        <v>594</v>
      </c>
      <c r="F134" s="139" t="s">
        <v>595</v>
      </c>
      <c r="G134" s="140" t="s">
        <v>209</v>
      </c>
      <c r="H134" s="141">
        <v>6</v>
      </c>
      <c r="I134" s="142"/>
      <c r="J134" s="143">
        <f>ROUND(I134*H134,2)</f>
        <v>0</v>
      </c>
      <c r="K134" s="139" t="s">
        <v>168</v>
      </c>
      <c r="L134" s="32"/>
      <c r="M134" s="144" t="s">
        <v>1</v>
      </c>
      <c r="N134" s="145" t="s">
        <v>47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244</v>
      </c>
      <c r="AT134" s="148" t="s">
        <v>164</v>
      </c>
      <c r="AU134" s="148" t="s">
        <v>91</v>
      </c>
      <c r="AY134" s="17" t="s">
        <v>161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ROUND(I134*H134,2)</f>
        <v>0</v>
      </c>
      <c r="BL134" s="17" t="s">
        <v>244</v>
      </c>
      <c r="BM134" s="148" t="s">
        <v>596</v>
      </c>
    </row>
    <row r="135" spans="2:65" s="1" customFormat="1" ht="21.75" customHeight="1" x14ac:dyDescent="0.2">
      <c r="B135" s="32"/>
      <c r="C135" s="137" t="s">
        <v>197</v>
      </c>
      <c r="D135" s="137" t="s">
        <v>164</v>
      </c>
      <c r="E135" s="138" t="s">
        <v>597</v>
      </c>
      <c r="F135" s="139" t="s">
        <v>598</v>
      </c>
      <c r="G135" s="140" t="s">
        <v>200</v>
      </c>
      <c r="H135" s="141">
        <v>2</v>
      </c>
      <c r="I135" s="142"/>
      <c r="J135" s="143">
        <f>ROUND(I135*H135,2)</f>
        <v>0</v>
      </c>
      <c r="K135" s="139" t="s">
        <v>168</v>
      </c>
      <c r="L135" s="32"/>
      <c r="M135" s="144" t="s">
        <v>1</v>
      </c>
      <c r="N135" s="145" t="s">
        <v>47</v>
      </c>
      <c r="P135" s="146">
        <f>O135*H135</f>
        <v>0</v>
      </c>
      <c r="Q135" s="146">
        <v>1.0000000000000001E-5</v>
      </c>
      <c r="R135" s="146">
        <f>Q135*H135</f>
        <v>2.0000000000000002E-5</v>
      </c>
      <c r="S135" s="146">
        <v>0</v>
      </c>
      <c r="T135" s="147">
        <f>S135*H135</f>
        <v>0</v>
      </c>
      <c r="AR135" s="148" t="s">
        <v>244</v>
      </c>
      <c r="AT135" s="148" t="s">
        <v>164</v>
      </c>
      <c r="AU135" s="148" t="s">
        <v>91</v>
      </c>
      <c r="AY135" s="17" t="s">
        <v>161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89</v>
      </c>
      <c r="BK135" s="149">
        <f>ROUND(I135*H135,2)</f>
        <v>0</v>
      </c>
      <c r="BL135" s="17" t="s">
        <v>244</v>
      </c>
      <c r="BM135" s="148" t="s">
        <v>599</v>
      </c>
    </row>
    <row r="136" spans="2:65" s="1" customFormat="1" ht="16.5" customHeight="1" x14ac:dyDescent="0.2">
      <c r="B136" s="32"/>
      <c r="C136" s="137" t="s">
        <v>202</v>
      </c>
      <c r="D136" s="137" t="s">
        <v>164</v>
      </c>
      <c r="E136" s="138" t="s">
        <v>600</v>
      </c>
      <c r="F136" s="139" t="s">
        <v>601</v>
      </c>
      <c r="G136" s="140" t="s">
        <v>200</v>
      </c>
      <c r="H136" s="141">
        <v>2</v>
      </c>
      <c r="I136" s="142"/>
      <c r="J136" s="143">
        <f>ROUND(I136*H136,2)</f>
        <v>0</v>
      </c>
      <c r="K136" s="139" t="s">
        <v>168</v>
      </c>
      <c r="L136" s="32"/>
      <c r="M136" s="144" t="s">
        <v>1</v>
      </c>
      <c r="N136" s="145" t="s">
        <v>47</v>
      </c>
      <c r="P136" s="146">
        <f>O136*H136</f>
        <v>0</v>
      </c>
      <c r="Q136" s="146">
        <v>2.0000000000000002E-5</v>
      </c>
      <c r="R136" s="146">
        <f>Q136*H136</f>
        <v>4.0000000000000003E-5</v>
      </c>
      <c r="S136" s="146">
        <v>0</v>
      </c>
      <c r="T136" s="147">
        <f>S136*H136</f>
        <v>0</v>
      </c>
      <c r="AR136" s="148" t="s">
        <v>244</v>
      </c>
      <c r="AT136" s="148" t="s">
        <v>164</v>
      </c>
      <c r="AU136" s="148" t="s">
        <v>91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89</v>
      </c>
      <c r="BK136" s="149">
        <f>ROUND(I136*H136,2)</f>
        <v>0</v>
      </c>
      <c r="BL136" s="17" t="s">
        <v>244</v>
      </c>
      <c r="BM136" s="148" t="s">
        <v>602</v>
      </c>
    </row>
    <row r="137" spans="2:65" s="1" customFormat="1" ht="24.2" customHeight="1" x14ac:dyDescent="0.2">
      <c r="B137" s="32"/>
      <c r="C137" s="137" t="s">
        <v>206</v>
      </c>
      <c r="D137" s="137" t="s">
        <v>164</v>
      </c>
      <c r="E137" s="138" t="s">
        <v>603</v>
      </c>
      <c r="F137" s="139" t="s">
        <v>604</v>
      </c>
      <c r="G137" s="140" t="s">
        <v>587</v>
      </c>
      <c r="H137" s="202"/>
      <c r="I137" s="142"/>
      <c r="J137" s="143">
        <f>ROUND(I137*H137,2)</f>
        <v>0</v>
      </c>
      <c r="K137" s="139" t="s">
        <v>168</v>
      </c>
      <c r="L137" s="32"/>
      <c r="M137" s="144" t="s">
        <v>1</v>
      </c>
      <c r="N137" s="145" t="s">
        <v>47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244</v>
      </c>
      <c r="AT137" s="148" t="s">
        <v>164</v>
      </c>
      <c r="AU137" s="148" t="s">
        <v>91</v>
      </c>
      <c r="AY137" s="17" t="s">
        <v>161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89</v>
      </c>
      <c r="BK137" s="149">
        <f>ROUND(I137*H137,2)</f>
        <v>0</v>
      </c>
      <c r="BL137" s="17" t="s">
        <v>244</v>
      </c>
      <c r="BM137" s="148" t="s">
        <v>605</v>
      </c>
    </row>
    <row r="138" spans="2:65" s="11" customFormat="1" ht="25.9" customHeight="1" x14ac:dyDescent="0.2">
      <c r="B138" s="126"/>
      <c r="D138" s="127" t="s">
        <v>81</v>
      </c>
      <c r="E138" s="128" t="s">
        <v>606</v>
      </c>
      <c r="F138" s="128" t="s">
        <v>607</v>
      </c>
      <c r="I138" s="129"/>
      <c r="J138" s="117">
        <f>BK138</f>
        <v>0</v>
      </c>
      <c r="L138" s="126"/>
      <c r="M138" s="130"/>
      <c r="P138" s="131">
        <f>P139</f>
        <v>0</v>
      </c>
      <c r="R138" s="131">
        <f>R139</f>
        <v>0</v>
      </c>
      <c r="T138" s="132">
        <f>T139</f>
        <v>0</v>
      </c>
      <c r="AR138" s="127" t="s">
        <v>169</v>
      </c>
      <c r="AT138" s="133" t="s">
        <v>81</v>
      </c>
      <c r="AU138" s="133" t="s">
        <v>82</v>
      </c>
      <c r="AY138" s="127" t="s">
        <v>161</v>
      </c>
      <c r="BK138" s="134">
        <f>BK139</f>
        <v>0</v>
      </c>
    </row>
    <row r="139" spans="2:65" s="1" customFormat="1" ht="21.75" customHeight="1" x14ac:dyDescent="0.2">
      <c r="B139" s="32"/>
      <c r="C139" s="137" t="s">
        <v>162</v>
      </c>
      <c r="D139" s="137" t="s">
        <v>164</v>
      </c>
      <c r="E139" s="138" t="s">
        <v>608</v>
      </c>
      <c r="F139" s="139" t="s">
        <v>609</v>
      </c>
      <c r="G139" s="140" t="s">
        <v>610</v>
      </c>
      <c r="H139" s="141">
        <v>8</v>
      </c>
      <c r="I139" s="142"/>
      <c r="J139" s="143">
        <f>ROUND(I139*H139,2)</f>
        <v>0</v>
      </c>
      <c r="K139" s="139" t="s">
        <v>168</v>
      </c>
      <c r="L139" s="32"/>
      <c r="M139" s="144" t="s">
        <v>1</v>
      </c>
      <c r="N139" s="145" t="s">
        <v>47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307</v>
      </c>
      <c r="AT139" s="148" t="s">
        <v>164</v>
      </c>
      <c r="AU139" s="148" t="s">
        <v>89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89</v>
      </c>
      <c r="BK139" s="149">
        <f>ROUND(I139*H139,2)</f>
        <v>0</v>
      </c>
      <c r="BL139" s="17" t="s">
        <v>307</v>
      </c>
      <c r="BM139" s="148" t="s">
        <v>611</v>
      </c>
    </row>
    <row r="140" spans="2:65" s="1" customFormat="1" ht="49.9" customHeight="1" x14ac:dyDescent="0.2">
      <c r="B140" s="32"/>
      <c r="E140" s="128" t="s">
        <v>309</v>
      </c>
      <c r="F140" s="128" t="s">
        <v>310</v>
      </c>
      <c r="J140" s="117">
        <f t="shared" ref="J140:J145" si="0">BK140</f>
        <v>0</v>
      </c>
      <c r="L140" s="32"/>
      <c r="M140" s="171"/>
      <c r="T140" s="56"/>
      <c r="AT140" s="17" t="s">
        <v>81</v>
      </c>
      <c r="AU140" s="17" t="s">
        <v>82</v>
      </c>
      <c r="AY140" s="17" t="s">
        <v>311</v>
      </c>
      <c r="BK140" s="149">
        <f>SUM(BK141:BK145)</f>
        <v>0</v>
      </c>
    </row>
    <row r="141" spans="2:65" s="1" customFormat="1" ht="16.350000000000001" customHeight="1" x14ac:dyDescent="0.2">
      <c r="B141" s="32"/>
      <c r="C141" s="172" t="s">
        <v>1</v>
      </c>
      <c r="D141" s="172" t="s">
        <v>164</v>
      </c>
      <c r="E141" s="173" t="s">
        <v>1</v>
      </c>
      <c r="F141" s="174" t="s">
        <v>1</v>
      </c>
      <c r="G141" s="175" t="s">
        <v>1</v>
      </c>
      <c r="H141" s="176"/>
      <c r="I141" s="177"/>
      <c r="J141" s="178">
        <f t="shared" si="0"/>
        <v>0</v>
      </c>
      <c r="K141" s="179"/>
      <c r="L141" s="32"/>
      <c r="M141" s="180" t="s">
        <v>1</v>
      </c>
      <c r="N141" s="181" t="s">
        <v>47</v>
      </c>
      <c r="T141" s="56"/>
      <c r="AT141" s="17" t="s">
        <v>311</v>
      </c>
      <c r="AU141" s="17" t="s">
        <v>89</v>
      </c>
      <c r="AY141" s="17" t="s">
        <v>311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89</v>
      </c>
      <c r="BK141" s="149">
        <f>I141*H141</f>
        <v>0</v>
      </c>
    </row>
    <row r="142" spans="2:65" s="1" customFormat="1" ht="16.350000000000001" customHeight="1" x14ac:dyDescent="0.2">
      <c r="B142" s="32"/>
      <c r="C142" s="172" t="s">
        <v>1</v>
      </c>
      <c r="D142" s="172" t="s">
        <v>164</v>
      </c>
      <c r="E142" s="173" t="s">
        <v>1</v>
      </c>
      <c r="F142" s="174" t="s">
        <v>1</v>
      </c>
      <c r="G142" s="175" t="s">
        <v>1</v>
      </c>
      <c r="H142" s="176"/>
      <c r="I142" s="177"/>
      <c r="J142" s="178">
        <f t="shared" si="0"/>
        <v>0</v>
      </c>
      <c r="K142" s="179"/>
      <c r="L142" s="32"/>
      <c r="M142" s="180" t="s">
        <v>1</v>
      </c>
      <c r="N142" s="181" t="s">
        <v>47</v>
      </c>
      <c r="T142" s="56"/>
      <c r="AT142" s="17" t="s">
        <v>311</v>
      </c>
      <c r="AU142" s="17" t="s">
        <v>89</v>
      </c>
      <c r="AY142" s="17" t="s">
        <v>311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89</v>
      </c>
      <c r="BK142" s="149">
        <f>I142*H142</f>
        <v>0</v>
      </c>
    </row>
    <row r="143" spans="2:65" s="1" customFormat="1" ht="16.350000000000001" customHeight="1" x14ac:dyDescent="0.2">
      <c r="B143" s="32"/>
      <c r="C143" s="172" t="s">
        <v>1</v>
      </c>
      <c r="D143" s="172" t="s">
        <v>164</v>
      </c>
      <c r="E143" s="173" t="s">
        <v>1</v>
      </c>
      <c r="F143" s="174" t="s">
        <v>1</v>
      </c>
      <c r="G143" s="175" t="s">
        <v>1</v>
      </c>
      <c r="H143" s="176"/>
      <c r="I143" s="177"/>
      <c r="J143" s="178">
        <f t="shared" si="0"/>
        <v>0</v>
      </c>
      <c r="K143" s="179"/>
      <c r="L143" s="32"/>
      <c r="M143" s="180" t="s">
        <v>1</v>
      </c>
      <c r="N143" s="181" t="s">
        <v>47</v>
      </c>
      <c r="T143" s="56"/>
      <c r="AT143" s="17" t="s">
        <v>311</v>
      </c>
      <c r="AU143" s="17" t="s">
        <v>89</v>
      </c>
      <c r="AY143" s="17" t="s">
        <v>311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89</v>
      </c>
      <c r="BK143" s="149">
        <f>I143*H143</f>
        <v>0</v>
      </c>
    </row>
    <row r="144" spans="2:65" s="1" customFormat="1" ht="16.350000000000001" customHeight="1" x14ac:dyDescent="0.2">
      <c r="B144" s="32"/>
      <c r="C144" s="172" t="s">
        <v>1</v>
      </c>
      <c r="D144" s="172" t="s">
        <v>164</v>
      </c>
      <c r="E144" s="173" t="s">
        <v>1</v>
      </c>
      <c r="F144" s="174" t="s">
        <v>1</v>
      </c>
      <c r="G144" s="175" t="s">
        <v>1</v>
      </c>
      <c r="H144" s="176"/>
      <c r="I144" s="177"/>
      <c r="J144" s="178">
        <f t="shared" si="0"/>
        <v>0</v>
      </c>
      <c r="K144" s="179"/>
      <c r="L144" s="32"/>
      <c r="M144" s="180" t="s">
        <v>1</v>
      </c>
      <c r="N144" s="181" t="s">
        <v>47</v>
      </c>
      <c r="T144" s="56"/>
      <c r="AT144" s="17" t="s">
        <v>311</v>
      </c>
      <c r="AU144" s="17" t="s">
        <v>89</v>
      </c>
      <c r="AY144" s="17" t="s">
        <v>311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89</v>
      </c>
      <c r="BK144" s="149">
        <f>I144*H144</f>
        <v>0</v>
      </c>
    </row>
    <row r="145" spans="2:63" s="1" customFormat="1" ht="16.350000000000001" customHeight="1" x14ac:dyDescent="0.2">
      <c r="B145" s="32"/>
      <c r="C145" s="172" t="s">
        <v>1</v>
      </c>
      <c r="D145" s="172" t="s">
        <v>164</v>
      </c>
      <c r="E145" s="173" t="s">
        <v>1</v>
      </c>
      <c r="F145" s="174" t="s">
        <v>1</v>
      </c>
      <c r="G145" s="175" t="s">
        <v>1</v>
      </c>
      <c r="H145" s="176"/>
      <c r="I145" s="177"/>
      <c r="J145" s="178">
        <f t="shared" si="0"/>
        <v>0</v>
      </c>
      <c r="K145" s="179"/>
      <c r="L145" s="32"/>
      <c r="M145" s="180" t="s">
        <v>1</v>
      </c>
      <c r="N145" s="181" t="s">
        <v>47</v>
      </c>
      <c r="O145" s="182"/>
      <c r="P145" s="182"/>
      <c r="Q145" s="182"/>
      <c r="R145" s="182"/>
      <c r="S145" s="182"/>
      <c r="T145" s="183"/>
      <c r="AT145" s="17" t="s">
        <v>311</v>
      </c>
      <c r="AU145" s="17" t="s">
        <v>89</v>
      </c>
      <c r="AY145" s="17" t="s">
        <v>311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89</v>
      </c>
      <c r="BK145" s="149">
        <f>I145*H145</f>
        <v>0</v>
      </c>
    </row>
    <row r="146" spans="2:63" s="1" customFormat="1" ht="6.95" customHeight="1" x14ac:dyDescent="0.2"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32"/>
    </row>
  </sheetData>
  <sheetProtection algorithmName="SHA-512" hashValue="xJnue4wsMWWJJwdzk3mwMO/x0SwAftpPgA32//7Dnk8fNpML3zj93e8e9Z90UTqxg4Jw/kz7MfCviSRuFrUVmw==" saltValue="uBY0vkhPzYdB694+bnIRMhtBI8lfYsqJPCcQPxMY/8YLmBihMqHTM2qjWVE94CEd9D/wsUm72mCud6QgRJTU7w==" spinCount="100000" sheet="1" objects="1" scenarios="1" formatColumns="0" formatRows="0" autoFilter="0"/>
  <autoFilter ref="C124:K145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41:D146" xr:uid="{00000000-0002-0000-0300-000000000000}">
      <formula1>"K, M"</formula1>
    </dataValidation>
    <dataValidation type="list" allowBlank="1" showInputMessage="1" showErrorMessage="1" error="Povoleny jsou hodnoty základní, snížená, zákl. přenesená, sníž. přenesená, nulová." sqref="N141:N146" xr:uid="{00000000-0002-0000-03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" customHeight="1" x14ac:dyDescent="0.2">
      <c r="B8" s="20"/>
      <c r="D8" s="27" t="s">
        <v>126</v>
      </c>
      <c r="L8" s="20"/>
    </row>
    <row r="9" spans="2:4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46" s="1" customFormat="1" ht="12" customHeight="1" x14ac:dyDescent="0.2">
      <c r="B10" s="32"/>
      <c r="D10" s="27" t="s">
        <v>128</v>
      </c>
      <c r="L10" s="32"/>
    </row>
    <row r="11" spans="2:46" s="1" customFormat="1" ht="16.5" customHeight="1" x14ac:dyDescent="0.2">
      <c r="B11" s="32"/>
      <c r="E11" s="217" t="s">
        <v>612</v>
      </c>
      <c r="F11" s="256"/>
      <c r="G11" s="256"/>
      <c r="H11" s="256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ROUND(J128,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ROUND((ROUND((SUM(BE128:BE156)),  2) + SUM(BE158:BE162)), 2)</f>
        <v>0</v>
      </c>
      <c r="I35" s="96">
        <v>0.21</v>
      </c>
      <c r="J35" s="86">
        <f>ROUND((ROUND(((SUM(BE128:BE156))*I35),  2) + (SUM(BE158:BE162)*I35)),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ROUND((ROUND((SUM(BF128:BF156)),  2) + SUM(BF158:BF162)), 2)</f>
        <v>0</v>
      </c>
      <c r="I36" s="96">
        <v>0.12</v>
      </c>
      <c r="J36" s="86">
        <f>ROUND((ROUND(((SUM(BF128:BF156))*I36),  2) + (SUM(BF158:BF162)*I36)),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ROUND((ROUND((SUM(BG128:BG156)),  2) + SUM(BG158:BG162)),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ROUND((ROUND((SUM(BH128:BH156)),  2) + SUM(BH158:BH162)),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ROUND((ROUND((SUM(BI128:BI156)),  2) + SUM(BI158:BI162)),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D.1.4.b - Vzduchotechnika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J128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138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 x14ac:dyDescent="0.2">
      <c r="B100" s="112"/>
      <c r="D100" s="113" t="s">
        <v>573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 x14ac:dyDescent="0.2">
      <c r="B101" s="112"/>
      <c r="D101" s="113" t="s">
        <v>613</v>
      </c>
      <c r="E101" s="114"/>
      <c r="F101" s="114"/>
      <c r="G101" s="114"/>
      <c r="H101" s="114"/>
      <c r="I101" s="114"/>
      <c r="J101" s="115">
        <f>J134</f>
        <v>0</v>
      </c>
      <c r="L101" s="112"/>
    </row>
    <row r="102" spans="2:47" s="8" customFormat="1" ht="24.95" customHeight="1" x14ac:dyDescent="0.2">
      <c r="B102" s="108"/>
      <c r="D102" s="109" t="s">
        <v>575</v>
      </c>
      <c r="E102" s="110"/>
      <c r="F102" s="110"/>
      <c r="G102" s="110"/>
      <c r="H102" s="110"/>
      <c r="I102" s="110"/>
      <c r="J102" s="111">
        <f>J150</f>
        <v>0</v>
      </c>
      <c r="L102" s="108"/>
    </row>
    <row r="103" spans="2:47" s="8" customFormat="1" ht="24.95" customHeight="1" x14ac:dyDescent="0.2">
      <c r="B103" s="108"/>
      <c r="D103" s="109" t="s">
        <v>614</v>
      </c>
      <c r="E103" s="110"/>
      <c r="F103" s="110"/>
      <c r="G103" s="110"/>
      <c r="H103" s="110"/>
      <c r="I103" s="110"/>
      <c r="J103" s="111">
        <f>J152</f>
        <v>0</v>
      </c>
      <c r="L103" s="108"/>
    </row>
    <row r="104" spans="2:47" s="9" customFormat="1" ht="19.899999999999999" customHeight="1" x14ac:dyDescent="0.2">
      <c r="B104" s="112"/>
      <c r="D104" s="113" t="s">
        <v>615</v>
      </c>
      <c r="E104" s="114"/>
      <c r="F104" s="114"/>
      <c r="G104" s="114"/>
      <c r="H104" s="114"/>
      <c r="I104" s="114"/>
      <c r="J104" s="115">
        <f>J153</f>
        <v>0</v>
      </c>
      <c r="L104" s="112"/>
    </row>
    <row r="105" spans="2:47" s="9" customFormat="1" ht="19.899999999999999" customHeight="1" x14ac:dyDescent="0.2">
      <c r="B105" s="112"/>
      <c r="D105" s="113" t="s">
        <v>616</v>
      </c>
      <c r="E105" s="114"/>
      <c r="F105" s="114"/>
      <c r="G105" s="114"/>
      <c r="H105" s="114"/>
      <c r="I105" s="114"/>
      <c r="J105" s="115">
        <f>J155</f>
        <v>0</v>
      </c>
      <c r="L105" s="112"/>
    </row>
    <row r="106" spans="2:47" s="8" customFormat="1" ht="21.75" customHeight="1" x14ac:dyDescent="0.2">
      <c r="B106" s="108"/>
      <c r="D106" s="116" t="s">
        <v>145</v>
      </c>
      <c r="J106" s="117">
        <f>J157</f>
        <v>0</v>
      </c>
      <c r="L106" s="108"/>
    </row>
    <row r="107" spans="2:47" s="1" customFormat="1" ht="21.75" customHeight="1" x14ac:dyDescent="0.2">
      <c r="B107" s="32"/>
      <c r="L107" s="32"/>
    </row>
    <row r="108" spans="2:47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 x14ac:dyDescent="0.2">
      <c r="B113" s="32"/>
      <c r="C113" s="21" t="s">
        <v>146</v>
      </c>
      <c r="L113" s="32"/>
    </row>
    <row r="114" spans="2:63" s="1" customFormat="1" ht="6.95" customHeight="1" x14ac:dyDescent="0.2">
      <c r="B114" s="32"/>
      <c r="L114" s="32"/>
    </row>
    <row r="115" spans="2:63" s="1" customFormat="1" ht="12" customHeight="1" x14ac:dyDescent="0.2">
      <c r="B115" s="32"/>
      <c r="C115" s="27" t="s">
        <v>16</v>
      </c>
      <c r="L115" s="32"/>
    </row>
    <row r="116" spans="2:63" s="1" customFormat="1" ht="16.5" customHeight="1" x14ac:dyDescent="0.2">
      <c r="B116" s="32"/>
      <c r="E116" s="257" t="str">
        <f>E7</f>
        <v>ČZÚ - úprava sociálního zázemí</v>
      </c>
      <c r="F116" s="258"/>
      <c r="G116" s="258"/>
      <c r="H116" s="258"/>
      <c r="L116" s="32"/>
    </row>
    <row r="117" spans="2:63" ht="12" customHeight="1" x14ac:dyDescent="0.2">
      <c r="B117" s="20"/>
      <c r="C117" s="27" t="s">
        <v>126</v>
      </c>
      <c r="L117" s="20"/>
    </row>
    <row r="118" spans="2:63" s="1" customFormat="1" ht="16.5" customHeight="1" x14ac:dyDescent="0.2">
      <c r="B118" s="32"/>
      <c r="E118" s="257" t="s">
        <v>127</v>
      </c>
      <c r="F118" s="256"/>
      <c r="G118" s="256"/>
      <c r="H118" s="256"/>
      <c r="L118" s="32"/>
    </row>
    <row r="119" spans="2:63" s="1" customFormat="1" ht="12" customHeight="1" x14ac:dyDescent="0.2">
      <c r="B119" s="32"/>
      <c r="C119" s="27" t="s">
        <v>128</v>
      </c>
      <c r="L119" s="32"/>
    </row>
    <row r="120" spans="2:63" s="1" customFormat="1" ht="16.5" customHeight="1" x14ac:dyDescent="0.2">
      <c r="B120" s="32"/>
      <c r="E120" s="217" t="str">
        <f>E11</f>
        <v>D.1.4.b - Vzduchotechnika</v>
      </c>
      <c r="F120" s="256"/>
      <c r="G120" s="256"/>
      <c r="H120" s="256"/>
      <c r="L120" s="32"/>
    </row>
    <row r="121" spans="2:63" s="1" customFormat="1" ht="6.95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F14</f>
        <v>Kamýcká č.p. 959, Praha-Suchdol 165 00</v>
      </c>
      <c r="I122" s="27" t="s">
        <v>22</v>
      </c>
      <c r="J122" s="52" t="str">
        <f>IF(J14="","",J14)</f>
        <v>30. 1. 2024</v>
      </c>
      <c r="L122" s="32"/>
    </row>
    <row r="123" spans="2:63" s="1" customFormat="1" ht="6.95" customHeight="1" x14ac:dyDescent="0.2">
      <c r="B123" s="32"/>
      <c r="L123" s="32"/>
    </row>
    <row r="124" spans="2:63" s="1" customFormat="1" ht="15.2" customHeight="1" x14ac:dyDescent="0.2">
      <c r="B124" s="32"/>
      <c r="C124" s="27" t="s">
        <v>24</v>
      </c>
      <c r="F124" s="25" t="str">
        <f>E17</f>
        <v>Česká zemědělská univerzita v Praze</v>
      </c>
      <c r="I124" s="27" t="s">
        <v>32</v>
      </c>
      <c r="J124" s="30" t="str">
        <f>E23</f>
        <v>Origon spol. s r.o.</v>
      </c>
      <c r="L124" s="32"/>
    </row>
    <row r="125" spans="2:63" s="1" customFormat="1" ht="25.7" customHeight="1" x14ac:dyDescent="0.2">
      <c r="B125" s="32"/>
      <c r="C125" s="27" t="s">
        <v>30</v>
      </c>
      <c r="F125" s="25" t="str">
        <f>IF(E20="","",E20)</f>
        <v>Vyplň údaj</v>
      </c>
      <c r="I125" s="27" t="s">
        <v>37</v>
      </c>
      <c r="J125" s="30" t="str">
        <f>E26</f>
        <v>STAGA stavební agentura s.r.o.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18"/>
      <c r="C127" s="119" t="s">
        <v>147</v>
      </c>
      <c r="D127" s="120" t="s">
        <v>67</v>
      </c>
      <c r="E127" s="120" t="s">
        <v>63</v>
      </c>
      <c r="F127" s="120" t="s">
        <v>64</v>
      </c>
      <c r="G127" s="120" t="s">
        <v>148</v>
      </c>
      <c r="H127" s="120" t="s">
        <v>149</v>
      </c>
      <c r="I127" s="120" t="s">
        <v>150</v>
      </c>
      <c r="J127" s="120" t="s">
        <v>132</v>
      </c>
      <c r="K127" s="121" t="s">
        <v>151</v>
      </c>
      <c r="L127" s="118"/>
      <c r="M127" s="59" t="s">
        <v>1</v>
      </c>
      <c r="N127" s="60" t="s">
        <v>46</v>
      </c>
      <c r="O127" s="60" t="s">
        <v>152</v>
      </c>
      <c r="P127" s="60" t="s">
        <v>153</v>
      </c>
      <c r="Q127" s="60" t="s">
        <v>154</v>
      </c>
      <c r="R127" s="60" t="s">
        <v>155</v>
      </c>
      <c r="S127" s="60" t="s">
        <v>156</v>
      </c>
      <c r="T127" s="61" t="s">
        <v>157</v>
      </c>
    </row>
    <row r="128" spans="2:63" s="1" customFormat="1" ht="22.9" customHeight="1" x14ac:dyDescent="0.25">
      <c r="B128" s="32"/>
      <c r="C128" s="64" t="s">
        <v>158</v>
      </c>
      <c r="J128" s="122">
        <f>BK128</f>
        <v>0</v>
      </c>
      <c r="L128" s="32"/>
      <c r="M128" s="62"/>
      <c r="N128" s="53"/>
      <c r="O128" s="53"/>
      <c r="P128" s="123">
        <f>P129+P150+P152+P157</f>
        <v>0</v>
      </c>
      <c r="Q128" s="53"/>
      <c r="R128" s="123">
        <f>R129+R150+R152+R157</f>
        <v>0.11134000000000001</v>
      </c>
      <c r="S128" s="53"/>
      <c r="T128" s="124">
        <f>T129+T150+T152+T157</f>
        <v>0</v>
      </c>
      <c r="AT128" s="17" t="s">
        <v>81</v>
      </c>
      <c r="AU128" s="17" t="s">
        <v>134</v>
      </c>
      <c r="BK128" s="125">
        <f>BK129+BK150+BK152+BK157</f>
        <v>0</v>
      </c>
    </row>
    <row r="129" spans="2:65" s="11" customFormat="1" ht="25.9" customHeight="1" x14ac:dyDescent="0.2">
      <c r="B129" s="126"/>
      <c r="D129" s="127" t="s">
        <v>81</v>
      </c>
      <c r="E129" s="128" t="s">
        <v>248</v>
      </c>
      <c r="F129" s="128" t="s">
        <v>249</v>
      </c>
      <c r="I129" s="129"/>
      <c r="J129" s="117">
        <f>BK129</f>
        <v>0</v>
      </c>
      <c r="L129" s="126"/>
      <c r="M129" s="130"/>
      <c r="P129" s="131">
        <f>P130+P134</f>
        <v>0</v>
      </c>
      <c r="R129" s="131">
        <f>R130+R134</f>
        <v>0.11134000000000001</v>
      </c>
      <c r="T129" s="132">
        <f>T130+T134</f>
        <v>0</v>
      </c>
      <c r="AR129" s="127" t="s">
        <v>91</v>
      </c>
      <c r="AT129" s="133" t="s">
        <v>81</v>
      </c>
      <c r="AU129" s="133" t="s">
        <v>82</v>
      </c>
      <c r="AY129" s="127" t="s">
        <v>161</v>
      </c>
      <c r="BK129" s="134">
        <f>BK130+BK134</f>
        <v>0</v>
      </c>
    </row>
    <row r="130" spans="2:65" s="11" customFormat="1" ht="22.9" customHeight="1" x14ac:dyDescent="0.2">
      <c r="B130" s="126"/>
      <c r="D130" s="127" t="s">
        <v>81</v>
      </c>
      <c r="E130" s="135" t="s">
        <v>576</v>
      </c>
      <c r="F130" s="135" t="s">
        <v>577</v>
      </c>
      <c r="I130" s="129"/>
      <c r="J130" s="136">
        <f>BK130</f>
        <v>0</v>
      </c>
      <c r="L130" s="126"/>
      <c r="M130" s="130"/>
      <c r="P130" s="131">
        <f>SUM(P131:P133)</f>
        <v>0</v>
      </c>
      <c r="R130" s="131">
        <f>SUM(R131:R133)</f>
        <v>1.6800000000000001E-3</v>
      </c>
      <c r="T130" s="132">
        <f>SUM(T131:T133)</f>
        <v>0</v>
      </c>
      <c r="AR130" s="127" t="s">
        <v>91</v>
      </c>
      <c r="AT130" s="133" t="s">
        <v>81</v>
      </c>
      <c r="AU130" s="133" t="s">
        <v>89</v>
      </c>
      <c r="AY130" s="127" t="s">
        <v>161</v>
      </c>
      <c r="BK130" s="134">
        <f>SUM(BK131:BK133)</f>
        <v>0</v>
      </c>
    </row>
    <row r="131" spans="2:65" s="1" customFormat="1" ht="16.5" customHeight="1" x14ac:dyDescent="0.2">
      <c r="B131" s="32"/>
      <c r="C131" s="137" t="s">
        <v>89</v>
      </c>
      <c r="D131" s="137" t="s">
        <v>164</v>
      </c>
      <c r="E131" s="138" t="s">
        <v>617</v>
      </c>
      <c r="F131" s="139" t="s">
        <v>618</v>
      </c>
      <c r="G131" s="140" t="s">
        <v>167</v>
      </c>
      <c r="H131" s="141">
        <v>1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47</v>
      </c>
      <c r="P131" s="146">
        <f>O131*H131</f>
        <v>0</v>
      </c>
      <c r="Q131" s="146">
        <v>8.0000000000000007E-5</v>
      </c>
      <c r="R131" s="146">
        <f>Q131*H131</f>
        <v>8.0000000000000007E-5</v>
      </c>
      <c r="S131" s="146">
        <v>0</v>
      </c>
      <c r="T131" s="147">
        <f>S131*H131</f>
        <v>0</v>
      </c>
      <c r="AR131" s="148" t="s">
        <v>244</v>
      </c>
      <c r="AT131" s="148" t="s">
        <v>164</v>
      </c>
      <c r="AU131" s="148" t="s">
        <v>91</v>
      </c>
      <c r="AY131" s="17" t="s">
        <v>161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ROUND(I131*H131,2)</f>
        <v>0</v>
      </c>
      <c r="BL131" s="17" t="s">
        <v>244</v>
      </c>
      <c r="BM131" s="148" t="s">
        <v>619</v>
      </c>
    </row>
    <row r="132" spans="2:65" s="1" customFormat="1" ht="37.9" customHeight="1" x14ac:dyDescent="0.2">
      <c r="B132" s="32"/>
      <c r="C132" s="192" t="s">
        <v>91</v>
      </c>
      <c r="D132" s="192" t="s">
        <v>437</v>
      </c>
      <c r="E132" s="193" t="s">
        <v>620</v>
      </c>
      <c r="F132" s="194" t="s">
        <v>621</v>
      </c>
      <c r="G132" s="195" t="s">
        <v>167</v>
      </c>
      <c r="H132" s="196">
        <v>1</v>
      </c>
      <c r="I132" s="197"/>
      <c r="J132" s="198">
        <f>ROUND(I132*H132,2)</f>
        <v>0</v>
      </c>
      <c r="K132" s="194" t="s">
        <v>168</v>
      </c>
      <c r="L132" s="199"/>
      <c r="M132" s="200" t="s">
        <v>1</v>
      </c>
      <c r="N132" s="201" t="s">
        <v>47</v>
      </c>
      <c r="P132" s="146">
        <f>O132*H132</f>
        <v>0</v>
      </c>
      <c r="Q132" s="146">
        <v>1.6000000000000001E-3</v>
      </c>
      <c r="R132" s="146">
        <f>Q132*H132</f>
        <v>1.6000000000000001E-3</v>
      </c>
      <c r="S132" s="146">
        <v>0</v>
      </c>
      <c r="T132" s="147">
        <f>S132*H132</f>
        <v>0</v>
      </c>
      <c r="AR132" s="148" t="s">
        <v>440</v>
      </c>
      <c r="AT132" s="148" t="s">
        <v>437</v>
      </c>
      <c r="AU132" s="148" t="s">
        <v>91</v>
      </c>
      <c r="AY132" s="17" t="s">
        <v>161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89</v>
      </c>
      <c r="BK132" s="149">
        <f>ROUND(I132*H132,2)</f>
        <v>0</v>
      </c>
      <c r="BL132" s="17" t="s">
        <v>244</v>
      </c>
      <c r="BM132" s="148" t="s">
        <v>622</v>
      </c>
    </row>
    <row r="133" spans="2:65" s="1" customFormat="1" ht="24.2" customHeight="1" x14ac:dyDescent="0.2">
      <c r="B133" s="32"/>
      <c r="C133" s="137" t="s">
        <v>114</v>
      </c>
      <c r="D133" s="137" t="s">
        <v>164</v>
      </c>
      <c r="E133" s="138" t="s">
        <v>585</v>
      </c>
      <c r="F133" s="139" t="s">
        <v>586</v>
      </c>
      <c r="G133" s="140" t="s">
        <v>587</v>
      </c>
      <c r="H133" s="202"/>
      <c r="I133" s="142"/>
      <c r="J133" s="143">
        <f>ROUND(I133*H133,2)</f>
        <v>0</v>
      </c>
      <c r="K133" s="139" t="s">
        <v>168</v>
      </c>
      <c r="L133" s="32"/>
      <c r="M133" s="144" t="s">
        <v>1</v>
      </c>
      <c r="N133" s="145" t="s">
        <v>47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244</v>
      </c>
      <c r="AT133" s="148" t="s">
        <v>164</v>
      </c>
      <c r="AU133" s="148" t="s">
        <v>91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ROUND(I133*H133,2)</f>
        <v>0</v>
      </c>
      <c r="BL133" s="17" t="s">
        <v>244</v>
      </c>
      <c r="BM133" s="148" t="s">
        <v>623</v>
      </c>
    </row>
    <row r="134" spans="2:65" s="11" customFormat="1" ht="22.9" customHeight="1" x14ac:dyDescent="0.2">
      <c r="B134" s="126"/>
      <c r="D134" s="127" t="s">
        <v>81</v>
      </c>
      <c r="E134" s="135" t="s">
        <v>624</v>
      </c>
      <c r="F134" s="135" t="s">
        <v>104</v>
      </c>
      <c r="I134" s="129"/>
      <c r="J134" s="136">
        <f>BK134</f>
        <v>0</v>
      </c>
      <c r="L134" s="126"/>
      <c r="M134" s="130"/>
      <c r="P134" s="131">
        <f>SUM(P135:P149)</f>
        <v>0</v>
      </c>
      <c r="R134" s="131">
        <f>SUM(R135:R149)</f>
        <v>0.10966000000000001</v>
      </c>
      <c r="T134" s="132">
        <f>SUM(T135:T149)</f>
        <v>0</v>
      </c>
      <c r="AR134" s="127" t="s">
        <v>91</v>
      </c>
      <c r="AT134" s="133" t="s">
        <v>81</v>
      </c>
      <c r="AU134" s="133" t="s">
        <v>89</v>
      </c>
      <c r="AY134" s="127" t="s">
        <v>161</v>
      </c>
      <c r="BK134" s="134">
        <f>SUM(BK135:BK149)</f>
        <v>0</v>
      </c>
    </row>
    <row r="135" spans="2:65" s="1" customFormat="1" ht="37.9" customHeight="1" x14ac:dyDescent="0.2">
      <c r="B135" s="32"/>
      <c r="C135" s="137" t="s">
        <v>169</v>
      </c>
      <c r="D135" s="137" t="s">
        <v>164</v>
      </c>
      <c r="E135" s="138" t="s">
        <v>625</v>
      </c>
      <c r="F135" s="139" t="s">
        <v>626</v>
      </c>
      <c r="G135" s="140" t="s">
        <v>200</v>
      </c>
      <c r="H135" s="141">
        <v>1</v>
      </c>
      <c r="I135" s="142"/>
      <c r="J135" s="143">
        <f t="shared" ref="J135:J149" si="0">ROUND(I135*H135,2)</f>
        <v>0</v>
      </c>
      <c r="K135" s="139" t="s">
        <v>168</v>
      </c>
      <c r="L135" s="32"/>
      <c r="M135" s="144" t="s">
        <v>1</v>
      </c>
      <c r="N135" s="145" t="s">
        <v>47</v>
      </c>
      <c r="P135" s="146">
        <f t="shared" ref="P135:P149" si="1">O135*H135</f>
        <v>0</v>
      </c>
      <c r="Q135" s="146">
        <v>0</v>
      </c>
      <c r="R135" s="146">
        <f t="shared" ref="R135:R149" si="2">Q135*H135</f>
        <v>0</v>
      </c>
      <c r="S135" s="146">
        <v>0</v>
      </c>
      <c r="T135" s="147">
        <f t="shared" ref="T135:T149" si="3">S135*H135</f>
        <v>0</v>
      </c>
      <c r="AR135" s="148" t="s">
        <v>244</v>
      </c>
      <c r="AT135" s="148" t="s">
        <v>164</v>
      </c>
      <c r="AU135" s="148" t="s">
        <v>91</v>
      </c>
      <c r="AY135" s="17" t="s">
        <v>161</v>
      </c>
      <c r="BE135" s="149">
        <f t="shared" ref="BE135:BE149" si="4">IF(N135="základní",J135,0)</f>
        <v>0</v>
      </c>
      <c r="BF135" s="149">
        <f t="shared" ref="BF135:BF149" si="5">IF(N135="snížená",J135,0)</f>
        <v>0</v>
      </c>
      <c r="BG135" s="149">
        <f t="shared" ref="BG135:BG149" si="6">IF(N135="zákl. přenesená",J135,0)</f>
        <v>0</v>
      </c>
      <c r="BH135" s="149">
        <f t="shared" ref="BH135:BH149" si="7">IF(N135="sníž. přenesená",J135,0)</f>
        <v>0</v>
      </c>
      <c r="BI135" s="149">
        <f t="shared" ref="BI135:BI149" si="8">IF(N135="nulová",J135,0)</f>
        <v>0</v>
      </c>
      <c r="BJ135" s="17" t="s">
        <v>89</v>
      </c>
      <c r="BK135" s="149">
        <f t="shared" ref="BK135:BK149" si="9">ROUND(I135*H135,2)</f>
        <v>0</v>
      </c>
      <c r="BL135" s="17" t="s">
        <v>244</v>
      </c>
      <c r="BM135" s="148" t="s">
        <v>627</v>
      </c>
    </row>
    <row r="136" spans="2:65" s="1" customFormat="1" ht="33" customHeight="1" x14ac:dyDescent="0.2">
      <c r="B136" s="32"/>
      <c r="C136" s="192" t="s">
        <v>190</v>
      </c>
      <c r="D136" s="192" t="s">
        <v>437</v>
      </c>
      <c r="E136" s="193" t="s">
        <v>628</v>
      </c>
      <c r="F136" s="194" t="s">
        <v>629</v>
      </c>
      <c r="G136" s="195" t="s">
        <v>200</v>
      </c>
      <c r="H136" s="196">
        <v>1</v>
      </c>
      <c r="I136" s="197"/>
      <c r="J136" s="198">
        <f t="shared" si="0"/>
        <v>0</v>
      </c>
      <c r="K136" s="194" t="s">
        <v>1</v>
      </c>
      <c r="L136" s="199"/>
      <c r="M136" s="200" t="s">
        <v>1</v>
      </c>
      <c r="N136" s="201" t="s">
        <v>47</v>
      </c>
      <c r="P136" s="146">
        <f t="shared" si="1"/>
        <v>0</v>
      </c>
      <c r="Q136" s="146">
        <v>1.2E-2</v>
      </c>
      <c r="R136" s="146">
        <f t="shared" si="2"/>
        <v>1.2E-2</v>
      </c>
      <c r="S136" s="146">
        <v>0</v>
      </c>
      <c r="T136" s="147">
        <f t="shared" si="3"/>
        <v>0</v>
      </c>
      <c r="AR136" s="148" t="s">
        <v>440</v>
      </c>
      <c r="AT136" s="148" t="s">
        <v>437</v>
      </c>
      <c r="AU136" s="148" t="s">
        <v>91</v>
      </c>
      <c r="AY136" s="17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89</v>
      </c>
      <c r="BK136" s="149">
        <f t="shared" si="9"/>
        <v>0</v>
      </c>
      <c r="BL136" s="17" t="s">
        <v>244</v>
      </c>
      <c r="BM136" s="148" t="s">
        <v>630</v>
      </c>
    </row>
    <row r="137" spans="2:65" s="1" customFormat="1" ht="16.5" customHeight="1" x14ac:dyDescent="0.2">
      <c r="B137" s="32"/>
      <c r="C137" s="192" t="s">
        <v>197</v>
      </c>
      <c r="D137" s="192" t="s">
        <v>437</v>
      </c>
      <c r="E137" s="193" t="s">
        <v>631</v>
      </c>
      <c r="F137" s="194" t="s">
        <v>632</v>
      </c>
      <c r="G137" s="195" t="s">
        <v>200</v>
      </c>
      <c r="H137" s="196">
        <v>1</v>
      </c>
      <c r="I137" s="197"/>
      <c r="J137" s="198">
        <f t="shared" si="0"/>
        <v>0</v>
      </c>
      <c r="K137" s="194" t="s">
        <v>1</v>
      </c>
      <c r="L137" s="199"/>
      <c r="M137" s="200" t="s">
        <v>1</v>
      </c>
      <c r="N137" s="201" t="s">
        <v>47</v>
      </c>
      <c r="P137" s="146">
        <f t="shared" si="1"/>
        <v>0</v>
      </c>
      <c r="Q137" s="146">
        <v>1.2E-2</v>
      </c>
      <c r="R137" s="146">
        <f t="shared" si="2"/>
        <v>1.2E-2</v>
      </c>
      <c r="S137" s="146">
        <v>0</v>
      </c>
      <c r="T137" s="147">
        <f t="shared" si="3"/>
        <v>0</v>
      </c>
      <c r="AR137" s="148" t="s">
        <v>440</v>
      </c>
      <c r="AT137" s="148" t="s">
        <v>437</v>
      </c>
      <c r="AU137" s="148" t="s">
        <v>91</v>
      </c>
      <c r="AY137" s="17" t="s">
        <v>161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7" t="s">
        <v>89</v>
      </c>
      <c r="BK137" s="149">
        <f t="shared" si="9"/>
        <v>0</v>
      </c>
      <c r="BL137" s="17" t="s">
        <v>244</v>
      </c>
      <c r="BM137" s="148" t="s">
        <v>633</v>
      </c>
    </row>
    <row r="138" spans="2:65" s="1" customFormat="1" ht="16.5" customHeight="1" x14ac:dyDescent="0.2">
      <c r="B138" s="32"/>
      <c r="C138" s="137" t="s">
        <v>202</v>
      </c>
      <c r="D138" s="137" t="s">
        <v>164</v>
      </c>
      <c r="E138" s="138" t="s">
        <v>634</v>
      </c>
      <c r="F138" s="139" t="s">
        <v>635</v>
      </c>
      <c r="G138" s="140" t="s">
        <v>200</v>
      </c>
      <c r="H138" s="141">
        <v>5</v>
      </c>
      <c r="I138" s="142"/>
      <c r="J138" s="143">
        <f t="shared" si="0"/>
        <v>0</v>
      </c>
      <c r="K138" s="139" t="s">
        <v>168</v>
      </c>
      <c r="L138" s="32"/>
      <c r="M138" s="144" t="s">
        <v>1</v>
      </c>
      <c r="N138" s="145" t="s">
        <v>47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244</v>
      </c>
      <c r="AT138" s="148" t="s">
        <v>164</v>
      </c>
      <c r="AU138" s="148" t="s">
        <v>91</v>
      </c>
      <c r="AY138" s="17" t="s">
        <v>161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7" t="s">
        <v>89</v>
      </c>
      <c r="BK138" s="149">
        <f t="shared" si="9"/>
        <v>0</v>
      </c>
      <c r="BL138" s="17" t="s">
        <v>244</v>
      </c>
      <c r="BM138" s="148" t="s">
        <v>636</v>
      </c>
    </row>
    <row r="139" spans="2:65" s="1" customFormat="1" ht="21.75" customHeight="1" x14ac:dyDescent="0.2">
      <c r="B139" s="32"/>
      <c r="C139" s="192" t="s">
        <v>206</v>
      </c>
      <c r="D139" s="192" t="s">
        <v>437</v>
      </c>
      <c r="E139" s="193" t="s">
        <v>637</v>
      </c>
      <c r="F139" s="194" t="s">
        <v>638</v>
      </c>
      <c r="G139" s="195" t="s">
        <v>200</v>
      </c>
      <c r="H139" s="196">
        <v>5</v>
      </c>
      <c r="I139" s="197"/>
      <c r="J139" s="198">
        <f t="shared" si="0"/>
        <v>0</v>
      </c>
      <c r="K139" s="194" t="s">
        <v>168</v>
      </c>
      <c r="L139" s="199"/>
      <c r="M139" s="200" t="s">
        <v>1</v>
      </c>
      <c r="N139" s="201" t="s">
        <v>47</v>
      </c>
      <c r="P139" s="146">
        <f t="shared" si="1"/>
        <v>0</v>
      </c>
      <c r="Q139" s="146">
        <v>4.0000000000000002E-4</v>
      </c>
      <c r="R139" s="146">
        <f t="shared" si="2"/>
        <v>2E-3</v>
      </c>
      <c r="S139" s="146">
        <v>0</v>
      </c>
      <c r="T139" s="147">
        <f t="shared" si="3"/>
        <v>0</v>
      </c>
      <c r="AR139" s="148" t="s">
        <v>440</v>
      </c>
      <c r="AT139" s="148" t="s">
        <v>437</v>
      </c>
      <c r="AU139" s="148" t="s">
        <v>91</v>
      </c>
      <c r="AY139" s="17" t="s">
        <v>161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7" t="s">
        <v>89</v>
      </c>
      <c r="BK139" s="149">
        <f t="shared" si="9"/>
        <v>0</v>
      </c>
      <c r="BL139" s="17" t="s">
        <v>244</v>
      </c>
      <c r="BM139" s="148" t="s">
        <v>639</v>
      </c>
    </row>
    <row r="140" spans="2:65" s="1" customFormat="1" ht="24.2" customHeight="1" x14ac:dyDescent="0.2">
      <c r="B140" s="32"/>
      <c r="C140" s="137" t="s">
        <v>162</v>
      </c>
      <c r="D140" s="137" t="s">
        <v>164</v>
      </c>
      <c r="E140" s="138" t="s">
        <v>640</v>
      </c>
      <c r="F140" s="139" t="s">
        <v>641</v>
      </c>
      <c r="G140" s="140" t="s">
        <v>200</v>
      </c>
      <c r="H140" s="141">
        <v>2</v>
      </c>
      <c r="I140" s="142"/>
      <c r="J140" s="143">
        <f t="shared" si="0"/>
        <v>0</v>
      </c>
      <c r="K140" s="139" t="s">
        <v>168</v>
      </c>
      <c r="L140" s="32"/>
      <c r="M140" s="144" t="s">
        <v>1</v>
      </c>
      <c r="N140" s="145" t="s">
        <v>47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244</v>
      </c>
      <c r="AT140" s="148" t="s">
        <v>164</v>
      </c>
      <c r="AU140" s="148" t="s">
        <v>91</v>
      </c>
      <c r="AY140" s="17" t="s">
        <v>161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7" t="s">
        <v>89</v>
      </c>
      <c r="BK140" s="149">
        <f t="shared" si="9"/>
        <v>0</v>
      </c>
      <c r="BL140" s="17" t="s">
        <v>244</v>
      </c>
      <c r="BM140" s="148" t="s">
        <v>642</v>
      </c>
    </row>
    <row r="141" spans="2:65" s="1" customFormat="1" ht="16.5" customHeight="1" x14ac:dyDescent="0.2">
      <c r="B141" s="32"/>
      <c r="C141" s="192" t="s">
        <v>219</v>
      </c>
      <c r="D141" s="192" t="s">
        <v>437</v>
      </c>
      <c r="E141" s="193" t="s">
        <v>643</v>
      </c>
      <c r="F141" s="194" t="s">
        <v>644</v>
      </c>
      <c r="G141" s="195" t="s">
        <v>200</v>
      </c>
      <c r="H141" s="196">
        <v>1</v>
      </c>
      <c r="I141" s="197"/>
      <c r="J141" s="198">
        <f t="shared" si="0"/>
        <v>0</v>
      </c>
      <c r="K141" s="194" t="s">
        <v>1</v>
      </c>
      <c r="L141" s="199"/>
      <c r="M141" s="200" t="s">
        <v>1</v>
      </c>
      <c r="N141" s="201" t="s">
        <v>47</v>
      </c>
      <c r="P141" s="146">
        <f t="shared" si="1"/>
        <v>0</v>
      </c>
      <c r="Q141" s="146">
        <v>2.3999999999999998E-3</v>
      </c>
      <c r="R141" s="146">
        <f t="shared" si="2"/>
        <v>2.3999999999999998E-3</v>
      </c>
      <c r="S141" s="146">
        <v>0</v>
      </c>
      <c r="T141" s="147">
        <f t="shared" si="3"/>
        <v>0</v>
      </c>
      <c r="AR141" s="148" t="s">
        <v>440</v>
      </c>
      <c r="AT141" s="148" t="s">
        <v>437</v>
      </c>
      <c r="AU141" s="148" t="s">
        <v>91</v>
      </c>
      <c r="AY141" s="17" t="s">
        <v>161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7" t="s">
        <v>89</v>
      </c>
      <c r="BK141" s="149">
        <f t="shared" si="9"/>
        <v>0</v>
      </c>
      <c r="BL141" s="17" t="s">
        <v>244</v>
      </c>
      <c r="BM141" s="148" t="s">
        <v>645</v>
      </c>
    </row>
    <row r="142" spans="2:65" s="1" customFormat="1" ht="24.2" customHeight="1" x14ac:dyDescent="0.2">
      <c r="B142" s="32"/>
      <c r="C142" s="192" t="s">
        <v>224</v>
      </c>
      <c r="D142" s="192" t="s">
        <v>437</v>
      </c>
      <c r="E142" s="193" t="s">
        <v>646</v>
      </c>
      <c r="F142" s="194" t="s">
        <v>647</v>
      </c>
      <c r="G142" s="195" t="s">
        <v>200</v>
      </c>
      <c r="H142" s="196">
        <v>2</v>
      </c>
      <c r="I142" s="197"/>
      <c r="J142" s="198">
        <f t="shared" si="0"/>
        <v>0</v>
      </c>
      <c r="K142" s="194" t="s">
        <v>168</v>
      </c>
      <c r="L142" s="199"/>
      <c r="M142" s="200" t="s">
        <v>1</v>
      </c>
      <c r="N142" s="201" t="s">
        <v>47</v>
      </c>
      <c r="P142" s="146">
        <f t="shared" si="1"/>
        <v>0</v>
      </c>
      <c r="Q142" s="146">
        <v>3.3E-3</v>
      </c>
      <c r="R142" s="146">
        <f t="shared" si="2"/>
        <v>6.6E-3</v>
      </c>
      <c r="S142" s="146">
        <v>0</v>
      </c>
      <c r="T142" s="147">
        <f t="shared" si="3"/>
        <v>0</v>
      </c>
      <c r="AR142" s="148" t="s">
        <v>440</v>
      </c>
      <c r="AT142" s="148" t="s">
        <v>437</v>
      </c>
      <c r="AU142" s="148" t="s">
        <v>91</v>
      </c>
      <c r="AY142" s="17" t="s">
        <v>161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7" t="s">
        <v>89</v>
      </c>
      <c r="BK142" s="149">
        <f t="shared" si="9"/>
        <v>0</v>
      </c>
      <c r="BL142" s="17" t="s">
        <v>244</v>
      </c>
      <c r="BM142" s="148" t="s">
        <v>648</v>
      </c>
    </row>
    <row r="143" spans="2:65" s="1" customFormat="1" ht="24.2" customHeight="1" x14ac:dyDescent="0.2">
      <c r="B143" s="32"/>
      <c r="C143" s="137" t="s">
        <v>8</v>
      </c>
      <c r="D143" s="137" t="s">
        <v>164</v>
      </c>
      <c r="E143" s="138" t="s">
        <v>649</v>
      </c>
      <c r="F143" s="139" t="s">
        <v>650</v>
      </c>
      <c r="G143" s="140" t="s">
        <v>200</v>
      </c>
      <c r="H143" s="141">
        <v>1</v>
      </c>
      <c r="I143" s="142"/>
      <c r="J143" s="143">
        <f t="shared" si="0"/>
        <v>0</v>
      </c>
      <c r="K143" s="139" t="s">
        <v>168</v>
      </c>
      <c r="L143" s="32"/>
      <c r="M143" s="144" t="s">
        <v>1</v>
      </c>
      <c r="N143" s="145" t="s">
        <v>47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244</v>
      </c>
      <c r="AT143" s="148" t="s">
        <v>164</v>
      </c>
      <c r="AU143" s="148" t="s">
        <v>91</v>
      </c>
      <c r="AY143" s="17" t="s">
        <v>161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7" t="s">
        <v>89</v>
      </c>
      <c r="BK143" s="149">
        <f t="shared" si="9"/>
        <v>0</v>
      </c>
      <c r="BL143" s="17" t="s">
        <v>244</v>
      </c>
      <c r="BM143" s="148" t="s">
        <v>651</v>
      </c>
    </row>
    <row r="144" spans="2:65" s="1" customFormat="1" ht="24.2" customHeight="1" x14ac:dyDescent="0.2">
      <c r="B144" s="32"/>
      <c r="C144" s="192" t="s">
        <v>231</v>
      </c>
      <c r="D144" s="192" t="s">
        <v>437</v>
      </c>
      <c r="E144" s="193" t="s">
        <v>652</v>
      </c>
      <c r="F144" s="194" t="s">
        <v>653</v>
      </c>
      <c r="G144" s="195" t="s">
        <v>200</v>
      </c>
      <c r="H144" s="196">
        <v>1</v>
      </c>
      <c r="I144" s="197"/>
      <c r="J144" s="198">
        <f t="shared" si="0"/>
        <v>0</v>
      </c>
      <c r="K144" s="194" t="s">
        <v>168</v>
      </c>
      <c r="L144" s="199"/>
      <c r="M144" s="200" t="s">
        <v>1</v>
      </c>
      <c r="N144" s="201" t="s">
        <v>47</v>
      </c>
      <c r="P144" s="146">
        <f t="shared" si="1"/>
        <v>0</v>
      </c>
      <c r="Q144" s="146">
        <v>8.0000000000000004E-4</v>
      </c>
      <c r="R144" s="146">
        <f t="shared" si="2"/>
        <v>8.0000000000000004E-4</v>
      </c>
      <c r="S144" s="146">
        <v>0</v>
      </c>
      <c r="T144" s="147">
        <f t="shared" si="3"/>
        <v>0</v>
      </c>
      <c r="AR144" s="148" t="s">
        <v>440</v>
      </c>
      <c r="AT144" s="148" t="s">
        <v>437</v>
      </c>
      <c r="AU144" s="148" t="s">
        <v>91</v>
      </c>
      <c r="AY144" s="17" t="s">
        <v>161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7" t="s">
        <v>89</v>
      </c>
      <c r="BK144" s="149">
        <f t="shared" si="9"/>
        <v>0</v>
      </c>
      <c r="BL144" s="17" t="s">
        <v>244</v>
      </c>
      <c r="BM144" s="148" t="s">
        <v>654</v>
      </c>
    </row>
    <row r="145" spans="2:65" s="1" customFormat="1" ht="37.9" customHeight="1" x14ac:dyDescent="0.2">
      <c r="B145" s="32"/>
      <c r="C145" s="137" t="s">
        <v>235</v>
      </c>
      <c r="D145" s="137" t="s">
        <v>164</v>
      </c>
      <c r="E145" s="138" t="s">
        <v>655</v>
      </c>
      <c r="F145" s="139" t="s">
        <v>656</v>
      </c>
      <c r="G145" s="140" t="s">
        <v>209</v>
      </c>
      <c r="H145" s="141">
        <v>6</v>
      </c>
      <c r="I145" s="142"/>
      <c r="J145" s="143">
        <f t="shared" si="0"/>
        <v>0</v>
      </c>
      <c r="K145" s="139" t="s">
        <v>168</v>
      </c>
      <c r="L145" s="32"/>
      <c r="M145" s="144" t="s">
        <v>1</v>
      </c>
      <c r="N145" s="145" t="s">
        <v>47</v>
      </c>
      <c r="P145" s="146">
        <f t="shared" si="1"/>
        <v>0</v>
      </c>
      <c r="Q145" s="146">
        <v>1.67E-3</v>
      </c>
      <c r="R145" s="146">
        <f t="shared" si="2"/>
        <v>1.0020000000000001E-2</v>
      </c>
      <c r="S145" s="146">
        <v>0</v>
      </c>
      <c r="T145" s="147">
        <f t="shared" si="3"/>
        <v>0</v>
      </c>
      <c r="AR145" s="148" t="s">
        <v>244</v>
      </c>
      <c r="AT145" s="148" t="s">
        <v>164</v>
      </c>
      <c r="AU145" s="148" t="s">
        <v>91</v>
      </c>
      <c r="AY145" s="17" t="s">
        <v>161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7" t="s">
        <v>89</v>
      </c>
      <c r="BK145" s="149">
        <f t="shared" si="9"/>
        <v>0</v>
      </c>
      <c r="BL145" s="17" t="s">
        <v>244</v>
      </c>
      <c r="BM145" s="148" t="s">
        <v>657</v>
      </c>
    </row>
    <row r="146" spans="2:65" s="1" customFormat="1" ht="37.9" customHeight="1" x14ac:dyDescent="0.2">
      <c r="B146" s="32"/>
      <c r="C146" s="137" t="s">
        <v>239</v>
      </c>
      <c r="D146" s="137" t="s">
        <v>164</v>
      </c>
      <c r="E146" s="138" t="s">
        <v>658</v>
      </c>
      <c r="F146" s="139" t="s">
        <v>659</v>
      </c>
      <c r="G146" s="140" t="s">
        <v>209</v>
      </c>
      <c r="H146" s="141">
        <v>6</v>
      </c>
      <c r="I146" s="142"/>
      <c r="J146" s="143">
        <f t="shared" si="0"/>
        <v>0</v>
      </c>
      <c r="K146" s="139" t="s">
        <v>168</v>
      </c>
      <c r="L146" s="32"/>
      <c r="M146" s="144" t="s">
        <v>1</v>
      </c>
      <c r="N146" s="145" t="s">
        <v>47</v>
      </c>
      <c r="P146" s="146">
        <f t="shared" si="1"/>
        <v>0</v>
      </c>
      <c r="Q146" s="146">
        <v>3.4399999999999999E-3</v>
      </c>
      <c r="R146" s="146">
        <f t="shared" si="2"/>
        <v>2.0639999999999999E-2</v>
      </c>
      <c r="S146" s="146">
        <v>0</v>
      </c>
      <c r="T146" s="147">
        <f t="shared" si="3"/>
        <v>0</v>
      </c>
      <c r="AR146" s="148" t="s">
        <v>244</v>
      </c>
      <c r="AT146" s="148" t="s">
        <v>164</v>
      </c>
      <c r="AU146" s="148" t="s">
        <v>91</v>
      </c>
      <c r="AY146" s="17" t="s">
        <v>161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7" t="s">
        <v>89</v>
      </c>
      <c r="BK146" s="149">
        <f t="shared" si="9"/>
        <v>0</v>
      </c>
      <c r="BL146" s="17" t="s">
        <v>244</v>
      </c>
      <c r="BM146" s="148" t="s">
        <v>660</v>
      </c>
    </row>
    <row r="147" spans="2:65" s="1" customFormat="1" ht="33" customHeight="1" x14ac:dyDescent="0.2">
      <c r="B147" s="32"/>
      <c r="C147" s="137" t="s">
        <v>244</v>
      </c>
      <c r="D147" s="137" t="s">
        <v>164</v>
      </c>
      <c r="E147" s="138" t="s">
        <v>661</v>
      </c>
      <c r="F147" s="139" t="s">
        <v>662</v>
      </c>
      <c r="G147" s="140" t="s">
        <v>209</v>
      </c>
      <c r="H147" s="141">
        <v>8</v>
      </c>
      <c r="I147" s="142"/>
      <c r="J147" s="143">
        <f t="shared" si="0"/>
        <v>0</v>
      </c>
      <c r="K147" s="139" t="s">
        <v>168</v>
      </c>
      <c r="L147" s="32"/>
      <c r="M147" s="144" t="s">
        <v>1</v>
      </c>
      <c r="N147" s="145" t="s">
        <v>47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244</v>
      </c>
      <c r="AT147" s="148" t="s">
        <v>164</v>
      </c>
      <c r="AU147" s="148" t="s">
        <v>91</v>
      </c>
      <c r="AY147" s="17" t="s">
        <v>161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7" t="s">
        <v>89</v>
      </c>
      <c r="BK147" s="149">
        <f t="shared" si="9"/>
        <v>0</v>
      </c>
      <c r="BL147" s="17" t="s">
        <v>244</v>
      </c>
      <c r="BM147" s="148" t="s">
        <v>663</v>
      </c>
    </row>
    <row r="148" spans="2:65" s="1" customFormat="1" ht="33" customHeight="1" x14ac:dyDescent="0.2">
      <c r="B148" s="32"/>
      <c r="C148" s="192" t="s">
        <v>252</v>
      </c>
      <c r="D148" s="192" t="s">
        <v>437</v>
      </c>
      <c r="E148" s="193" t="s">
        <v>664</v>
      </c>
      <c r="F148" s="194" t="s">
        <v>665</v>
      </c>
      <c r="G148" s="195" t="s">
        <v>209</v>
      </c>
      <c r="H148" s="196">
        <v>8</v>
      </c>
      <c r="I148" s="197"/>
      <c r="J148" s="198">
        <f t="shared" si="0"/>
        <v>0</v>
      </c>
      <c r="K148" s="194" t="s">
        <v>168</v>
      </c>
      <c r="L148" s="199"/>
      <c r="M148" s="200" t="s">
        <v>1</v>
      </c>
      <c r="N148" s="201" t="s">
        <v>47</v>
      </c>
      <c r="P148" s="146">
        <f t="shared" si="1"/>
        <v>0</v>
      </c>
      <c r="Q148" s="146">
        <v>5.4000000000000003E-3</v>
      </c>
      <c r="R148" s="146">
        <f t="shared" si="2"/>
        <v>4.3200000000000002E-2</v>
      </c>
      <c r="S148" s="146">
        <v>0</v>
      </c>
      <c r="T148" s="147">
        <f t="shared" si="3"/>
        <v>0</v>
      </c>
      <c r="AR148" s="148" t="s">
        <v>440</v>
      </c>
      <c r="AT148" s="148" t="s">
        <v>437</v>
      </c>
      <c r="AU148" s="148" t="s">
        <v>91</v>
      </c>
      <c r="AY148" s="17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7" t="s">
        <v>89</v>
      </c>
      <c r="BK148" s="149">
        <f t="shared" si="9"/>
        <v>0</v>
      </c>
      <c r="BL148" s="17" t="s">
        <v>244</v>
      </c>
      <c r="BM148" s="148" t="s">
        <v>666</v>
      </c>
    </row>
    <row r="149" spans="2:65" s="1" customFormat="1" ht="24.2" customHeight="1" x14ac:dyDescent="0.2">
      <c r="B149" s="32"/>
      <c r="C149" s="137" t="s">
        <v>257</v>
      </c>
      <c r="D149" s="137" t="s">
        <v>164</v>
      </c>
      <c r="E149" s="138" t="s">
        <v>667</v>
      </c>
      <c r="F149" s="139" t="s">
        <v>668</v>
      </c>
      <c r="G149" s="140" t="s">
        <v>587</v>
      </c>
      <c r="H149" s="202"/>
      <c r="I149" s="142"/>
      <c r="J149" s="143">
        <f t="shared" si="0"/>
        <v>0</v>
      </c>
      <c r="K149" s="139" t="s">
        <v>168</v>
      </c>
      <c r="L149" s="32"/>
      <c r="M149" s="144" t="s">
        <v>1</v>
      </c>
      <c r="N149" s="145" t="s">
        <v>47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244</v>
      </c>
      <c r="AT149" s="148" t="s">
        <v>164</v>
      </c>
      <c r="AU149" s="148" t="s">
        <v>91</v>
      </c>
      <c r="AY149" s="17" t="s">
        <v>161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7" t="s">
        <v>89</v>
      </c>
      <c r="BK149" s="149">
        <f t="shared" si="9"/>
        <v>0</v>
      </c>
      <c r="BL149" s="17" t="s">
        <v>244</v>
      </c>
      <c r="BM149" s="148" t="s">
        <v>669</v>
      </c>
    </row>
    <row r="150" spans="2:65" s="11" customFormat="1" ht="25.9" customHeight="1" x14ac:dyDescent="0.2">
      <c r="B150" s="126"/>
      <c r="D150" s="127" t="s">
        <v>81</v>
      </c>
      <c r="E150" s="128" t="s">
        <v>606</v>
      </c>
      <c r="F150" s="128" t="s">
        <v>607</v>
      </c>
      <c r="I150" s="129"/>
      <c r="J150" s="117">
        <f>BK150</f>
        <v>0</v>
      </c>
      <c r="L150" s="126"/>
      <c r="M150" s="130"/>
      <c r="P150" s="131">
        <f>P151</f>
        <v>0</v>
      </c>
      <c r="R150" s="131">
        <f>R151</f>
        <v>0</v>
      </c>
      <c r="T150" s="132">
        <f>T151</f>
        <v>0</v>
      </c>
      <c r="AR150" s="127" t="s">
        <v>169</v>
      </c>
      <c r="AT150" s="133" t="s">
        <v>81</v>
      </c>
      <c r="AU150" s="133" t="s">
        <v>82</v>
      </c>
      <c r="AY150" s="127" t="s">
        <v>161</v>
      </c>
      <c r="BK150" s="134">
        <f>BK151</f>
        <v>0</v>
      </c>
    </row>
    <row r="151" spans="2:65" s="1" customFormat="1" ht="21.75" customHeight="1" x14ac:dyDescent="0.2">
      <c r="B151" s="32"/>
      <c r="C151" s="137" t="s">
        <v>263</v>
      </c>
      <c r="D151" s="137" t="s">
        <v>164</v>
      </c>
      <c r="E151" s="138" t="s">
        <v>608</v>
      </c>
      <c r="F151" s="139" t="s">
        <v>609</v>
      </c>
      <c r="G151" s="140" t="s">
        <v>610</v>
      </c>
      <c r="H151" s="141">
        <v>10</v>
      </c>
      <c r="I151" s="142"/>
      <c r="J151" s="143">
        <f>ROUND(I151*H151,2)</f>
        <v>0</v>
      </c>
      <c r="K151" s="139" t="s">
        <v>168</v>
      </c>
      <c r="L151" s="32"/>
      <c r="M151" s="144" t="s">
        <v>1</v>
      </c>
      <c r="N151" s="145" t="s">
        <v>47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307</v>
      </c>
      <c r="AT151" s="148" t="s">
        <v>164</v>
      </c>
      <c r="AU151" s="148" t="s">
        <v>89</v>
      </c>
      <c r="AY151" s="17" t="s">
        <v>161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89</v>
      </c>
      <c r="BK151" s="149">
        <f>ROUND(I151*H151,2)</f>
        <v>0</v>
      </c>
      <c r="BL151" s="17" t="s">
        <v>307</v>
      </c>
      <c r="BM151" s="148" t="s">
        <v>670</v>
      </c>
    </row>
    <row r="152" spans="2:65" s="11" customFormat="1" ht="25.9" customHeight="1" x14ac:dyDescent="0.2">
      <c r="B152" s="126"/>
      <c r="D152" s="127" t="s">
        <v>81</v>
      </c>
      <c r="E152" s="128" t="s">
        <v>123</v>
      </c>
      <c r="F152" s="128" t="s">
        <v>671</v>
      </c>
      <c r="I152" s="129"/>
      <c r="J152" s="117">
        <f>BK152</f>
        <v>0</v>
      </c>
      <c r="L152" s="126"/>
      <c r="M152" s="130"/>
      <c r="P152" s="131">
        <f>P153+P155</f>
        <v>0</v>
      </c>
      <c r="R152" s="131">
        <f>R153+R155</f>
        <v>0</v>
      </c>
      <c r="T152" s="132">
        <f>T153+T155</f>
        <v>0</v>
      </c>
      <c r="AR152" s="127" t="s">
        <v>190</v>
      </c>
      <c r="AT152" s="133" t="s">
        <v>81</v>
      </c>
      <c r="AU152" s="133" t="s">
        <v>82</v>
      </c>
      <c r="AY152" s="127" t="s">
        <v>161</v>
      </c>
      <c r="BK152" s="134">
        <f>BK153+BK155</f>
        <v>0</v>
      </c>
    </row>
    <row r="153" spans="2:65" s="11" customFormat="1" ht="22.9" customHeight="1" x14ac:dyDescent="0.2">
      <c r="B153" s="126"/>
      <c r="D153" s="127" t="s">
        <v>81</v>
      </c>
      <c r="E153" s="135" t="s">
        <v>672</v>
      </c>
      <c r="F153" s="135" t="s">
        <v>673</v>
      </c>
      <c r="I153" s="129"/>
      <c r="J153" s="136">
        <f>BK153</f>
        <v>0</v>
      </c>
      <c r="L153" s="126"/>
      <c r="M153" s="130"/>
      <c r="P153" s="131">
        <f>P154</f>
        <v>0</v>
      </c>
      <c r="R153" s="131">
        <f>R154</f>
        <v>0</v>
      </c>
      <c r="T153" s="132">
        <f>T154</f>
        <v>0</v>
      </c>
      <c r="AR153" s="127" t="s">
        <v>190</v>
      </c>
      <c r="AT153" s="133" t="s">
        <v>81</v>
      </c>
      <c r="AU153" s="133" t="s">
        <v>89</v>
      </c>
      <c r="AY153" s="127" t="s">
        <v>161</v>
      </c>
      <c r="BK153" s="134">
        <f>BK154</f>
        <v>0</v>
      </c>
    </row>
    <row r="154" spans="2:65" s="1" customFormat="1" ht="16.5" customHeight="1" x14ac:dyDescent="0.2">
      <c r="B154" s="32"/>
      <c r="C154" s="137" t="s">
        <v>269</v>
      </c>
      <c r="D154" s="137" t="s">
        <v>164</v>
      </c>
      <c r="E154" s="138" t="s">
        <v>674</v>
      </c>
      <c r="F154" s="139" t="s">
        <v>675</v>
      </c>
      <c r="G154" s="140" t="s">
        <v>255</v>
      </c>
      <c r="H154" s="141">
        <v>1</v>
      </c>
      <c r="I154" s="142"/>
      <c r="J154" s="143">
        <f>ROUND(I154*H154,2)</f>
        <v>0</v>
      </c>
      <c r="K154" s="139" t="s">
        <v>168</v>
      </c>
      <c r="L154" s="32"/>
      <c r="M154" s="144" t="s">
        <v>1</v>
      </c>
      <c r="N154" s="145" t="s">
        <v>47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676</v>
      </c>
      <c r="AT154" s="148" t="s">
        <v>164</v>
      </c>
      <c r="AU154" s="148" t="s">
        <v>91</v>
      </c>
      <c r="AY154" s="17" t="s">
        <v>161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89</v>
      </c>
      <c r="BK154" s="149">
        <f>ROUND(I154*H154,2)</f>
        <v>0</v>
      </c>
      <c r="BL154" s="17" t="s">
        <v>676</v>
      </c>
      <c r="BM154" s="148" t="s">
        <v>677</v>
      </c>
    </row>
    <row r="155" spans="2:65" s="11" customFormat="1" ht="22.9" customHeight="1" x14ac:dyDescent="0.2">
      <c r="B155" s="126"/>
      <c r="D155" s="127" t="s">
        <v>81</v>
      </c>
      <c r="E155" s="135" t="s">
        <v>678</v>
      </c>
      <c r="F155" s="135" t="s">
        <v>679</v>
      </c>
      <c r="I155" s="129"/>
      <c r="J155" s="136">
        <f>BK155</f>
        <v>0</v>
      </c>
      <c r="L155" s="126"/>
      <c r="M155" s="130"/>
      <c r="P155" s="131">
        <f>P156</f>
        <v>0</v>
      </c>
      <c r="R155" s="131">
        <f>R156</f>
        <v>0</v>
      </c>
      <c r="T155" s="132">
        <f>T156</f>
        <v>0</v>
      </c>
      <c r="AR155" s="127" t="s">
        <v>190</v>
      </c>
      <c r="AT155" s="133" t="s">
        <v>81</v>
      </c>
      <c r="AU155" s="133" t="s">
        <v>89</v>
      </c>
      <c r="AY155" s="127" t="s">
        <v>161</v>
      </c>
      <c r="BK155" s="134">
        <f>BK156</f>
        <v>0</v>
      </c>
    </row>
    <row r="156" spans="2:65" s="1" customFormat="1" ht="21.75" customHeight="1" x14ac:dyDescent="0.2">
      <c r="B156" s="32"/>
      <c r="C156" s="137" t="s">
        <v>7</v>
      </c>
      <c r="D156" s="137" t="s">
        <v>164</v>
      </c>
      <c r="E156" s="138" t="s">
        <v>680</v>
      </c>
      <c r="F156" s="139" t="s">
        <v>681</v>
      </c>
      <c r="G156" s="140" t="s">
        <v>255</v>
      </c>
      <c r="H156" s="141">
        <v>1</v>
      </c>
      <c r="I156" s="142"/>
      <c r="J156" s="143">
        <f>ROUND(I156*H156,2)</f>
        <v>0</v>
      </c>
      <c r="K156" s="139" t="s">
        <v>1</v>
      </c>
      <c r="L156" s="32"/>
      <c r="M156" s="144" t="s">
        <v>1</v>
      </c>
      <c r="N156" s="145" t="s">
        <v>47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676</v>
      </c>
      <c r="AT156" s="148" t="s">
        <v>164</v>
      </c>
      <c r="AU156" s="148" t="s">
        <v>91</v>
      </c>
      <c r="AY156" s="17" t="s">
        <v>161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89</v>
      </c>
      <c r="BK156" s="149">
        <f>ROUND(I156*H156,2)</f>
        <v>0</v>
      </c>
      <c r="BL156" s="17" t="s">
        <v>676</v>
      </c>
      <c r="BM156" s="148" t="s">
        <v>682</v>
      </c>
    </row>
    <row r="157" spans="2:65" s="1" customFormat="1" ht="49.9" customHeight="1" x14ac:dyDescent="0.2">
      <c r="B157" s="32"/>
      <c r="E157" s="128" t="s">
        <v>309</v>
      </c>
      <c r="F157" s="128" t="s">
        <v>310</v>
      </c>
      <c r="J157" s="117">
        <f t="shared" ref="J157:J162" si="10">BK157</f>
        <v>0</v>
      </c>
      <c r="L157" s="32"/>
      <c r="M157" s="171"/>
      <c r="T157" s="56"/>
      <c r="AT157" s="17" t="s">
        <v>81</v>
      </c>
      <c r="AU157" s="17" t="s">
        <v>82</v>
      </c>
      <c r="AY157" s="17" t="s">
        <v>311</v>
      </c>
      <c r="BK157" s="149">
        <f>SUM(BK158:BK162)</f>
        <v>0</v>
      </c>
    </row>
    <row r="158" spans="2:65" s="1" customFormat="1" ht="16.350000000000001" customHeight="1" x14ac:dyDescent="0.2">
      <c r="B158" s="32"/>
      <c r="C158" s="172" t="s">
        <v>1</v>
      </c>
      <c r="D158" s="172" t="s">
        <v>164</v>
      </c>
      <c r="E158" s="173" t="s">
        <v>1</v>
      </c>
      <c r="F158" s="174" t="s">
        <v>1</v>
      </c>
      <c r="G158" s="175" t="s">
        <v>1</v>
      </c>
      <c r="H158" s="176"/>
      <c r="I158" s="177"/>
      <c r="J158" s="178">
        <f t="shared" si="10"/>
        <v>0</v>
      </c>
      <c r="K158" s="179"/>
      <c r="L158" s="32"/>
      <c r="M158" s="180" t="s">
        <v>1</v>
      </c>
      <c r="N158" s="181" t="s">
        <v>47</v>
      </c>
      <c r="T158" s="56"/>
      <c r="AT158" s="17" t="s">
        <v>311</v>
      </c>
      <c r="AU158" s="17" t="s">
        <v>89</v>
      </c>
      <c r="AY158" s="17" t="s">
        <v>311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89</v>
      </c>
      <c r="BK158" s="149">
        <f>I158*H158</f>
        <v>0</v>
      </c>
    </row>
    <row r="159" spans="2:65" s="1" customFormat="1" ht="16.350000000000001" customHeight="1" x14ac:dyDescent="0.2">
      <c r="B159" s="32"/>
      <c r="C159" s="172" t="s">
        <v>1</v>
      </c>
      <c r="D159" s="172" t="s">
        <v>164</v>
      </c>
      <c r="E159" s="173" t="s">
        <v>1</v>
      </c>
      <c r="F159" s="174" t="s">
        <v>1</v>
      </c>
      <c r="G159" s="175" t="s">
        <v>1</v>
      </c>
      <c r="H159" s="176"/>
      <c r="I159" s="177"/>
      <c r="J159" s="178">
        <f t="shared" si="10"/>
        <v>0</v>
      </c>
      <c r="K159" s="179"/>
      <c r="L159" s="32"/>
      <c r="M159" s="180" t="s">
        <v>1</v>
      </c>
      <c r="N159" s="181" t="s">
        <v>47</v>
      </c>
      <c r="T159" s="56"/>
      <c r="AT159" s="17" t="s">
        <v>311</v>
      </c>
      <c r="AU159" s="17" t="s">
        <v>89</v>
      </c>
      <c r="AY159" s="17" t="s">
        <v>311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89</v>
      </c>
      <c r="BK159" s="149">
        <f>I159*H159</f>
        <v>0</v>
      </c>
    </row>
    <row r="160" spans="2:65" s="1" customFormat="1" ht="16.350000000000001" customHeight="1" x14ac:dyDescent="0.2">
      <c r="B160" s="32"/>
      <c r="C160" s="172" t="s">
        <v>1</v>
      </c>
      <c r="D160" s="172" t="s">
        <v>164</v>
      </c>
      <c r="E160" s="173" t="s">
        <v>1</v>
      </c>
      <c r="F160" s="174" t="s">
        <v>1</v>
      </c>
      <c r="G160" s="175" t="s">
        <v>1</v>
      </c>
      <c r="H160" s="176"/>
      <c r="I160" s="177"/>
      <c r="J160" s="178">
        <f t="shared" si="10"/>
        <v>0</v>
      </c>
      <c r="K160" s="179"/>
      <c r="L160" s="32"/>
      <c r="M160" s="180" t="s">
        <v>1</v>
      </c>
      <c r="N160" s="181" t="s">
        <v>47</v>
      </c>
      <c r="T160" s="56"/>
      <c r="AT160" s="17" t="s">
        <v>311</v>
      </c>
      <c r="AU160" s="17" t="s">
        <v>89</v>
      </c>
      <c r="AY160" s="17" t="s">
        <v>311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89</v>
      </c>
      <c r="BK160" s="149">
        <f>I160*H160</f>
        <v>0</v>
      </c>
    </row>
    <row r="161" spans="2:63" s="1" customFormat="1" ht="16.350000000000001" customHeight="1" x14ac:dyDescent="0.2">
      <c r="B161" s="32"/>
      <c r="C161" s="172" t="s">
        <v>1</v>
      </c>
      <c r="D161" s="172" t="s">
        <v>164</v>
      </c>
      <c r="E161" s="173" t="s">
        <v>1</v>
      </c>
      <c r="F161" s="174" t="s">
        <v>1</v>
      </c>
      <c r="G161" s="175" t="s">
        <v>1</v>
      </c>
      <c r="H161" s="176"/>
      <c r="I161" s="177"/>
      <c r="J161" s="178">
        <f t="shared" si="10"/>
        <v>0</v>
      </c>
      <c r="K161" s="179"/>
      <c r="L161" s="32"/>
      <c r="M161" s="180" t="s">
        <v>1</v>
      </c>
      <c r="N161" s="181" t="s">
        <v>47</v>
      </c>
      <c r="T161" s="56"/>
      <c r="AT161" s="17" t="s">
        <v>311</v>
      </c>
      <c r="AU161" s="17" t="s">
        <v>89</v>
      </c>
      <c r="AY161" s="17" t="s">
        <v>311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89</v>
      </c>
      <c r="BK161" s="149">
        <f>I161*H161</f>
        <v>0</v>
      </c>
    </row>
    <row r="162" spans="2:63" s="1" customFormat="1" ht="16.350000000000001" customHeight="1" x14ac:dyDescent="0.2">
      <c r="B162" s="32"/>
      <c r="C162" s="172" t="s">
        <v>1</v>
      </c>
      <c r="D162" s="172" t="s">
        <v>164</v>
      </c>
      <c r="E162" s="173" t="s">
        <v>1</v>
      </c>
      <c r="F162" s="174" t="s">
        <v>1</v>
      </c>
      <c r="G162" s="175" t="s">
        <v>1</v>
      </c>
      <c r="H162" s="176"/>
      <c r="I162" s="177"/>
      <c r="J162" s="178">
        <f t="shared" si="10"/>
        <v>0</v>
      </c>
      <c r="K162" s="179"/>
      <c r="L162" s="32"/>
      <c r="M162" s="180" t="s">
        <v>1</v>
      </c>
      <c r="N162" s="181" t="s">
        <v>47</v>
      </c>
      <c r="O162" s="182"/>
      <c r="P162" s="182"/>
      <c r="Q162" s="182"/>
      <c r="R162" s="182"/>
      <c r="S162" s="182"/>
      <c r="T162" s="183"/>
      <c r="AT162" s="17" t="s">
        <v>311</v>
      </c>
      <c r="AU162" s="17" t="s">
        <v>89</v>
      </c>
      <c r="AY162" s="17" t="s">
        <v>311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89</v>
      </c>
      <c r="BK162" s="149">
        <f>I162*H162</f>
        <v>0</v>
      </c>
    </row>
    <row r="163" spans="2:63" s="1" customFormat="1" ht="6.95" customHeight="1" x14ac:dyDescent="0.2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2"/>
    </row>
  </sheetData>
  <sheetProtection algorithmName="SHA-512" hashValue="wEQ+pbMFa05dC8W9VG5UHRjkcCOaEuzOoMkiE8QoG394iwoQHoqmlu4a89bGcBpnuOTfju2rQlhzKt50sV9xZA==" saltValue="Qif1stpXzJPxtHOfz+4icIefM/6eXfPwU+NJmjKK0jVfDavU1A1Hubx6M6KWsaLV7SKEptpVI6QH3KivZ4ulZQ==" spinCount="100000" sheet="1" objects="1" scenarios="1" formatColumns="0" formatRows="0" autoFilter="0"/>
  <autoFilter ref="C127:K162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58:D163" xr:uid="{00000000-0002-0000-0400-000000000000}">
      <formula1>"K, M"</formula1>
    </dataValidation>
    <dataValidation type="list" allowBlank="1" showInputMessage="1" showErrorMessage="1" error="Povoleny jsou hodnoty základní, snížená, zákl. přenesená, sníž. přenesená, nulová." sqref="N158:N163" xr:uid="{00000000-0002-0000-04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" customHeight="1" x14ac:dyDescent="0.2">
      <c r="B8" s="20"/>
      <c r="D8" s="27" t="s">
        <v>126</v>
      </c>
      <c r="L8" s="20"/>
    </row>
    <row r="9" spans="2:4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46" s="1" customFormat="1" ht="12" customHeight="1" x14ac:dyDescent="0.2">
      <c r="B10" s="32"/>
      <c r="D10" s="27" t="s">
        <v>128</v>
      </c>
      <c r="L10" s="32"/>
    </row>
    <row r="11" spans="2:46" s="1" customFormat="1" ht="16.5" customHeight="1" x14ac:dyDescent="0.2">
      <c r="B11" s="32"/>
      <c r="E11" s="217" t="s">
        <v>683</v>
      </c>
      <c r="F11" s="256"/>
      <c r="G11" s="256"/>
      <c r="H11" s="256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ROUND(J128,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ROUND((ROUND((SUM(BE128:BE166)),  2) + SUM(BE168:BE172)), 2)</f>
        <v>0</v>
      </c>
      <c r="I35" s="96">
        <v>0.21</v>
      </c>
      <c r="J35" s="86">
        <f>ROUND((ROUND(((SUM(BE128:BE166))*I35),  2) + (SUM(BE168:BE172)*I35)),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ROUND((ROUND((SUM(BF128:BF166)),  2) + SUM(BF168:BF172)), 2)</f>
        <v>0</v>
      </c>
      <c r="I36" s="96">
        <v>0.12</v>
      </c>
      <c r="J36" s="86">
        <f>ROUND((ROUND(((SUM(BF128:BF166))*I36),  2) + (SUM(BF168:BF172)*I36)),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ROUND((ROUND((SUM(BG128:BG166)),  2) + SUM(BG168:BG172)),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ROUND((ROUND((SUM(BH128:BH166)),  2) + SUM(BH168:BH172)),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ROUND((ROUND((SUM(BI128:BI166)),  2) + SUM(BI168:BI172)),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D.1.4.c - Silnoproud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J128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144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 x14ac:dyDescent="0.2">
      <c r="B100" s="112"/>
      <c r="D100" s="113" t="s">
        <v>684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 x14ac:dyDescent="0.2">
      <c r="B101" s="112"/>
      <c r="D101" s="113" t="s">
        <v>685</v>
      </c>
      <c r="E101" s="114"/>
      <c r="F101" s="114"/>
      <c r="G101" s="114"/>
      <c r="H101" s="114"/>
      <c r="I101" s="114"/>
      <c r="J101" s="115">
        <f>J134</f>
        <v>0</v>
      </c>
      <c r="L101" s="112"/>
    </row>
    <row r="102" spans="2:47" s="9" customFormat="1" ht="19.899999999999999" customHeight="1" x14ac:dyDescent="0.2">
      <c r="B102" s="112"/>
      <c r="D102" s="113" t="s">
        <v>686</v>
      </c>
      <c r="E102" s="114"/>
      <c r="F102" s="114"/>
      <c r="G102" s="114"/>
      <c r="H102" s="114"/>
      <c r="I102" s="114"/>
      <c r="J102" s="115">
        <f>J138</f>
        <v>0</v>
      </c>
      <c r="L102" s="112"/>
    </row>
    <row r="103" spans="2:47" s="9" customFormat="1" ht="19.899999999999999" customHeight="1" x14ac:dyDescent="0.2">
      <c r="B103" s="112"/>
      <c r="D103" s="113" t="s">
        <v>687</v>
      </c>
      <c r="E103" s="114"/>
      <c r="F103" s="114"/>
      <c r="G103" s="114"/>
      <c r="H103" s="114"/>
      <c r="I103" s="114"/>
      <c r="J103" s="115">
        <f>J145</f>
        <v>0</v>
      </c>
      <c r="L103" s="112"/>
    </row>
    <row r="104" spans="2:47" s="9" customFormat="1" ht="19.899999999999999" customHeight="1" x14ac:dyDescent="0.2">
      <c r="B104" s="112"/>
      <c r="D104" s="113" t="s">
        <v>688</v>
      </c>
      <c r="E104" s="114"/>
      <c r="F104" s="114"/>
      <c r="G104" s="114"/>
      <c r="H104" s="114"/>
      <c r="I104" s="114"/>
      <c r="J104" s="115">
        <f>J152</f>
        <v>0</v>
      </c>
      <c r="L104" s="112"/>
    </row>
    <row r="105" spans="2:47" s="9" customFormat="1" ht="19.899999999999999" customHeight="1" x14ac:dyDescent="0.2">
      <c r="B105" s="112"/>
      <c r="D105" s="113" t="s">
        <v>689</v>
      </c>
      <c r="E105" s="114"/>
      <c r="F105" s="114"/>
      <c r="G105" s="114"/>
      <c r="H105" s="114"/>
      <c r="I105" s="114"/>
      <c r="J105" s="115">
        <f>J157</f>
        <v>0</v>
      </c>
      <c r="L105" s="112"/>
    </row>
    <row r="106" spans="2:47" s="8" customFormat="1" ht="21.75" customHeight="1" x14ac:dyDescent="0.2">
      <c r="B106" s="108"/>
      <c r="D106" s="116" t="s">
        <v>145</v>
      </c>
      <c r="J106" s="117">
        <f>J167</f>
        <v>0</v>
      </c>
      <c r="L106" s="108"/>
    </row>
    <row r="107" spans="2:47" s="1" customFormat="1" ht="21.75" customHeight="1" x14ac:dyDescent="0.2">
      <c r="B107" s="32"/>
      <c r="L107" s="32"/>
    </row>
    <row r="108" spans="2:47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 x14ac:dyDescent="0.2">
      <c r="B113" s="32"/>
      <c r="C113" s="21" t="s">
        <v>146</v>
      </c>
      <c r="L113" s="32"/>
    </row>
    <row r="114" spans="2:63" s="1" customFormat="1" ht="6.95" customHeight="1" x14ac:dyDescent="0.2">
      <c r="B114" s="32"/>
      <c r="L114" s="32"/>
    </row>
    <row r="115" spans="2:63" s="1" customFormat="1" ht="12" customHeight="1" x14ac:dyDescent="0.2">
      <c r="B115" s="32"/>
      <c r="C115" s="27" t="s">
        <v>16</v>
      </c>
      <c r="L115" s="32"/>
    </row>
    <row r="116" spans="2:63" s="1" customFormat="1" ht="16.5" customHeight="1" x14ac:dyDescent="0.2">
      <c r="B116" s="32"/>
      <c r="E116" s="257" t="str">
        <f>E7</f>
        <v>ČZÚ - úprava sociálního zázemí</v>
      </c>
      <c r="F116" s="258"/>
      <c r="G116" s="258"/>
      <c r="H116" s="258"/>
      <c r="L116" s="32"/>
    </row>
    <row r="117" spans="2:63" ht="12" customHeight="1" x14ac:dyDescent="0.2">
      <c r="B117" s="20"/>
      <c r="C117" s="27" t="s">
        <v>126</v>
      </c>
      <c r="L117" s="20"/>
    </row>
    <row r="118" spans="2:63" s="1" customFormat="1" ht="16.5" customHeight="1" x14ac:dyDescent="0.2">
      <c r="B118" s="32"/>
      <c r="E118" s="257" t="s">
        <v>127</v>
      </c>
      <c r="F118" s="256"/>
      <c r="G118" s="256"/>
      <c r="H118" s="256"/>
      <c r="L118" s="32"/>
    </row>
    <row r="119" spans="2:63" s="1" customFormat="1" ht="12" customHeight="1" x14ac:dyDescent="0.2">
      <c r="B119" s="32"/>
      <c r="C119" s="27" t="s">
        <v>128</v>
      </c>
      <c r="L119" s="32"/>
    </row>
    <row r="120" spans="2:63" s="1" customFormat="1" ht="16.5" customHeight="1" x14ac:dyDescent="0.2">
      <c r="B120" s="32"/>
      <c r="E120" s="217" t="str">
        <f>E11</f>
        <v>D.1.4.c - Silnoproud</v>
      </c>
      <c r="F120" s="256"/>
      <c r="G120" s="256"/>
      <c r="H120" s="256"/>
      <c r="L120" s="32"/>
    </row>
    <row r="121" spans="2:63" s="1" customFormat="1" ht="6.95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F14</f>
        <v>Kamýcká č.p. 959, Praha-Suchdol 165 00</v>
      </c>
      <c r="I122" s="27" t="s">
        <v>22</v>
      </c>
      <c r="J122" s="52" t="str">
        <f>IF(J14="","",J14)</f>
        <v>30. 1. 2024</v>
      </c>
      <c r="L122" s="32"/>
    </row>
    <row r="123" spans="2:63" s="1" customFormat="1" ht="6.95" customHeight="1" x14ac:dyDescent="0.2">
      <c r="B123" s="32"/>
      <c r="L123" s="32"/>
    </row>
    <row r="124" spans="2:63" s="1" customFormat="1" ht="15.2" customHeight="1" x14ac:dyDescent="0.2">
      <c r="B124" s="32"/>
      <c r="C124" s="27" t="s">
        <v>24</v>
      </c>
      <c r="F124" s="25" t="str">
        <f>E17</f>
        <v>Česká zemědělská univerzita v Praze</v>
      </c>
      <c r="I124" s="27" t="s">
        <v>32</v>
      </c>
      <c r="J124" s="30" t="str">
        <f>E23</f>
        <v>Origon spol. s r.o.</v>
      </c>
      <c r="L124" s="32"/>
    </row>
    <row r="125" spans="2:63" s="1" customFormat="1" ht="25.7" customHeight="1" x14ac:dyDescent="0.2">
      <c r="B125" s="32"/>
      <c r="C125" s="27" t="s">
        <v>30</v>
      </c>
      <c r="F125" s="25" t="str">
        <f>IF(E20="","",E20)</f>
        <v>Vyplň údaj</v>
      </c>
      <c r="I125" s="27" t="s">
        <v>37</v>
      </c>
      <c r="J125" s="30" t="str">
        <f>E26</f>
        <v>STAGA stavební agentura s.r.o.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18"/>
      <c r="C127" s="119" t="s">
        <v>147</v>
      </c>
      <c r="D127" s="120" t="s">
        <v>67</v>
      </c>
      <c r="E127" s="120" t="s">
        <v>63</v>
      </c>
      <c r="F127" s="120" t="s">
        <v>64</v>
      </c>
      <c r="G127" s="120" t="s">
        <v>148</v>
      </c>
      <c r="H127" s="120" t="s">
        <v>149</v>
      </c>
      <c r="I127" s="120" t="s">
        <v>150</v>
      </c>
      <c r="J127" s="120" t="s">
        <v>132</v>
      </c>
      <c r="K127" s="121" t="s">
        <v>151</v>
      </c>
      <c r="L127" s="118"/>
      <c r="M127" s="59" t="s">
        <v>1</v>
      </c>
      <c r="N127" s="60" t="s">
        <v>46</v>
      </c>
      <c r="O127" s="60" t="s">
        <v>152</v>
      </c>
      <c r="P127" s="60" t="s">
        <v>153</v>
      </c>
      <c r="Q127" s="60" t="s">
        <v>154</v>
      </c>
      <c r="R127" s="60" t="s">
        <v>155</v>
      </c>
      <c r="S127" s="60" t="s">
        <v>156</v>
      </c>
      <c r="T127" s="61" t="s">
        <v>157</v>
      </c>
    </row>
    <row r="128" spans="2:63" s="1" customFormat="1" ht="22.9" customHeight="1" x14ac:dyDescent="0.25">
      <c r="B128" s="32"/>
      <c r="C128" s="64" t="s">
        <v>158</v>
      </c>
      <c r="J128" s="122">
        <f>BK128</f>
        <v>0</v>
      </c>
      <c r="L128" s="32"/>
      <c r="M128" s="62"/>
      <c r="N128" s="53"/>
      <c r="O128" s="53"/>
      <c r="P128" s="123">
        <f>P129+P167</f>
        <v>0</v>
      </c>
      <c r="Q128" s="53"/>
      <c r="R128" s="123">
        <f>R129+R167</f>
        <v>0</v>
      </c>
      <c r="S128" s="53"/>
      <c r="T128" s="124">
        <f>T129+T167</f>
        <v>0</v>
      </c>
      <c r="AT128" s="17" t="s">
        <v>81</v>
      </c>
      <c r="AU128" s="17" t="s">
        <v>134</v>
      </c>
      <c r="BK128" s="125">
        <f>BK129+BK167</f>
        <v>0</v>
      </c>
    </row>
    <row r="129" spans="2:65" s="11" customFormat="1" ht="25.9" customHeight="1" x14ac:dyDescent="0.2">
      <c r="B129" s="126"/>
      <c r="D129" s="127" t="s">
        <v>81</v>
      </c>
      <c r="E129" s="128" t="s">
        <v>301</v>
      </c>
      <c r="F129" s="128" t="s">
        <v>302</v>
      </c>
      <c r="I129" s="129"/>
      <c r="J129" s="117">
        <f>BK129</f>
        <v>0</v>
      </c>
      <c r="L129" s="126"/>
      <c r="M129" s="130"/>
      <c r="P129" s="131">
        <f>P130+P134+P138+P145+P152+P157</f>
        <v>0</v>
      </c>
      <c r="R129" s="131">
        <f>R130+R134+R138+R145+R152+R157</f>
        <v>0</v>
      </c>
      <c r="T129" s="132">
        <f>T130+T134+T138+T145+T152+T157</f>
        <v>0</v>
      </c>
      <c r="AR129" s="127" t="s">
        <v>169</v>
      </c>
      <c r="AT129" s="133" t="s">
        <v>81</v>
      </c>
      <c r="AU129" s="133" t="s">
        <v>82</v>
      </c>
      <c r="AY129" s="127" t="s">
        <v>161</v>
      </c>
      <c r="BK129" s="134">
        <f>BK130+BK134+BK138+BK145+BK152+BK157</f>
        <v>0</v>
      </c>
    </row>
    <row r="130" spans="2:65" s="11" customFormat="1" ht="22.9" customHeight="1" x14ac:dyDescent="0.2">
      <c r="B130" s="126"/>
      <c r="D130" s="127" t="s">
        <v>81</v>
      </c>
      <c r="E130" s="135" t="s">
        <v>690</v>
      </c>
      <c r="F130" s="135" t="s">
        <v>691</v>
      </c>
      <c r="I130" s="129"/>
      <c r="J130" s="136">
        <f>BK130</f>
        <v>0</v>
      </c>
      <c r="L130" s="126"/>
      <c r="M130" s="130"/>
      <c r="P130" s="131">
        <f>SUM(P131:P133)</f>
        <v>0</v>
      </c>
      <c r="R130" s="131">
        <f>SUM(R131:R133)</f>
        <v>0</v>
      </c>
      <c r="T130" s="132">
        <f>SUM(T131:T133)</f>
        <v>0</v>
      </c>
      <c r="AR130" s="127" t="s">
        <v>169</v>
      </c>
      <c r="AT130" s="133" t="s">
        <v>81</v>
      </c>
      <c r="AU130" s="133" t="s">
        <v>89</v>
      </c>
      <c r="AY130" s="127" t="s">
        <v>161</v>
      </c>
      <c r="BK130" s="134">
        <f>SUM(BK131:BK133)</f>
        <v>0</v>
      </c>
    </row>
    <row r="131" spans="2:65" s="1" customFormat="1" ht="24.2" customHeight="1" x14ac:dyDescent="0.2">
      <c r="B131" s="32"/>
      <c r="C131" s="137" t="s">
        <v>89</v>
      </c>
      <c r="D131" s="137" t="s">
        <v>164</v>
      </c>
      <c r="E131" s="138" t="s">
        <v>692</v>
      </c>
      <c r="F131" s="139" t="s">
        <v>693</v>
      </c>
      <c r="G131" s="140" t="s">
        <v>694</v>
      </c>
      <c r="H131" s="141">
        <v>2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47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307</v>
      </c>
      <c r="AT131" s="148" t="s">
        <v>164</v>
      </c>
      <c r="AU131" s="148" t="s">
        <v>91</v>
      </c>
      <c r="AY131" s="17" t="s">
        <v>161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ROUND(I131*H131,2)</f>
        <v>0</v>
      </c>
      <c r="BL131" s="17" t="s">
        <v>307</v>
      </c>
      <c r="BM131" s="148" t="s">
        <v>695</v>
      </c>
    </row>
    <row r="132" spans="2:65" s="1" customFormat="1" ht="24.2" customHeight="1" x14ac:dyDescent="0.2">
      <c r="B132" s="32"/>
      <c r="C132" s="137" t="s">
        <v>91</v>
      </c>
      <c r="D132" s="137" t="s">
        <v>164</v>
      </c>
      <c r="E132" s="138" t="s">
        <v>696</v>
      </c>
      <c r="F132" s="139" t="s">
        <v>697</v>
      </c>
      <c r="G132" s="140" t="s">
        <v>694</v>
      </c>
      <c r="H132" s="141">
        <v>1</v>
      </c>
      <c r="I132" s="142"/>
      <c r="J132" s="143">
        <f>ROUND(I132*H132,2)</f>
        <v>0</v>
      </c>
      <c r="K132" s="139" t="s">
        <v>1</v>
      </c>
      <c r="L132" s="32"/>
      <c r="M132" s="144" t="s">
        <v>1</v>
      </c>
      <c r="N132" s="145" t="s">
        <v>47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307</v>
      </c>
      <c r="AT132" s="148" t="s">
        <v>164</v>
      </c>
      <c r="AU132" s="148" t="s">
        <v>91</v>
      </c>
      <c r="AY132" s="17" t="s">
        <v>161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89</v>
      </c>
      <c r="BK132" s="149">
        <f>ROUND(I132*H132,2)</f>
        <v>0</v>
      </c>
      <c r="BL132" s="17" t="s">
        <v>307</v>
      </c>
      <c r="BM132" s="148" t="s">
        <v>698</v>
      </c>
    </row>
    <row r="133" spans="2:65" s="1" customFormat="1" ht="24.2" customHeight="1" x14ac:dyDescent="0.2">
      <c r="B133" s="32"/>
      <c r="C133" s="137" t="s">
        <v>114</v>
      </c>
      <c r="D133" s="137" t="s">
        <v>164</v>
      </c>
      <c r="E133" s="138" t="s">
        <v>699</v>
      </c>
      <c r="F133" s="139" t="s">
        <v>700</v>
      </c>
      <c r="G133" s="140" t="s">
        <v>306</v>
      </c>
      <c r="H133" s="141">
        <v>1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47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307</v>
      </c>
      <c r="AT133" s="148" t="s">
        <v>164</v>
      </c>
      <c r="AU133" s="148" t="s">
        <v>91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ROUND(I133*H133,2)</f>
        <v>0</v>
      </c>
      <c r="BL133" s="17" t="s">
        <v>307</v>
      </c>
      <c r="BM133" s="148" t="s">
        <v>701</v>
      </c>
    </row>
    <row r="134" spans="2:65" s="11" customFormat="1" ht="22.9" customHeight="1" x14ac:dyDescent="0.2">
      <c r="B134" s="126"/>
      <c r="D134" s="127" t="s">
        <v>81</v>
      </c>
      <c r="E134" s="135" t="s">
        <v>702</v>
      </c>
      <c r="F134" s="135" t="s">
        <v>703</v>
      </c>
      <c r="I134" s="129"/>
      <c r="J134" s="136">
        <f>BK134</f>
        <v>0</v>
      </c>
      <c r="L134" s="126"/>
      <c r="M134" s="130"/>
      <c r="P134" s="131">
        <f>SUM(P135:P137)</f>
        <v>0</v>
      </c>
      <c r="R134" s="131">
        <f>SUM(R135:R137)</f>
        <v>0</v>
      </c>
      <c r="T134" s="132">
        <f>SUM(T135:T137)</f>
        <v>0</v>
      </c>
      <c r="AR134" s="127" t="s">
        <v>169</v>
      </c>
      <c r="AT134" s="133" t="s">
        <v>81</v>
      </c>
      <c r="AU134" s="133" t="s">
        <v>89</v>
      </c>
      <c r="AY134" s="127" t="s">
        <v>161</v>
      </c>
      <c r="BK134" s="134">
        <f>SUM(BK135:BK137)</f>
        <v>0</v>
      </c>
    </row>
    <row r="135" spans="2:65" s="1" customFormat="1" ht="16.5" customHeight="1" x14ac:dyDescent="0.2">
      <c r="B135" s="32"/>
      <c r="C135" s="137" t="s">
        <v>169</v>
      </c>
      <c r="D135" s="137" t="s">
        <v>164</v>
      </c>
      <c r="E135" s="138" t="s">
        <v>704</v>
      </c>
      <c r="F135" s="139" t="s">
        <v>705</v>
      </c>
      <c r="G135" s="140" t="s">
        <v>694</v>
      </c>
      <c r="H135" s="141">
        <v>12</v>
      </c>
      <c r="I135" s="142"/>
      <c r="J135" s="143">
        <f>ROUND(I135*H135,2)</f>
        <v>0</v>
      </c>
      <c r="K135" s="139" t="s">
        <v>1</v>
      </c>
      <c r="L135" s="32"/>
      <c r="M135" s="144" t="s">
        <v>1</v>
      </c>
      <c r="N135" s="145" t="s">
        <v>47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307</v>
      </c>
      <c r="AT135" s="148" t="s">
        <v>164</v>
      </c>
      <c r="AU135" s="148" t="s">
        <v>91</v>
      </c>
      <c r="AY135" s="17" t="s">
        <v>161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89</v>
      </c>
      <c r="BK135" s="149">
        <f>ROUND(I135*H135,2)</f>
        <v>0</v>
      </c>
      <c r="BL135" s="17" t="s">
        <v>307</v>
      </c>
      <c r="BM135" s="148" t="s">
        <v>706</v>
      </c>
    </row>
    <row r="136" spans="2:65" s="1" customFormat="1" ht="24.2" customHeight="1" x14ac:dyDescent="0.2">
      <c r="B136" s="32"/>
      <c r="C136" s="137" t="s">
        <v>190</v>
      </c>
      <c r="D136" s="137" t="s">
        <v>164</v>
      </c>
      <c r="E136" s="138" t="s">
        <v>707</v>
      </c>
      <c r="F136" s="139" t="s">
        <v>708</v>
      </c>
      <c r="G136" s="140" t="s">
        <v>694</v>
      </c>
      <c r="H136" s="141">
        <v>3</v>
      </c>
      <c r="I136" s="142"/>
      <c r="J136" s="143">
        <f>ROUND(I136*H136,2)</f>
        <v>0</v>
      </c>
      <c r="K136" s="139" t="s">
        <v>1</v>
      </c>
      <c r="L136" s="32"/>
      <c r="M136" s="144" t="s">
        <v>1</v>
      </c>
      <c r="N136" s="145" t="s">
        <v>47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307</v>
      </c>
      <c r="AT136" s="148" t="s">
        <v>164</v>
      </c>
      <c r="AU136" s="148" t="s">
        <v>91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89</v>
      </c>
      <c r="BK136" s="149">
        <f>ROUND(I136*H136,2)</f>
        <v>0</v>
      </c>
      <c r="BL136" s="17" t="s">
        <v>307</v>
      </c>
      <c r="BM136" s="148" t="s">
        <v>709</v>
      </c>
    </row>
    <row r="137" spans="2:65" s="1" customFormat="1" ht="21.75" customHeight="1" x14ac:dyDescent="0.2">
      <c r="B137" s="32"/>
      <c r="C137" s="137" t="s">
        <v>197</v>
      </c>
      <c r="D137" s="137" t="s">
        <v>164</v>
      </c>
      <c r="E137" s="138" t="s">
        <v>710</v>
      </c>
      <c r="F137" s="139" t="s">
        <v>711</v>
      </c>
      <c r="G137" s="140" t="s">
        <v>694</v>
      </c>
      <c r="H137" s="141">
        <v>2</v>
      </c>
      <c r="I137" s="142"/>
      <c r="J137" s="143">
        <f>ROUND(I137*H137,2)</f>
        <v>0</v>
      </c>
      <c r="K137" s="139" t="s">
        <v>1</v>
      </c>
      <c r="L137" s="32"/>
      <c r="M137" s="144" t="s">
        <v>1</v>
      </c>
      <c r="N137" s="145" t="s">
        <v>47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307</v>
      </c>
      <c r="AT137" s="148" t="s">
        <v>164</v>
      </c>
      <c r="AU137" s="148" t="s">
        <v>91</v>
      </c>
      <c r="AY137" s="17" t="s">
        <v>161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89</v>
      </c>
      <c r="BK137" s="149">
        <f>ROUND(I137*H137,2)</f>
        <v>0</v>
      </c>
      <c r="BL137" s="17" t="s">
        <v>307</v>
      </c>
      <c r="BM137" s="148" t="s">
        <v>712</v>
      </c>
    </row>
    <row r="138" spans="2:65" s="11" customFormat="1" ht="22.9" customHeight="1" x14ac:dyDescent="0.2">
      <c r="B138" s="126"/>
      <c r="D138" s="127" t="s">
        <v>81</v>
      </c>
      <c r="E138" s="135" t="s">
        <v>713</v>
      </c>
      <c r="F138" s="135" t="s">
        <v>714</v>
      </c>
      <c r="I138" s="129"/>
      <c r="J138" s="136">
        <f>BK138</f>
        <v>0</v>
      </c>
      <c r="L138" s="126"/>
      <c r="M138" s="130"/>
      <c r="P138" s="131">
        <f>SUM(P139:P144)</f>
        <v>0</v>
      </c>
      <c r="R138" s="131">
        <f>SUM(R139:R144)</f>
        <v>0</v>
      </c>
      <c r="T138" s="132">
        <f>SUM(T139:T144)</f>
        <v>0</v>
      </c>
      <c r="AR138" s="127" t="s">
        <v>169</v>
      </c>
      <c r="AT138" s="133" t="s">
        <v>81</v>
      </c>
      <c r="AU138" s="133" t="s">
        <v>89</v>
      </c>
      <c r="AY138" s="127" t="s">
        <v>161</v>
      </c>
      <c r="BK138" s="134">
        <f>SUM(BK139:BK144)</f>
        <v>0</v>
      </c>
    </row>
    <row r="139" spans="2:65" s="1" customFormat="1" ht="21.75" customHeight="1" x14ac:dyDescent="0.2">
      <c r="B139" s="32"/>
      <c r="C139" s="137" t="s">
        <v>202</v>
      </c>
      <c r="D139" s="137" t="s">
        <v>164</v>
      </c>
      <c r="E139" s="138" t="s">
        <v>715</v>
      </c>
      <c r="F139" s="139" t="s">
        <v>716</v>
      </c>
      <c r="G139" s="140" t="s">
        <v>694</v>
      </c>
      <c r="H139" s="141">
        <v>4</v>
      </c>
      <c r="I139" s="142"/>
      <c r="J139" s="143">
        <f t="shared" ref="J139:J144" si="0">ROUND(I139*H139,2)</f>
        <v>0</v>
      </c>
      <c r="K139" s="139" t="s">
        <v>1</v>
      </c>
      <c r="L139" s="32"/>
      <c r="M139" s="144" t="s">
        <v>1</v>
      </c>
      <c r="N139" s="145" t="s">
        <v>47</v>
      </c>
      <c r="P139" s="146">
        <f t="shared" ref="P139:P144" si="1">O139*H139</f>
        <v>0</v>
      </c>
      <c r="Q139" s="146">
        <v>0</v>
      </c>
      <c r="R139" s="146">
        <f t="shared" ref="R139:R144" si="2">Q139*H139</f>
        <v>0</v>
      </c>
      <c r="S139" s="146">
        <v>0</v>
      </c>
      <c r="T139" s="147">
        <f t="shared" ref="T139:T144" si="3">S139*H139</f>
        <v>0</v>
      </c>
      <c r="AR139" s="148" t="s">
        <v>307</v>
      </c>
      <c r="AT139" s="148" t="s">
        <v>164</v>
      </c>
      <c r="AU139" s="148" t="s">
        <v>91</v>
      </c>
      <c r="AY139" s="17" t="s">
        <v>161</v>
      </c>
      <c r="BE139" s="149">
        <f t="shared" ref="BE139:BE144" si="4">IF(N139="základní",J139,0)</f>
        <v>0</v>
      </c>
      <c r="BF139" s="149">
        <f t="shared" ref="BF139:BF144" si="5">IF(N139="snížená",J139,0)</f>
        <v>0</v>
      </c>
      <c r="BG139" s="149">
        <f t="shared" ref="BG139:BG144" si="6">IF(N139="zákl. přenesená",J139,0)</f>
        <v>0</v>
      </c>
      <c r="BH139" s="149">
        <f t="shared" ref="BH139:BH144" si="7">IF(N139="sníž. přenesená",J139,0)</f>
        <v>0</v>
      </c>
      <c r="BI139" s="149">
        <f t="shared" ref="BI139:BI144" si="8">IF(N139="nulová",J139,0)</f>
        <v>0</v>
      </c>
      <c r="BJ139" s="17" t="s">
        <v>89</v>
      </c>
      <c r="BK139" s="149">
        <f t="shared" ref="BK139:BK144" si="9">ROUND(I139*H139,2)</f>
        <v>0</v>
      </c>
      <c r="BL139" s="17" t="s">
        <v>307</v>
      </c>
      <c r="BM139" s="148" t="s">
        <v>717</v>
      </c>
    </row>
    <row r="140" spans="2:65" s="1" customFormat="1" ht="24.2" customHeight="1" x14ac:dyDescent="0.2">
      <c r="B140" s="32"/>
      <c r="C140" s="137" t="s">
        <v>206</v>
      </c>
      <c r="D140" s="137" t="s">
        <v>164</v>
      </c>
      <c r="E140" s="138" t="s">
        <v>718</v>
      </c>
      <c r="F140" s="139" t="s">
        <v>719</v>
      </c>
      <c r="G140" s="140" t="s">
        <v>694</v>
      </c>
      <c r="H140" s="141">
        <v>9</v>
      </c>
      <c r="I140" s="142"/>
      <c r="J140" s="143">
        <f t="shared" si="0"/>
        <v>0</v>
      </c>
      <c r="K140" s="139" t="s">
        <v>1</v>
      </c>
      <c r="L140" s="32"/>
      <c r="M140" s="144" t="s">
        <v>1</v>
      </c>
      <c r="N140" s="145" t="s">
        <v>47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307</v>
      </c>
      <c r="AT140" s="148" t="s">
        <v>164</v>
      </c>
      <c r="AU140" s="148" t="s">
        <v>91</v>
      </c>
      <c r="AY140" s="17" t="s">
        <v>161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7" t="s">
        <v>89</v>
      </c>
      <c r="BK140" s="149">
        <f t="shared" si="9"/>
        <v>0</v>
      </c>
      <c r="BL140" s="17" t="s">
        <v>307</v>
      </c>
      <c r="BM140" s="148" t="s">
        <v>720</v>
      </c>
    </row>
    <row r="141" spans="2:65" s="1" customFormat="1" ht="37.9" customHeight="1" x14ac:dyDescent="0.2">
      <c r="B141" s="32"/>
      <c r="C141" s="137" t="s">
        <v>162</v>
      </c>
      <c r="D141" s="137" t="s">
        <v>164</v>
      </c>
      <c r="E141" s="138" t="s">
        <v>721</v>
      </c>
      <c r="F141" s="139" t="s">
        <v>722</v>
      </c>
      <c r="G141" s="140" t="s">
        <v>694</v>
      </c>
      <c r="H141" s="141">
        <v>4</v>
      </c>
      <c r="I141" s="142"/>
      <c r="J141" s="143">
        <f t="shared" si="0"/>
        <v>0</v>
      </c>
      <c r="K141" s="139" t="s">
        <v>1</v>
      </c>
      <c r="L141" s="32"/>
      <c r="M141" s="144" t="s">
        <v>1</v>
      </c>
      <c r="N141" s="145" t="s">
        <v>47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307</v>
      </c>
      <c r="AT141" s="148" t="s">
        <v>164</v>
      </c>
      <c r="AU141" s="148" t="s">
        <v>91</v>
      </c>
      <c r="AY141" s="17" t="s">
        <v>161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7" t="s">
        <v>89</v>
      </c>
      <c r="BK141" s="149">
        <f t="shared" si="9"/>
        <v>0</v>
      </c>
      <c r="BL141" s="17" t="s">
        <v>307</v>
      </c>
      <c r="BM141" s="148" t="s">
        <v>723</v>
      </c>
    </row>
    <row r="142" spans="2:65" s="1" customFormat="1" ht="21.75" customHeight="1" x14ac:dyDescent="0.2">
      <c r="B142" s="32"/>
      <c r="C142" s="137" t="s">
        <v>219</v>
      </c>
      <c r="D142" s="137" t="s">
        <v>164</v>
      </c>
      <c r="E142" s="138" t="s">
        <v>724</v>
      </c>
      <c r="F142" s="139" t="s">
        <v>725</v>
      </c>
      <c r="G142" s="140" t="s">
        <v>694</v>
      </c>
      <c r="H142" s="141">
        <v>10</v>
      </c>
      <c r="I142" s="142"/>
      <c r="J142" s="143">
        <f t="shared" si="0"/>
        <v>0</v>
      </c>
      <c r="K142" s="139" t="s">
        <v>1</v>
      </c>
      <c r="L142" s="32"/>
      <c r="M142" s="144" t="s">
        <v>1</v>
      </c>
      <c r="N142" s="145" t="s">
        <v>47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307</v>
      </c>
      <c r="AT142" s="148" t="s">
        <v>164</v>
      </c>
      <c r="AU142" s="148" t="s">
        <v>91</v>
      </c>
      <c r="AY142" s="17" t="s">
        <v>161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7" t="s">
        <v>89</v>
      </c>
      <c r="BK142" s="149">
        <f t="shared" si="9"/>
        <v>0</v>
      </c>
      <c r="BL142" s="17" t="s">
        <v>307</v>
      </c>
      <c r="BM142" s="148" t="s">
        <v>726</v>
      </c>
    </row>
    <row r="143" spans="2:65" s="1" customFormat="1" ht="16.5" customHeight="1" x14ac:dyDescent="0.2">
      <c r="B143" s="32"/>
      <c r="C143" s="137" t="s">
        <v>224</v>
      </c>
      <c r="D143" s="137" t="s">
        <v>164</v>
      </c>
      <c r="E143" s="138" t="s">
        <v>727</v>
      </c>
      <c r="F143" s="139" t="s">
        <v>728</v>
      </c>
      <c r="G143" s="140" t="s">
        <v>209</v>
      </c>
      <c r="H143" s="141">
        <v>30</v>
      </c>
      <c r="I143" s="142"/>
      <c r="J143" s="143">
        <f t="shared" si="0"/>
        <v>0</v>
      </c>
      <c r="K143" s="139" t="s">
        <v>1</v>
      </c>
      <c r="L143" s="32"/>
      <c r="M143" s="144" t="s">
        <v>1</v>
      </c>
      <c r="N143" s="145" t="s">
        <v>47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307</v>
      </c>
      <c r="AT143" s="148" t="s">
        <v>164</v>
      </c>
      <c r="AU143" s="148" t="s">
        <v>91</v>
      </c>
      <c r="AY143" s="17" t="s">
        <v>161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7" t="s">
        <v>89</v>
      </c>
      <c r="BK143" s="149">
        <f t="shared" si="9"/>
        <v>0</v>
      </c>
      <c r="BL143" s="17" t="s">
        <v>307</v>
      </c>
      <c r="BM143" s="148" t="s">
        <v>729</v>
      </c>
    </row>
    <row r="144" spans="2:65" s="1" customFormat="1" ht="16.5" customHeight="1" x14ac:dyDescent="0.2">
      <c r="B144" s="32"/>
      <c r="C144" s="137" t="s">
        <v>8</v>
      </c>
      <c r="D144" s="137" t="s">
        <v>164</v>
      </c>
      <c r="E144" s="138" t="s">
        <v>730</v>
      </c>
      <c r="F144" s="139" t="s">
        <v>731</v>
      </c>
      <c r="G144" s="140" t="s">
        <v>306</v>
      </c>
      <c r="H144" s="141">
        <v>1</v>
      </c>
      <c r="I144" s="142"/>
      <c r="J144" s="143">
        <f t="shared" si="0"/>
        <v>0</v>
      </c>
      <c r="K144" s="139" t="s">
        <v>1</v>
      </c>
      <c r="L144" s="32"/>
      <c r="M144" s="144" t="s">
        <v>1</v>
      </c>
      <c r="N144" s="145" t="s">
        <v>47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307</v>
      </c>
      <c r="AT144" s="148" t="s">
        <v>164</v>
      </c>
      <c r="AU144" s="148" t="s">
        <v>91</v>
      </c>
      <c r="AY144" s="17" t="s">
        <v>161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7" t="s">
        <v>89</v>
      </c>
      <c r="BK144" s="149">
        <f t="shared" si="9"/>
        <v>0</v>
      </c>
      <c r="BL144" s="17" t="s">
        <v>307</v>
      </c>
      <c r="BM144" s="148" t="s">
        <v>732</v>
      </c>
    </row>
    <row r="145" spans="2:65" s="11" customFormat="1" ht="22.9" customHeight="1" x14ac:dyDescent="0.2">
      <c r="B145" s="126"/>
      <c r="D145" s="127" t="s">
        <v>81</v>
      </c>
      <c r="E145" s="135" t="s">
        <v>733</v>
      </c>
      <c r="F145" s="135" t="s">
        <v>734</v>
      </c>
      <c r="I145" s="129"/>
      <c r="J145" s="136">
        <f>BK145</f>
        <v>0</v>
      </c>
      <c r="L145" s="126"/>
      <c r="M145" s="130"/>
      <c r="P145" s="131">
        <f>SUM(P146:P151)</f>
        <v>0</v>
      </c>
      <c r="R145" s="131">
        <f>SUM(R146:R151)</f>
        <v>0</v>
      </c>
      <c r="T145" s="132">
        <f>SUM(T146:T151)</f>
        <v>0</v>
      </c>
      <c r="AR145" s="127" t="s">
        <v>169</v>
      </c>
      <c r="AT145" s="133" t="s">
        <v>81</v>
      </c>
      <c r="AU145" s="133" t="s">
        <v>89</v>
      </c>
      <c r="AY145" s="127" t="s">
        <v>161</v>
      </c>
      <c r="BK145" s="134">
        <f>SUM(BK146:BK151)</f>
        <v>0</v>
      </c>
    </row>
    <row r="146" spans="2:65" s="1" customFormat="1" ht="16.5" customHeight="1" x14ac:dyDescent="0.2">
      <c r="B146" s="32"/>
      <c r="C146" s="137" t="s">
        <v>231</v>
      </c>
      <c r="D146" s="137" t="s">
        <v>164</v>
      </c>
      <c r="E146" s="138" t="s">
        <v>735</v>
      </c>
      <c r="F146" s="139" t="s">
        <v>736</v>
      </c>
      <c r="G146" s="140" t="s">
        <v>209</v>
      </c>
      <c r="H146" s="141">
        <v>100</v>
      </c>
      <c r="I146" s="142"/>
      <c r="J146" s="143">
        <f t="shared" ref="J146:J151" si="10">ROUND(I146*H146,2)</f>
        <v>0</v>
      </c>
      <c r="K146" s="139" t="s">
        <v>1</v>
      </c>
      <c r="L146" s="32"/>
      <c r="M146" s="144" t="s">
        <v>1</v>
      </c>
      <c r="N146" s="145" t="s">
        <v>47</v>
      </c>
      <c r="P146" s="146">
        <f t="shared" ref="P146:P151" si="11">O146*H146</f>
        <v>0</v>
      </c>
      <c r="Q146" s="146">
        <v>0</v>
      </c>
      <c r="R146" s="146">
        <f t="shared" ref="R146:R151" si="12">Q146*H146</f>
        <v>0</v>
      </c>
      <c r="S146" s="146">
        <v>0</v>
      </c>
      <c r="T146" s="147">
        <f t="shared" ref="T146:T151" si="13">S146*H146</f>
        <v>0</v>
      </c>
      <c r="AR146" s="148" t="s">
        <v>307</v>
      </c>
      <c r="AT146" s="148" t="s">
        <v>164</v>
      </c>
      <c r="AU146" s="148" t="s">
        <v>91</v>
      </c>
      <c r="AY146" s="17" t="s">
        <v>161</v>
      </c>
      <c r="BE146" s="149">
        <f t="shared" ref="BE146:BE151" si="14">IF(N146="základní",J146,0)</f>
        <v>0</v>
      </c>
      <c r="BF146" s="149">
        <f t="shared" ref="BF146:BF151" si="15">IF(N146="snížená",J146,0)</f>
        <v>0</v>
      </c>
      <c r="BG146" s="149">
        <f t="shared" ref="BG146:BG151" si="16">IF(N146="zákl. přenesená",J146,0)</f>
        <v>0</v>
      </c>
      <c r="BH146" s="149">
        <f t="shared" ref="BH146:BH151" si="17">IF(N146="sníž. přenesená",J146,0)</f>
        <v>0</v>
      </c>
      <c r="BI146" s="149">
        <f t="shared" ref="BI146:BI151" si="18">IF(N146="nulová",J146,0)</f>
        <v>0</v>
      </c>
      <c r="BJ146" s="17" t="s">
        <v>89</v>
      </c>
      <c r="BK146" s="149">
        <f t="shared" ref="BK146:BK151" si="19">ROUND(I146*H146,2)</f>
        <v>0</v>
      </c>
      <c r="BL146" s="17" t="s">
        <v>307</v>
      </c>
      <c r="BM146" s="148" t="s">
        <v>737</v>
      </c>
    </row>
    <row r="147" spans="2:65" s="1" customFormat="1" ht="16.5" customHeight="1" x14ac:dyDescent="0.2">
      <c r="B147" s="32"/>
      <c r="C147" s="137" t="s">
        <v>235</v>
      </c>
      <c r="D147" s="137" t="s">
        <v>164</v>
      </c>
      <c r="E147" s="138" t="s">
        <v>738</v>
      </c>
      <c r="F147" s="139" t="s">
        <v>739</v>
      </c>
      <c r="G147" s="140" t="s">
        <v>209</v>
      </c>
      <c r="H147" s="141">
        <v>25</v>
      </c>
      <c r="I147" s="142"/>
      <c r="J147" s="143">
        <f t="shared" si="10"/>
        <v>0</v>
      </c>
      <c r="K147" s="139" t="s">
        <v>1</v>
      </c>
      <c r="L147" s="32"/>
      <c r="M147" s="144" t="s">
        <v>1</v>
      </c>
      <c r="N147" s="145" t="s">
        <v>47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307</v>
      </c>
      <c r="AT147" s="148" t="s">
        <v>164</v>
      </c>
      <c r="AU147" s="148" t="s">
        <v>91</v>
      </c>
      <c r="AY147" s="17" t="s">
        <v>161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7" t="s">
        <v>89</v>
      </c>
      <c r="BK147" s="149">
        <f t="shared" si="19"/>
        <v>0</v>
      </c>
      <c r="BL147" s="17" t="s">
        <v>307</v>
      </c>
      <c r="BM147" s="148" t="s">
        <v>740</v>
      </c>
    </row>
    <row r="148" spans="2:65" s="1" customFormat="1" ht="16.5" customHeight="1" x14ac:dyDescent="0.2">
      <c r="B148" s="32"/>
      <c r="C148" s="137" t="s">
        <v>239</v>
      </c>
      <c r="D148" s="137" t="s">
        <v>164</v>
      </c>
      <c r="E148" s="138" t="s">
        <v>741</v>
      </c>
      <c r="F148" s="139" t="s">
        <v>742</v>
      </c>
      <c r="G148" s="140" t="s">
        <v>209</v>
      </c>
      <c r="H148" s="141">
        <v>120</v>
      </c>
      <c r="I148" s="142"/>
      <c r="J148" s="143">
        <f t="shared" si="10"/>
        <v>0</v>
      </c>
      <c r="K148" s="139" t="s">
        <v>1</v>
      </c>
      <c r="L148" s="32"/>
      <c r="M148" s="144" t="s">
        <v>1</v>
      </c>
      <c r="N148" s="145" t="s">
        <v>47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307</v>
      </c>
      <c r="AT148" s="148" t="s">
        <v>164</v>
      </c>
      <c r="AU148" s="148" t="s">
        <v>91</v>
      </c>
      <c r="AY148" s="17" t="s">
        <v>161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7" t="s">
        <v>89</v>
      </c>
      <c r="BK148" s="149">
        <f t="shared" si="19"/>
        <v>0</v>
      </c>
      <c r="BL148" s="17" t="s">
        <v>307</v>
      </c>
      <c r="BM148" s="148" t="s">
        <v>743</v>
      </c>
    </row>
    <row r="149" spans="2:65" s="1" customFormat="1" ht="16.5" customHeight="1" x14ac:dyDescent="0.2">
      <c r="B149" s="32"/>
      <c r="C149" s="137" t="s">
        <v>244</v>
      </c>
      <c r="D149" s="137" t="s">
        <v>164</v>
      </c>
      <c r="E149" s="138" t="s">
        <v>744</v>
      </c>
      <c r="F149" s="139" t="s">
        <v>745</v>
      </c>
      <c r="G149" s="140" t="s">
        <v>209</v>
      </c>
      <c r="H149" s="141">
        <v>60</v>
      </c>
      <c r="I149" s="142"/>
      <c r="J149" s="143">
        <f t="shared" si="10"/>
        <v>0</v>
      </c>
      <c r="K149" s="139" t="s">
        <v>1</v>
      </c>
      <c r="L149" s="32"/>
      <c r="M149" s="144" t="s">
        <v>1</v>
      </c>
      <c r="N149" s="145" t="s">
        <v>47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307</v>
      </c>
      <c r="AT149" s="148" t="s">
        <v>164</v>
      </c>
      <c r="AU149" s="148" t="s">
        <v>91</v>
      </c>
      <c r="AY149" s="17" t="s">
        <v>161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7" t="s">
        <v>89</v>
      </c>
      <c r="BK149" s="149">
        <f t="shared" si="19"/>
        <v>0</v>
      </c>
      <c r="BL149" s="17" t="s">
        <v>307</v>
      </c>
      <c r="BM149" s="148" t="s">
        <v>746</v>
      </c>
    </row>
    <row r="150" spans="2:65" s="1" customFormat="1" ht="16.5" customHeight="1" x14ac:dyDescent="0.2">
      <c r="B150" s="32"/>
      <c r="C150" s="137" t="s">
        <v>252</v>
      </c>
      <c r="D150" s="137" t="s">
        <v>164</v>
      </c>
      <c r="E150" s="138" t="s">
        <v>747</v>
      </c>
      <c r="F150" s="139" t="s">
        <v>748</v>
      </c>
      <c r="G150" s="140" t="s">
        <v>694</v>
      </c>
      <c r="H150" s="141">
        <v>6</v>
      </c>
      <c r="I150" s="142"/>
      <c r="J150" s="143">
        <f t="shared" si="10"/>
        <v>0</v>
      </c>
      <c r="K150" s="139" t="s">
        <v>1</v>
      </c>
      <c r="L150" s="32"/>
      <c r="M150" s="144" t="s">
        <v>1</v>
      </c>
      <c r="N150" s="145" t="s">
        <v>47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307</v>
      </c>
      <c r="AT150" s="148" t="s">
        <v>164</v>
      </c>
      <c r="AU150" s="148" t="s">
        <v>91</v>
      </c>
      <c r="AY150" s="17" t="s">
        <v>161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7" t="s">
        <v>89</v>
      </c>
      <c r="BK150" s="149">
        <f t="shared" si="19"/>
        <v>0</v>
      </c>
      <c r="BL150" s="17" t="s">
        <v>307</v>
      </c>
      <c r="BM150" s="148" t="s">
        <v>749</v>
      </c>
    </row>
    <row r="151" spans="2:65" s="1" customFormat="1" ht="16.5" customHeight="1" x14ac:dyDescent="0.2">
      <c r="B151" s="32"/>
      <c r="C151" s="137" t="s">
        <v>257</v>
      </c>
      <c r="D151" s="137" t="s">
        <v>164</v>
      </c>
      <c r="E151" s="138" t="s">
        <v>750</v>
      </c>
      <c r="F151" s="139" t="s">
        <v>302</v>
      </c>
      <c r="G151" s="140" t="s">
        <v>306</v>
      </c>
      <c r="H151" s="141">
        <v>1</v>
      </c>
      <c r="I151" s="142"/>
      <c r="J151" s="143">
        <f t="shared" si="10"/>
        <v>0</v>
      </c>
      <c r="K151" s="139" t="s">
        <v>1</v>
      </c>
      <c r="L151" s="32"/>
      <c r="M151" s="144" t="s">
        <v>1</v>
      </c>
      <c r="N151" s="145" t="s">
        <v>47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307</v>
      </c>
      <c r="AT151" s="148" t="s">
        <v>164</v>
      </c>
      <c r="AU151" s="148" t="s">
        <v>91</v>
      </c>
      <c r="AY151" s="17" t="s">
        <v>161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7" t="s">
        <v>89</v>
      </c>
      <c r="BK151" s="149">
        <f t="shared" si="19"/>
        <v>0</v>
      </c>
      <c r="BL151" s="17" t="s">
        <v>307</v>
      </c>
      <c r="BM151" s="148" t="s">
        <v>751</v>
      </c>
    </row>
    <row r="152" spans="2:65" s="11" customFormat="1" ht="22.9" customHeight="1" x14ac:dyDescent="0.2">
      <c r="B152" s="126"/>
      <c r="D152" s="127" t="s">
        <v>81</v>
      </c>
      <c r="E152" s="135" t="s">
        <v>752</v>
      </c>
      <c r="F152" s="135" t="s">
        <v>753</v>
      </c>
      <c r="I152" s="129"/>
      <c r="J152" s="136">
        <f>BK152</f>
        <v>0</v>
      </c>
      <c r="L152" s="126"/>
      <c r="M152" s="130"/>
      <c r="P152" s="131">
        <f>SUM(P153:P156)</f>
        <v>0</v>
      </c>
      <c r="R152" s="131">
        <f>SUM(R153:R156)</f>
        <v>0</v>
      </c>
      <c r="T152" s="132">
        <f>SUM(T153:T156)</f>
        <v>0</v>
      </c>
      <c r="AR152" s="127" t="s">
        <v>169</v>
      </c>
      <c r="AT152" s="133" t="s">
        <v>81</v>
      </c>
      <c r="AU152" s="133" t="s">
        <v>89</v>
      </c>
      <c r="AY152" s="127" t="s">
        <v>161</v>
      </c>
      <c r="BK152" s="134">
        <f>SUM(BK153:BK156)</f>
        <v>0</v>
      </c>
    </row>
    <row r="153" spans="2:65" s="1" customFormat="1" ht="16.5" customHeight="1" x14ac:dyDescent="0.2">
      <c r="B153" s="32"/>
      <c r="C153" s="137" t="s">
        <v>263</v>
      </c>
      <c r="D153" s="137" t="s">
        <v>164</v>
      </c>
      <c r="E153" s="138" t="s">
        <v>754</v>
      </c>
      <c r="F153" s="139" t="s">
        <v>755</v>
      </c>
      <c r="G153" s="140" t="s">
        <v>306</v>
      </c>
      <c r="H153" s="141">
        <v>1</v>
      </c>
      <c r="I153" s="142"/>
      <c r="J153" s="143">
        <f>ROUND(I153*H153,2)</f>
        <v>0</v>
      </c>
      <c r="K153" s="139" t="s">
        <v>1</v>
      </c>
      <c r="L153" s="32"/>
      <c r="M153" s="144" t="s">
        <v>1</v>
      </c>
      <c r="N153" s="145" t="s">
        <v>47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307</v>
      </c>
      <c r="AT153" s="148" t="s">
        <v>164</v>
      </c>
      <c r="AU153" s="148" t="s">
        <v>91</v>
      </c>
      <c r="AY153" s="17" t="s">
        <v>161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89</v>
      </c>
      <c r="BK153" s="149">
        <f>ROUND(I153*H153,2)</f>
        <v>0</v>
      </c>
      <c r="BL153" s="17" t="s">
        <v>307</v>
      </c>
      <c r="BM153" s="148" t="s">
        <v>756</v>
      </c>
    </row>
    <row r="154" spans="2:65" s="1" customFormat="1" ht="16.5" customHeight="1" x14ac:dyDescent="0.2">
      <c r="B154" s="32"/>
      <c r="C154" s="137" t="s">
        <v>269</v>
      </c>
      <c r="D154" s="137" t="s">
        <v>164</v>
      </c>
      <c r="E154" s="138" t="s">
        <v>757</v>
      </c>
      <c r="F154" s="139" t="s">
        <v>758</v>
      </c>
      <c r="G154" s="140" t="s">
        <v>306</v>
      </c>
      <c r="H154" s="141">
        <v>1</v>
      </c>
      <c r="I154" s="142"/>
      <c r="J154" s="143">
        <f>ROUND(I154*H154,2)</f>
        <v>0</v>
      </c>
      <c r="K154" s="139" t="s">
        <v>1</v>
      </c>
      <c r="L154" s="32"/>
      <c r="M154" s="144" t="s">
        <v>1</v>
      </c>
      <c r="N154" s="145" t="s">
        <v>47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307</v>
      </c>
      <c r="AT154" s="148" t="s">
        <v>164</v>
      </c>
      <c r="AU154" s="148" t="s">
        <v>91</v>
      </c>
      <c r="AY154" s="17" t="s">
        <v>161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89</v>
      </c>
      <c r="BK154" s="149">
        <f>ROUND(I154*H154,2)</f>
        <v>0</v>
      </c>
      <c r="BL154" s="17" t="s">
        <v>307</v>
      </c>
      <c r="BM154" s="148" t="s">
        <v>759</v>
      </c>
    </row>
    <row r="155" spans="2:65" s="1" customFormat="1" ht="16.5" customHeight="1" x14ac:dyDescent="0.2">
      <c r="B155" s="32"/>
      <c r="C155" s="137" t="s">
        <v>7</v>
      </c>
      <c r="D155" s="137" t="s">
        <v>164</v>
      </c>
      <c r="E155" s="138" t="s">
        <v>760</v>
      </c>
      <c r="F155" s="139" t="s">
        <v>761</v>
      </c>
      <c r="G155" s="140" t="s">
        <v>209</v>
      </c>
      <c r="H155" s="141">
        <v>80</v>
      </c>
      <c r="I155" s="142"/>
      <c r="J155" s="143">
        <f>ROUND(I155*H155,2)</f>
        <v>0</v>
      </c>
      <c r="K155" s="139" t="s">
        <v>1</v>
      </c>
      <c r="L155" s="32"/>
      <c r="M155" s="144" t="s">
        <v>1</v>
      </c>
      <c r="N155" s="145" t="s">
        <v>47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307</v>
      </c>
      <c r="AT155" s="148" t="s">
        <v>164</v>
      </c>
      <c r="AU155" s="148" t="s">
        <v>91</v>
      </c>
      <c r="AY155" s="17" t="s">
        <v>161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89</v>
      </c>
      <c r="BK155" s="149">
        <f>ROUND(I155*H155,2)</f>
        <v>0</v>
      </c>
      <c r="BL155" s="17" t="s">
        <v>307</v>
      </c>
      <c r="BM155" s="148" t="s">
        <v>762</v>
      </c>
    </row>
    <row r="156" spans="2:65" s="1" customFormat="1" ht="16.5" customHeight="1" x14ac:dyDescent="0.2">
      <c r="B156" s="32"/>
      <c r="C156" s="137" t="s">
        <v>282</v>
      </c>
      <c r="D156" s="137" t="s">
        <v>164</v>
      </c>
      <c r="E156" s="138" t="s">
        <v>763</v>
      </c>
      <c r="F156" s="139" t="s">
        <v>764</v>
      </c>
      <c r="G156" s="140" t="s">
        <v>306</v>
      </c>
      <c r="H156" s="141">
        <v>1</v>
      </c>
      <c r="I156" s="142"/>
      <c r="J156" s="143">
        <f>ROUND(I156*H156,2)</f>
        <v>0</v>
      </c>
      <c r="K156" s="139" t="s">
        <v>1</v>
      </c>
      <c r="L156" s="32"/>
      <c r="M156" s="144" t="s">
        <v>1</v>
      </c>
      <c r="N156" s="145" t="s">
        <v>47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307</v>
      </c>
      <c r="AT156" s="148" t="s">
        <v>164</v>
      </c>
      <c r="AU156" s="148" t="s">
        <v>91</v>
      </c>
      <c r="AY156" s="17" t="s">
        <v>161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89</v>
      </c>
      <c r="BK156" s="149">
        <f>ROUND(I156*H156,2)</f>
        <v>0</v>
      </c>
      <c r="BL156" s="17" t="s">
        <v>307</v>
      </c>
      <c r="BM156" s="148" t="s">
        <v>765</v>
      </c>
    </row>
    <row r="157" spans="2:65" s="11" customFormat="1" ht="22.9" customHeight="1" x14ac:dyDescent="0.2">
      <c r="B157" s="126"/>
      <c r="D157" s="127" t="s">
        <v>81</v>
      </c>
      <c r="E157" s="135" t="s">
        <v>766</v>
      </c>
      <c r="F157" s="135" t="s">
        <v>302</v>
      </c>
      <c r="I157" s="129"/>
      <c r="J157" s="136">
        <f>BK157</f>
        <v>0</v>
      </c>
      <c r="L157" s="126"/>
      <c r="M157" s="130"/>
      <c r="P157" s="131">
        <f>SUM(P158:P166)</f>
        <v>0</v>
      </c>
      <c r="R157" s="131">
        <f>SUM(R158:R166)</f>
        <v>0</v>
      </c>
      <c r="T157" s="132">
        <f>SUM(T158:T166)</f>
        <v>0</v>
      </c>
      <c r="AR157" s="127" t="s">
        <v>169</v>
      </c>
      <c r="AT157" s="133" t="s">
        <v>81</v>
      </c>
      <c r="AU157" s="133" t="s">
        <v>89</v>
      </c>
      <c r="AY157" s="127" t="s">
        <v>161</v>
      </c>
      <c r="BK157" s="134">
        <f>SUM(BK158:BK166)</f>
        <v>0</v>
      </c>
    </row>
    <row r="158" spans="2:65" s="1" customFormat="1" ht="16.5" customHeight="1" x14ac:dyDescent="0.2">
      <c r="B158" s="32"/>
      <c r="C158" s="137" t="s">
        <v>288</v>
      </c>
      <c r="D158" s="137" t="s">
        <v>164</v>
      </c>
      <c r="E158" s="138" t="s">
        <v>767</v>
      </c>
      <c r="F158" s="139" t="s">
        <v>768</v>
      </c>
      <c r="G158" s="140" t="s">
        <v>306</v>
      </c>
      <c r="H158" s="141">
        <v>1</v>
      </c>
      <c r="I158" s="142"/>
      <c r="J158" s="143">
        <f t="shared" ref="J158:J166" si="20">ROUND(I158*H158,2)</f>
        <v>0</v>
      </c>
      <c r="K158" s="139" t="s">
        <v>1</v>
      </c>
      <c r="L158" s="32"/>
      <c r="M158" s="144" t="s">
        <v>1</v>
      </c>
      <c r="N158" s="145" t="s">
        <v>47</v>
      </c>
      <c r="P158" s="146">
        <f t="shared" ref="P158:P166" si="21">O158*H158</f>
        <v>0</v>
      </c>
      <c r="Q158" s="146">
        <v>0</v>
      </c>
      <c r="R158" s="146">
        <f t="shared" ref="R158:R166" si="22">Q158*H158</f>
        <v>0</v>
      </c>
      <c r="S158" s="146">
        <v>0</v>
      </c>
      <c r="T158" s="147">
        <f t="shared" ref="T158:T166" si="23">S158*H158</f>
        <v>0</v>
      </c>
      <c r="AR158" s="148" t="s">
        <v>307</v>
      </c>
      <c r="AT158" s="148" t="s">
        <v>164</v>
      </c>
      <c r="AU158" s="148" t="s">
        <v>91</v>
      </c>
      <c r="AY158" s="17" t="s">
        <v>161</v>
      </c>
      <c r="BE158" s="149">
        <f t="shared" ref="BE158:BE166" si="24">IF(N158="základní",J158,0)</f>
        <v>0</v>
      </c>
      <c r="BF158" s="149">
        <f t="shared" ref="BF158:BF166" si="25">IF(N158="snížená",J158,0)</f>
        <v>0</v>
      </c>
      <c r="BG158" s="149">
        <f t="shared" ref="BG158:BG166" si="26">IF(N158="zákl. přenesená",J158,0)</f>
        <v>0</v>
      </c>
      <c r="BH158" s="149">
        <f t="shared" ref="BH158:BH166" si="27">IF(N158="sníž. přenesená",J158,0)</f>
        <v>0</v>
      </c>
      <c r="BI158" s="149">
        <f t="shared" ref="BI158:BI166" si="28">IF(N158="nulová",J158,0)</f>
        <v>0</v>
      </c>
      <c r="BJ158" s="17" t="s">
        <v>89</v>
      </c>
      <c r="BK158" s="149">
        <f t="shared" ref="BK158:BK166" si="29">ROUND(I158*H158,2)</f>
        <v>0</v>
      </c>
      <c r="BL158" s="17" t="s">
        <v>307</v>
      </c>
      <c r="BM158" s="148" t="s">
        <v>769</v>
      </c>
    </row>
    <row r="159" spans="2:65" s="1" customFormat="1" ht="16.5" customHeight="1" x14ac:dyDescent="0.2">
      <c r="B159" s="32"/>
      <c r="C159" s="137" t="s">
        <v>295</v>
      </c>
      <c r="D159" s="137" t="s">
        <v>164</v>
      </c>
      <c r="E159" s="138" t="s">
        <v>770</v>
      </c>
      <c r="F159" s="139" t="s">
        <v>771</v>
      </c>
      <c r="G159" s="140" t="s">
        <v>306</v>
      </c>
      <c r="H159" s="141">
        <v>1</v>
      </c>
      <c r="I159" s="142"/>
      <c r="J159" s="143">
        <f t="shared" si="20"/>
        <v>0</v>
      </c>
      <c r="K159" s="139" t="s">
        <v>1</v>
      </c>
      <c r="L159" s="32"/>
      <c r="M159" s="144" t="s">
        <v>1</v>
      </c>
      <c r="N159" s="145" t="s">
        <v>47</v>
      </c>
      <c r="P159" s="146">
        <f t="shared" si="21"/>
        <v>0</v>
      </c>
      <c r="Q159" s="146">
        <v>0</v>
      </c>
      <c r="R159" s="146">
        <f t="shared" si="22"/>
        <v>0</v>
      </c>
      <c r="S159" s="146">
        <v>0</v>
      </c>
      <c r="T159" s="147">
        <f t="shared" si="23"/>
        <v>0</v>
      </c>
      <c r="AR159" s="148" t="s">
        <v>307</v>
      </c>
      <c r="AT159" s="148" t="s">
        <v>164</v>
      </c>
      <c r="AU159" s="148" t="s">
        <v>91</v>
      </c>
      <c r="AY159" s="17" t="s">
        <v>161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7" t="s">
        <v>89</v>
      </c>
      <c r="BK159" s="149">
        <f t="shared" si="29"/>
        <v>0</v>
      </c>
      <c r="BL159" s="17" t="s">
        <v>307</v>
      </c>
      <c r="BM159" s="148" t="s">
        <v>772</v>
      </c>
    </row>
    <row r="160" spans="2:65" s="1" customFormat="1" ht="16.5" customHeight="1" x14ac:dyDescent="0.2">
      <c r="B160" s="32"/>
      <c r="C160" s="137" t="s">
        <v>303</v>
      </c>
      <c r="D160" s="137" t="s">
        <v>164</v>
      </c>
      <c r="E160" s="138" t="s">
        <v>773</v>
      </c>
      <c r="F160" s="139" t="s">
        <v>774</v>
      </c>
      <c r="G160" s="140" t="s">
        <v>694</v>
      </c>
      <c r="H160" s="141">
        <v>1</v>
      </c>
      <c r="I160" s="142"/>
      <c r="J160" s="143">
        <f t="shared" si="20"/>
        <v>0</v>
      </c>
      <c r="K160" s="139" t="s">
        <v>1</v>
      </c>
      <c r="L160" s="32"/>
      <c r="M160" s="144" t="s">
        <v>1</v>
      </c>
      <c r="N160" s="145" t="s">
        <v>47</v>
      </c>
      <c r="P160" s="146">
        <f t="shared" si="21"/>
        <v>0</v>
      </c>
      <c r="Q160" s="146">
        <v>0</v>
      </c>
      <c r="R160" s="146">
        <f t="shared" si="22"/>
        <v>0</v>
      </c>
      <c r="S160" s="146">
        <v>0</v>
      </c>
      <c r="T160" s="147">
        <f t="shared" si="23"/>
        <v>0</v>
      </c>
      <c r="AR160" s="148" t="s">
        <v>307</v>
      </c>
      <c r="AT160" s="148" t="s">
        <v>164</v>
      </c>
      <c r="AU160" s="148" t="s">
        <v>91</v>
      </c>
      <c r="AY160" s="17" t="s">
        <v>161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7" t="s">
        <v>89</v>
      </c>
      <c r="BK160" s="149">
        <f t="shared" si="29"/>
        <v>0</v>
      </c>
      <c r="BL160" s="17" t="s">
        <v>307</v>
      </c>
      <c r="BM160" s="148" t="s">
        <v>775</v>
      </c>
    </row>
    <row r="161" spans="2:65" s="1" customFormat="1" ht="16.5" customHeight="1" x14ac:dyDescent="0.2">
      <c r="B161" s="32"/>
      <c r="C161" s="137" t="s">
        <v>424</v>
      </c>
      <c r="D161" s="137" t="s">
        <v>164</v>
      </c>
      <c r="E161" s="138" t="s">
        <v>776</v>
      </c>
      <c r="F161" s="139" t="s">
        <v>777</v>
      </c>
      <c r="G161" s="140" t="s">
        <v>306</v>
      </c>
      <c r="H161" s="141">
        <v>1</v>
      </c>
      <c r="I161" s="142"/>
      <c r="J161" s="143">
        <f t="shared" si="20"/>
        <v>0</v>
      </c>
      <c r="K161" s="139" t="s">
        <v>1</v>
      </c>
      <c r="L161" s="32"/>
      <c r="M161" s="144" t="s">
        <v>1</v>
      </c>
      <c r="N161" s="145" t="s">
        <v>47</v>
      </c>
      <c r="P161" s="146">
        <f t="shared" si="21"/>
        <v>0</v>
      </c>
      <c r="Q161" s="146">
        <v>0</v>
      </c>
      <c r="R161" s="146">
        <f t="shared" si="22"/>
        <v>0</v>
      </c>
      <c r="S161" s="146">
        <v>0</v>
      </c>
      <c r="T161" s="147">
        <f t="shared" si="23"/>
        <v>0</v>
      </c>
      <c r="AR161" s="148" t="s">
        <v>307</v>
      </c>
      <c r="AT161" s="148" t="s">
        <v>164</v>
      </c>
      <c r="AU161" s="148" t="s">
        <v>91</v>
      </c>
      <c r="AY161" s="17" t="s">
        <v>161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17" t="s">
        <v>89</v>
      </c>
      <c r="BK161" s="149">
        <f t="shared" si="29"/>
        <v>0</v>
      </c>
      <c r="BL161" s="17" t="s">
        <v>307</v>
      </c>
      <c r="BM161" s="148" t="s">
        <v>778</v>
      </c>
    </row>
    <row r="162" spans="2:65" s="1" customFormat="1" ht="21.75" customHeight="1" x14ac:dyDescent="0.2">
      <c r="B162" s="32"/>
      <c r="C162" s="137" t="s">
        <v>429</v>
      </c>
      <c r="D162" s="137" t="s">
        <v>164</v>
      </c>
      <c r="E162" s="138" t="s">
        <v>779</v>
      </c>
      <c r="F162" s="139" t="s">
        <v>780</v>
      </c>
      <c r="G162" s="140" t="s">
        <v>306</v>
      </c>
      <c r="H162" s="141">
        <v>1</v>
      </c>
      <c r="I162" s="142"/>
      <c r="J162" s="143">
        <f t="shared" si="20"/>
        <v>0</v>
      </c>
      <c r="K162" s="139" t="s">
        <v>1</v>
      </c>
      <c r="L162" s="32"/>
      <c r="M162" s="144" t="s">
        <v>1</v>
      </c>
      <c r="N162" s="145" t="s">
        <v>47</v>
      </c>
      <c r="P162" s="146">
        <f t="shared" si="21"/>
        <v>0</v>
      </c>
      <c r="Q162" s="146">
        <v>0</v>
      </c>
      <c r="R162" s="146">
        <f t="shared" si="22"/>
        <v>0</v>
      </c>
      <c r="S162" s="146">
        <v>0</v>
      </c>
      <c r="T162" s="147">
        <f t="shared" si="23"/>
        <v>0</v>
      </c>
      <c r="AR162" s="148" t="s">
        <v>307</v>
      </c>
      <c r="AT162" s="148" t="s">
        <v>164</v>
      </c>
      <c r="AU162" s="148" t="s">
        <v>91</v>
      </c>
      <c r="AY162" s="17" t="s">
        <v>161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7" t="s">
        <v>89</v>
      </c>
      <c r="BK162" s="149">
        <f t="shared" si="29"/>
        <v>0</v>
      </c>
      <c r="BL162" s="17" t="s">
        <v>307</v>
      </c>
      <c r="BM162" s="148" t="s">
        <v>781</v>
      </c>
    </row>
    <row r="163" spans="2:65" s="1" customFormat="1" ht="16.5" customHeight="1" x14ac:dyDescent="0.2">
      <c r="B163" s="32"/>
      <c r="C163" s="137" t="s">
        <v>436</v>
      </c>
      <c r="D163" s="137" t="s">
        <v>164</v>
      </c>
      <c r="E163" s="138" t="s">
        <v>782</v>
      </c>
      <c r="F163" s="139" t="s">
        <v>783</v>
      </c>
      <c r="G163" s="140" t="s">
        <v>610</v>
      </c>
      <c r="H163" s="141">
        <v>1</v>
      </c>
      <c r="I163" s="142"/>
      <c r="J163" s="143">
        <f t="shared" si="20"/>
        <v>0</v>
      </c>
      <c r="K163" s="139" t="s">
        <v>1</v>
      </c>
      <c r="L163" s="32"/>
      <c r="M163" s="144" t="s">
        <v>1</v>
      </c>
      <c r="N163" s="145" t="s">
        <v>47</v>
      </c>
      <c r="P163" s="146">
        <f t="shared" si="21"/>
        <v>0</v>
      </c>
      <c r="Q163" s="146">
        <v>0</v>
      </c>
      <c r="R163" s="146">
        <f t="shared" si="22"/>
        <v>0</v>
      </c>
      <c r="S163" s="146">
        <v>0</v>
      </c>
      <c r="T163" s="147">
        <f t="shared" si="23"/>
        <v>0</v>
      </c>
      <c r="AR163" s="148" t="s">
        <v>307</v>
      </c>
      <c r="AT163" s="148" t="s">
        <v>164</v>
      </c>
      <c r="AU163" s="148" t="s">
        <v>91</v>
      </c>
      <c r="AY163" s="17" t="s">
        <v>161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7" t="s">
        <v>89</v>
      </c>
      <c r="BK163" s="149">
        <f t="shared" si="29"/>
        <v>0</v>
      </c>
      <c r="BL163" s="17" t="s">
        <v>307</v>
      </c>
      <c r="BM163" s="148" t="s">
        <v>784</v>
      </c>
    </row>
    <row r="164" spans="2:65" s="1" customFormat="1" ht="16.5" customHeight="1" x14ac:dyDescent="0.2">
      <c r="B164" s="32"/>
      <c r="C164" s="137" t="s">
        <v>443</v>
      </c>
      <c r="D164" s="137" t="s">
        <v>164</v>
      </c>
      <c r="E164" s="138" t="s">
        <v>785</v>
      </c>
      <c r="F164" s="139" t="s">
        <v>786</v>
      </c>
      <c r="G164" s="140" t="s">
        <v>306</v>
      </c>
      <c r="H164" s="141">
        <v>1</v>
      </c>
      <c r="I164" s="142"/>
      <c r="J164" s="143">
        <f t="shared" si="20"/>
        <v>0</v>
      </c>
      <c r="K164" s="139" t="s">
        <v>1</v>
      </c>
      <c r="L164" s="32"/>
      <c r="M164" s="144" t="s">
        <v>1</v>
      </c>
      <c r="N164" s="145" t="s">
        <v>47</v>
      </c>
      <c r="P164" s="146">
        <f t="shared" si="21"/>
        <v>0</v>
      </c>
      <c r="Q164" s="146">
        <v>0</v>
      </c>
      <c r="R164" s="146">
        <f t="shared" si="22"/>
        <v>0</v>
      </c>
      <c r="S164" s="146">
        <v>0</v>
      </c>
      <c r="T164" s="147">
        <f t="shared" si="23"/>
        <v>0</v>
      </c>
      <c r="AR164" s="148" t="s">
        <v>307</v>
      </c>
      <c r="AT164" s="148" t="s">
        <v>164</v>
      </c>
      <c r="AU164" s="148" t="s">
        <v>91</v>
      </c>
      <c r="AY164" s="17" t="s">
        <v>161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7" t="s">
        <v>89</v>
      </c>
      <c r="BK164" s="149">
        <f t="shared" si="29"/>
        <v>0</v>
      </c>
      <c r="BL164" s="17" t="s">
        <v>307</v>
      </c>
      <c r="BM164" s="148" t="s">
        <v>787</v>
      </c>
    </row>
    <row r="165" spans="2:65" s="1" customFormat="1" ht="16.5" customHeight="1" x14ac:dyDescent="0.2">
      <c r="B165" s="32"/>
      <c r="C165" s="137" t="s">
        <v>449</v>
      </c>
      <c r="D165" s="137" t="s">
        <v>164</v>
      </c>
      <c r="E165" s="138" t="s">
        <v>788</v>
      </c>
      <c r="F165" s="139" t="s">
        <v>789</v>
      </c>
      <c r="G165" s="140" t="s">
        <v>306</v>
      </c>
      <c r="H165" s="141">
        <v>1</v>
      </c>
      <c r="I165" s="142"/>
      <c r="J165" s="143">
        <f t="shared" si="20"/>
        <v>0</v>
      </c>
      <c r="K165" s="139" t="s">
        <v>1</v>
      </c>
      <c r="L165" s="32"/>
      <c r="M165" s="144" t="s">
        <v>1</v>
      </c>
      <c r="N165" s="145" t="s">
        <v>47</v>
      </c>
      <c r="P165" s="146">
        <f t="shared" si="21"/>
        <v>0</v>
      </c>
      <c r="Q165" s="146">
        <v>0</v>
      </c>
      <c r="R165" s="146">
        <f t="shared" si="22"/>
        <v>0</v>
      </c>
      <c r="S165" s="146">
        <v>0</v>
      </c>
      <c r="T165" s="147">
        <f t="shared" si="23"/>
        <v>0</v>
      </c>
      <c r="AR165" s="148" t="s">
        <v>307</v>
      </c>
      <c r="AT165" s="148" t="s">
        <v>164</v>
      </c>
      <c r="AU165" s="148" t="s">
        <v>91</v>
      </c>
      <c r="AY165" s="17" t="s">
        <v>161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7" t="s">
        <v>89</v>
      </c>
      <c r="BK165" s="149">
        <f t="shared" si="29"/>
        <v>0</v>
      </c>
      <c r="BL165" s="17" t="s">
        <v>307</v>
      </c>
      <c r="BM165" s="148" t="s">
        <v>790</v>
      </c>
    </row>
    <row r="166" spans="2:65" s="1" customFormat="1" ht="16.5" customHeight="1" x14ac:dyDescent="0.2">
      <c r="B166" s="32"/>
      <c r="C166" s="137" t="s">
        <v>454</v>
      </c>
      <c r="D166" s="137" t="s">
        <v>164</v>
      </c>
      <c r="E166" s="138" t="s">
        <v>791</v>
      </c>
      <c r="F166" s="139" t="s">
        <v>302</v>
      </c>
      <c r="G166" s="140" t="s">
        <v>610</v>
      </c>
      <c r="H166" s="141">
        <v>8</v>
      </c>
      <c r="I166" s="142"/>
      <c r="J166" s="143">
        <f t="shared" si="20"/>
        <v>0</v>
      </c>
      <c r="K166" s="139" t="s">
        <v>1</v>
      </c>
      <c r="L166" s="32"/>
      <c r="M166" s="144" t="s">
        <v>1</v>
      </c>
      <c r="N166" s="145" t="s">
        <v>47</v>
      </c>
      <c r="P166" s="146">
        <f t="shared" si="21"/>
        <v>0</v>
      </c>
      <c r="Q166" s="146">
        <v>0</v>
      </c>
      <c r="R166" s="146">
        <f t="shared" si="22"/>
        <v>0</v>
      </c>
      <c r="S166" s="146">
        <v>0</v>
      </c>
      <c r="T166" s="147">
        <f t="shared" si="23"/>
        <v>0</v>
      </c>
      <c r="AR166" s="148" t="s">
        <v>307</v>
      </c>
      <c r="AT166" s="148" t="s">
        <v>164</v>
      </c>
      <c r="AU166" s="148" t="s">
        <v>91</v>
      </c>
      <c r="AY166" s="17" t="s">
        <v>161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7" t="s">
        <v>89</v>
      </c>
      <c r="BK166" s="149">
        <f t="shared" si="29"/>
        <v>0</v>
      </c>
      <c r="BL166" s="17" t="s">
        <v>307</v>
      </c>
      <c r="BM166" s="148" t="s">
        <v>792</v>
      </c>
    </row>
    <row r="167" spans="2:65" s="1" customFormat="1" ht="49.9" customHeight="1" x14ac:dyDescent="0.2">
      <c r="B167" s="32"/>
      <c r="E167" s="128" t="s">
        <v>309</v>
      </c>
      <c r="F167" s="128" t="s">
        <v>310</v>
      </c>
      <c r="J167" s="117">
        <f t="shared" ref="J167:J172" si="30">BK167</f>
        <v>0</v>
      </c>
      <c r="L167" s="32"/>
      <c r="M167" s="171"/>
      <c r="T167" s="56"/>
      <c r="AT167" s="17" t="s">
        <v>81</v>
      </c>
      <c r="AU167" s="17" t="s">
        <v>82</v>
      </c>
      <c r="AY167" s="17" t="s">
        <v>311</v>
      </c>
      <c r="BK167" s="149">
        <f>SUM(BK168:BK172)</f>
        <v>0</v>
      </c>
    </row>
    <row r="168" spans="2:65" s="1" customFormat="1" ht="16.350000000000001" customHeight="1" x14ac:dyDescent="0.2">
      <c r="B168" s="32"/>
      <c r="C168" s="172" t="s">
        <v>1</v>
      </c>
      <c r="D168" s="172" t="s">
        <v>164</v>
      </c>
      <c r="E168" s="173" t="s">
        <v>1</v>
      </c>
      <c r="F168" s="174" t="s">
        <v>1</v>
      </c>
      <c r="G168" s="175" t="s">
        <v>1</v>
      </c>
      <c r="H168" s="176"/>
      <c r="I168" s="177"/>
      <c r="J168" s="178">
        <f t="shared" si="30"/>
        <v>0</v>
      </c>
      <c r="K168" s="179"/>
      <c r="L168" s="32"/>
      <c r="M168" s="180" t="s">
        <v>1</v>
      </c>
      <c r="N168" s="181" t="s">
        <v>47</v>
      </c>
      <c r="T168" s="56"/>
      <c r="AT168" s="17" t="s">
        <v>311</v>
      </c>
      <c r="AU168" s="17" t="s">
        <v>89</v>
      </c>
      <c r="AY168" s="17" t="s">
        <v>311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89</v>
      </c>
      <c r="BK168" s="149">
        <f>I168*H168</f>
        <v>0</v>
      </c>
    </row>
    <row r="169" spans="2:65" s="1" customFormat="1" ht="16.350000000000001" customHeight="1" x14ac:dyDescent="0.2">
      <c r="B169" s="32"/>
      <c r="C169" s="172" t="s">
        <v>1</v>
      </c>
      <c r="D169" s="172" t="s">
        <v>164</v>
      </c>
      <c r="E169" s="173" t="s">
        <v>1</v>
      </c>
      <c r="F169" s="174" t="s">
        <v>1</v>
      </c>
      <c r="G169" s="175" t="s">
        <v>1</v>
      </c>
      <c r="H169" s="176"/>
      <c r="I169" s="177"/>
      <c r="J169" s="178">
        <f t="shared" si="30"/>
        <v>0</v>
      </c>
      <c r="K169" s="179"/>
      <c r="L169" s="32"/>
      <c r="M169" s="180" t="s">
        <v>1</v>
      </c>
      <c r="N169" s="181" t="s">
        <v>47</v>
      </c>
      <c r="T169" s="56"/>
      <c r="AT169" s="17" t="s">
        <v>311</v>
      </c>
      <c r="AU169" s="17" t="s">
        <v>89</v>
      </c>
      <c r="AY169" s="17" t="s">
        <v>311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89</v>
      </c>
      <c r="BK169" s="149">
        <f>I169*H169</f>
        <v>0</v>
      </c>
    </row>
    <row r="170" spans="2:65" s="1" customFormat="1" ht="16.350000000000001" customHeight="1" x14ac:dyDescent="0.2">
      <c r="B170" s="32"/>
      <c r="C170" s="172" t="s">
        <v>1</v>
      </c>
      <c r="D170" s="172" t="s">
        <v>164</v>
      </c>
      <c r="E170" s="173" t="s">
        <v>1</v>
      </c>
      <c r="F170" s="174" t="s">
        <v>1</v>
      </c>
      <c r="G170" s="175" t="s">
        <v>1</v>
      </c>
      <c r="H170" s="176"/>
      <c r="I170" s="177"/>
      <c r="J170" s="178">
        <f t="shared" si="30"/>
        <v>0</v>
      </c>
      <c r="K170" s="179"/>
      <c r="L170" s="32"/>
      <c r="M170" s="180" t="s">
        <v>1</v>
      </c>
      <c r="N170" s="181" t="s">
        <v>47</v>
      </c>
      <c r="T170" s="56"/>
      <c r="AT170" s="17" t="s">
        <v>311</v>
      </c>
      <c r="AU170" s="17" t="s">
        <v>89</v>
      </c>
      <c r="AY170" s="17" t="s">
        <v>311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89</v>
      </c>
      <c r="BK170" s="149">
        <f>I170*H170</f>
        <v>0</v>
      </c>
    </row>
    <row r="171" spans="2:65" s="1" customFormat="1" ht="16.350000000000001" customHeight="1" x14ac:dyDescent="0.2">
      <c r="B171" s="32"/>
      <c r="C171" s="172" t="s">
        <v>1</v>
      </c>
      <c r="D171" s="172" t="s">
        <v>164</v>
      </c>
      <c r="E171" s="173" t="s">
        <v>1</v>
      </c>
      <c r="F171" s="174" t="s">
        <v>1</v>
      </c>
      <c r="G171" s="175" t="s">
        <v>1</v>
      </c>
      <c r="H171" s="176"/>
      <c r="I171" s="177"/>
      <c r="J171" s="178">
        <f t="shared" si="30"/>
        <v>0</v>
      </c>
      <c r="K171" s="179"/>
      <c r="L171" s="32"/>
      <c r="M171" s="180" t="s">
        <v>1</v>
      </c>
      <c r="N171" s="181" t="s">
        <v>47</v>
      </c>
      <c r="T171" s="56"/>
      <c r="AT171" s="17" t="s">
        <v>311</v>
      </c>
      <c r="AU171" s="17" t="s">
        <v>89</v>
      </c>
      <c r="AY171" s="17" t="s">
        <v>311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89</v>
      </c>
      <c r="BK171" s="149">
        <f>I171*H171</f>
        <v>0</v>
      </c>
    </row>
    <row r="172" spans="2:65" s="1" customFormat="1" ht="16.350000000000001" customHeight="1" x14ac:dyDescent="0.2">
      <c r="B172" s="32"/>
      <c r="C172" s="172" t="s">
        <v>1</v>
      </c>
      <c r="D172" s="172" t="s">
        <v>164</v>
      </c>
      <c r="E172" s="173" t="s">
        <v>1</v>
      </c>
      <c r="F172" s="174" t="s">
        <v>1</v>
      </c>
      <c r="G172" s="175" t="s">
        <v>1</v>
      </c>
      <c r="H172" s="176"/>
      <c r="I172" s="177"/>
      <c r="J172" s="178">
        <f t="shared" si="30"/>
        <v>0</v>
      </c>
      <c r="K172" s="179"/>
      <c r="L172" s="32"/>
      <c r="M172" s="180" t="s">
        <v>1</v>
      </c>
      <c r="N172" s="181" t="s">
        <v>47</v>
      </c>
      <c r="O172" s="182"/>
      <c r="P172" s="182"/>
      <c r="Q172" s="182"/>
      <c r="R172" s="182"/>
      <c r="S172" s="182"/>
      <c r="T172" s="183"/>
      <c r="AT172" s="17" t="s">
        <v>311</v>
      </c>
      <c r="AU172" s="17" t="s">
        <v>89</v>
      </c>
      <c r="AY172" s="17" t="s">
        <v>311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89</v>
      </c>
      <c r="BK172" s="149">
        <f>I172*H172</f>
        <v>0</v>
      </c>
    </row>
    <row r="173" spans="2:65" s="1" customFormat="1" ht="6.95" customHeight="1" x14ac:dyDescent="0.2">
      <c r="B173" s="44"/>
      <c r="C173" s="45"/>
      <c r="D173" s="45"/>
      <c r="E173" s="45"/>
      <c r="F173" s="45"/>
      <c r="G173" s="45"/>
      <c r="H173" s="45"/>
      <c r="I173" s="45"/>
      <c r="J173" s="45"/>
      <c r="K173" s="45"/>
      <c r="L173" s="32"/>
    </row>
  </sheetData>
  <sheetProtection algorithmName="SHA-512" hashValue="bXcN6Vr49NZlQc+lgbPNakfAgZK0qTWjrrg9pZQjod7LHFu+GeLLSsEHi6MX0MdX5czZtfh4/wehF+TIZHEnrw==" saltValue="y8C0J7i1KlMQqnIf0MBzbbf7bzTwl8RIvGRf8/QLGbjon9IEcnEdeOE/Xjgw5OgyZHspWSCxaOPB8J0yrah+aQ==" spinCount="100000" sheet="1" objects="1" scenarios="1" formatColumns="0" formatRows="0" autoFilter="0"/>
  <autoFilter ref="C127:K172" xr:uid="{00000000-0009-0000-0000-000005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68:D173" xr:uid="{00000000-0002-0000-0500-000000000000}">
      <formula1>"K, M"</formula1>
    </dataValidation>
    <dataValidation type="list" allowBlank="1" showInputMessage="1" showErrorMessage="1" error="Povoleny jsou hodnoty základní, snížená, zákl. přenesená, sníž. přenesená, nulová." sqref="N168:N173" xr:uid="{00000000-0002-0000-05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115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.75" x14ac:dyDescent="0.2">
      <c r="B8" s="20"/>
      <c r="D8" s="27" t="s">
        <v>126</v>
      </c>
      <c r="L8" s="20"/>
    </row>
    <row r="9" spans="2:46" ht="16.5" customHeight="1" x14ac:dyDescent="0.2">
      <c r="B9" s="20"/>
      <c r="E9" s="257" t="s">
        <v>127</v>
      </c>
      <c r="F9" s="226"/>
      <c r="G9" s="226"/>
      <c r="H9" s="226"/>
      <c r="L9" s="20"/>
    </row>
    <row r="10" spans="2:46" ht="12" customHeight="1" x14ac:dyDescent="0.2">
      <c r="B10" s="20"/>
      <c r="D10" s="27" t="s">
        <v>128</v>
      </c>
      <c r="L10" s="20"/>
    </row>
    <row r="11" spans="2:46" s="1" customFormat="1" ht="16.5" customHeight="1" x14ac:dyDescent="0.2">
      <c r="B11" s="32"/>
      <c r="E11" s="253" t="s">
        <v>793</v>
      </c>
      <c r="F11" s="256"/>
      <c r="G11" s="256"/>
      <c r="H11" s="256"/>
      <c r="L11" s="32"/>
    </row>
    <row r="12" spans="2:46" s="1" customFormat="1" ht="12" customHeight="1" x14ac:dyDescent="0.2">
      <c r="B12" s="32"/>
      <c r="D12" s="27" t="s">
        <v>794</v>
      </c>
      <c r="L12" s="32"/>
    </row>
    <row r="13" spans="2:46" s="1" customFormat="1" ht="16.5" customHeight="1" x14ac:dyDescent="0.2">
      <c r="B13" s="32"/>
      <c r="E13" s="217" t="s">
        <v>795</v>
      </c>
      <c r="F13" s="256"/>
      <c r="G13" s="256"/>
      <c r="H13" s="256"/>
      <c r="L13" s="32"/>
    </row>
    <row r="14" spans="2:46" s="1" customFormat="1" x14ac:dyDescent="0.2">
      <c r="B14" s="32"/>
      <c r="L14" s="32"/>
    </row>
    <row r="15" spans="2:46" s="1" customFormat="1" ht="12" customHeight="1" x14ac:dyDescent="0.2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 x14ac:dyDescent="0.2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30. 1. 2024</v>
      </c>
      <c r="L16" s="32"/>
    </row>
    <row r="17" spans="2:12" s="1" customFormat="1" ht="10.9" customHeight="1" x14ac:dyDescent="0.2">
      <c r="B17" s="32"/>
      <c r="L17" s="32"/>
    </row>
    <row r="18" spans="2:12" s="1" customFormat="1" ht="12" customHeight="1" x14ac:dyDescent="0.2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 x14ac:dyDescent="0.2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 x14ac:dyDescent="0.2">
      <c r="B22" s="32"/>
      <c r="E22" s="259" t="str">
        <f>'Rekapitulace stavby'!E14</f>
        <v>Vyplň údaj</v>
      </c>
      <c r="F22" s="225"/>
      <c r="G22" s="225"/>
      <c r="H22" s="225"/>
      <c r="I22" s="27" t="s">
        <v>28</v>
      </c>
      <c r="J22" s="28" t="str">
        <f>'Rekapitulace stavby'!AN14</f>
        <v>Vyplň údaj</v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 x14ac:dyDescent="0.2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5" customHeight="1" x14ac:dyDescent="0.2">
      <c r="B26" s="32"/>
      <c r="L26" s="32"/>
    </row>
    <row r="27" spans="2:12" s="1" customFormat="1" ht="12" customHeight="1" x14ac:dyDescent="0.2">
      <c r="B27" s="32"/>
      <c r="D27" s="27" t="s">
        <v>37</v>
      </c>
      <c r="I27" s="27" t="s">
        <v>25</v>
      </c>
      <c r="J27" s="25" t="s">
        <v>38</v>
      </c>
      <c r="L27" s="32"/>
    </row>
    <row r="28" spans="2:12" s="1" customFormat="1" ht="18" customHeight="1" x14ac:dyDescent="0.2">
      <c r="B28" s="32"/>
      <c r="E28" s="25" t="s">
        <v>39</v>
      </c>
      <c r="I28" s="27" t="s">
        <v>28</v>
      </c>
      <c r="J28" s="25" t="s">
        <v>40</v>
      </c>
      <c r="L28" s="32"/>
    </row>
    <row r="29" spans="2:12" s="1" customFormat="1" ht="6.95" customHeight="1" x14ac:dyDescent="0.2">
      <c r="B29" s="32"/>
      <c r="L29" s="32"/>
    </row>
    <row r="30" spans="2:12" s="1" customFormat="1" ht="12" customHeight="1" x14ac:dyDescent="0.2">
      <c r="B30" s="32"/>
      <c r="D30" s="27" t="s">
        <v>41</v>
      </c>
      <c r="L30" s="32"/>
    </row>
    <row r="31" spans="2:12" s="7" customFormat="1" ht="16.5" customHeight="1" x14ac:dyDescent="0.2">
      <c r="B31" s="94"/>
      <c r="E31" s="230" t="s">
        <v>1</v>
      </c>
      <c r="F31" s="230"/>
      <c r="G31" s="230"/>
      <c r="H31" s="230"/>
      <c r="L31" s="94"/>
    </row>
    <row r="32" spans="2:12" s="1" customFormat="1" ht="6.95" customHeight="1" x14ac:dyDescent="0.2">
      <c r="B32" s="32"/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 x14ac:dyDescent="0.2">
      <c r="B34" s="32"/>
      <c r="D34" s="95" t="s">
        <v>42</v>
      </c>
      <c r="J34" s="66">
        <f>ROUND(J130, 2)</f>
        <v>0</v>
      </c>
      <c r="L34" s="32"/>
    </row>
    <row r="35" spans="2:12" s="1" customFormat="1" ht="6.95" customHeight="1" x14ac:dyDescent="0.2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 x14ac:dyDescent="0.2">
      <c r="B36" s="32"/>
      <c r="F36" s="35" t="s">
        <v>44</v>
      </c>
      <c r="I36" s="35" t="s">
        <v>43</v>
      </c>
      <c r="J36" s="35" t="s">
        <v>45</v>
      </c>
      <c r="L36" s="32"/>
    </row>
    <row r="37" spans="2:12" s="1" customFormat="1" ht="14.45" customHeight="1" x14ac:dyDescent="0.2">
      <c r="B37" s="32"/>
      <c r="D37" s="55" t="s">
        <v>46</v>
      </c>
      <c r="E37" s="27" t="s">
        <v>47</v>
      </c>
      <c r="F37" s="86">
        <f>ROUND((ROUND((SUM(BE130:BE163)),  2) + SUM(BE165:BE169)), 2)</f>
        <v>0</v>
      </c>
      <c r="I37" s="96">
        <v>0.21</v>
      </c>
      <c r="J37" s="86">
        <f>ROUND((ROUND(((SUM(BE130:BE163))*I37),  2) + (SUM(BE165:BE169)*I37)), 2)</f>
        <v>0</v>
      </c>
      <c r="L37" s="32"/>
    </row>
    <row r="38" spans="2:12" s="1" customFormat="1" ht="14.45" customHeight="1" x14ac:dyDescent="0.2">
      <c r="B38" s="32"/>
      <c r="E38" s="27" t="s">
        <v>48</v>
      </c>
      <c r="F38" s="86">
        <f>ROUND((ROUND((SUM(BF130:BF163)),  2) + SUM(BF165:BF169)), 2)</f>
        <v>0</v>
      </c>
      <c r="I38" s="96">
        <v>0.12</v>
      </c>
      <c r="J38" s="86">
        <f>ROUND((ROUND(((SUM(BF130:BF163))*I38),  2) + (SUM(BF165:BF169)*I38)), 2)</f>
        <v>0</v>
      </c>
      <c r="L38" s="32"/>
    </row>
    <row r="39" spans="2:12" s="1" customFormat="1" ht="14.45" hidden="1" customHeight="1" x14ac:dyDescent="0.2">
      <c r="B39" s="32"/>
      <c r="E39" s="27" t="s">
        <v>49</v>
      </c>
      <c r="F39" s="86">
        <f>ROUND((ROUND((SUM(BG130:BG163)),  2) + SUM(BG165:BG169)),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 x14ac:dyDescent="0.2">
      <c r="B40" s="32"/>
      <c r="E40" s="27" t="s">
        <v>50</v>
      </c>
      <c r="F40" s="86">
        <f>ROUND((ROUND((SUM(BH130:BH163)),  2) + SUM(BH165:BH169)),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 x14ac:dyDescent="0.2">
      <c r="B41" s="32"/>
      <c r="E41" s="27" t="s">
        <v>51</v>
      </c>
      <c r="F41" s="86">
        <f>ROUND((ROUND((SUM(BI130:BI163)),  2) + SUM(BI165:BI169)), 2)</f>
        <v>0</v>
      </c>
      <c r="I41" s="96">
        <v>0</v>
      </c>
      <c r="J41" s="86">
        <f>0</f>
        <v>0</v>
      </c>
      <c r="L41" s="32"/>
    </row>
    <row r="42" spans="2:12" s="1" customFormat="1" ht="6.95" customHeight="1" x14ac:dyDescent="0.2">
      <c r="B42" s="32"/>
      <c r="L42" s="32"/>
    </row>
    <row r="43" spans="2:12" s="1" customFormat="1" ht="25.35" customHeight="1" x14ac:dyDescent="0.2">
      <c r="B43" s="32"/>
      <c r="C43" s="97"/>
      <c r="D43" s="98" t="s">
        <v>52</v>
      </c>
      <c r="E43" s="57"/>
      <c r="F43" s="57"/>
      <c r="G43" s="99" t="s">
        <v>53</v>
      </c>
      <c r="H43" s="100" t="s">
        <v>54</v>
      </c>
      <c r="I43" s="57"/>
      <c r="J43" s="101">
        <f>SUM(J34:J41)</f>
        <v>0</v>
      </c>
      <c r="K43" s="102"/>
      <c r="L43" s="32"/>
    </row>
    <row r="44" spans="2:12" s="1" customFormat="1" ht="14.45" customHeight="1" x14ac:dyDescent="0.2">
      <c r="B44" s="32"/>
      <c r="L44" s="32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ht="16.5" customHeight="1" x14ac:dyDescent="0.2">
      <c r="B87" s="20"/>
      <c r="E87" s="257" t="s">
        <v>127</v>
      </c>
      <c r="F87" s="226"/>
      <c r="G87" s="226"/>
      <c r="H87" s="226"/>
      <c r="L87" s="20"/>
    </row>
    <row r="88" spans="2:12" ht="12" customHeight="1" x14ac:dyDescent="0.2">
      <c r="B88" s="20"/>
      <c r="C88" s="27" t="s">
        <v>128</v>
      </c>
      <c r="L88" s="20"/>
    </row>
    <row r="89" spans="2:12" s="1" customFormat="1" ht="16.5" customHeight="1" x14ac:dyDescent="0.2">
      <c r="B89" s="32"/>
      <c r="E89" s="253" t="s">
        <v>793</v>
      </c>
      <c r="F89" s="256"/>
      <c r="G89" s="256"/>
      <c r="H89" s="256"/>
      <c r="L89" s="32"/>
    </row>
    <row r="90" spans="2:12" s="1" customFormat="1" ht="12" customHeight="1" x14ac:dyDescent="0.2">
      <c r="B90" s="32"/>
      <c r="C90" s="27" t="s">
        <v>794</v>
      </c>
      <c r="L90" s="32"/>
    </row>
    <row r="91" spans="2:12" s="1" customFormat="1" ht="16.5" customHeight="1" x14ac:dyDescent="0.2">
      <c r="B91" s="32"/>
      <c r="E91" s="217" t="str">
        <f>E13</f>
        <v>4.1 - Elektrická požární signalizace</v>
      </c>
      <c r="F91" s="256"/>
      <c r="G91" s="256"/>
      <c r="H91" s="256"/>
      <c r="L91" s="32"/>
    </row>
    <row r="92" spans="2:12" s="1" customFormat="1" ht="6.95" customHeight="1" x14ac:dyDescent="0.2">
      <c r="B92" s="32"/>
      <c r="L92" s="32"/>
    </row>
    <row r="93" spans="2:12" s="1" customFormat="1" ht="12" customHeight="1" x14ac:dyDescent="0.2">
      <c r="B93" s="32"/>
      <c r="C93" s="27" t="s">
        <v>20</v>
      </c>
      <c r="F93" s="25" t="str">
        <f>F16</f>
        <v>Kamýcká č.p. 959, Praha-Suchdol 165 00</v>
      </c>
      <c r="I93" s="27" t="s">
        <v>22</v>
      </c>
      <c r="J93" s="52" t="str">
        <f>IF(J16="","",J16)</f>
        <v>30. 1. 2024</v>
      </c>
      <c r="L93" s="32"/>
    </row>
    <row r="94" spans="2:12" s="1" customFormat="1" ht="6.95" customHeight="1" x14ac:dyDescent="0.2">
      <c r="B94" s="32"/>
      <c r="L94" s="32"/>
    </row>
    <row r="95" spans="2:12" s="1" customFormat="1" ht="15.2" customHeight="1" x14ac:dyDescent="0.2">
      <c r="B95" s="32"/>
      <c r="C95" s="27" t="s">
        <v>24</v>
      </c>
      <c r="F95" s="25" t="str">
        <f>E19</f>
        <v>Česká zemědělská univerzita v Praze</v>
      </c>
      <c r="I95" s="27" t="s">
        <v>32</v>
      </c>
      <c r="J95" s="30" t="str">
        <f>E25</f>
        <v>Origon spol. s r.o.</v>
      </c>
      <c r="L95" s="32"/>
    </row>
    <row r="96" spans="2:12" s="1" customFormat="1" ht="25.7" customHeight="1" x14ac:dyDescent="0.2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STAGA stavební agentura s.r.o.</v>
      </c>
      <c r="L96" s="32"/>
    </row>
    <row r="97" spans="2:47" s="1" customFormat="1" ht="10.35" customHeight="1" x14ac:dyDescent="0.2">
      <c r="B97" s="32"/>
      <c r="L97" s="32"/>
    </row>
    <row r="98" spans="2:47" s="1" customFormat="1" ht="29.25" customHeight="1" x14ac:dyDescent="0.2">
      <c r="B98" s="32"/>
      <c r="C98" s="105" t="s">
        <v>131</v>
      </c>
      <c r="D98" s="97"/>
      <c r="E98" s="97"/>
      <c r="F98" s="97"/>
      <c r="G98" s="97"/>
      <c r="H98" s="97"/>
      <c r="I98" s="97"/>
      <c r="J98" s="106" t="s">
        <v>132</v>
      </c>
      <c r="K98" s="97"/>
      <c r="L98" s="32"/>
    </row>
    <row r="99" spans="2:47" s="1" customFormat="1" ht="10.35" customHeight="1" x14ac:dyDescent="0.2">
      <c r="B99" s="32"/>
      <c r="L99" s="32"/>
    </row>
    <row r="100" spans="2:47" s="1" customFormat="1" ht="22.9" customHeight="1" x14ac:dyDescent="0.2">
      <c r="B100" s="32"/>
      <c r="C100" s="107" t="s">
        <v>133</v>
      </c>
      <c r="J100" s="66">
        <f>J130</f>
        <v>0</v>
      </c>
      <c r="L100" s="32"/>
      <c r="AU100" s="17" t="s">
        <v>134</v>
      </c>
    </row>
    <row r="101" spans="2:47" s="8" customFormat="1" ht="24.95" customHeight="1" x14ac:dyDescent="0.2">
      <c r="B101" s="108"/>
      <c r="D101" s="109" t="s">
        <v>144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899999999999999" customHeight="1" x14ac:dyDescent="0.2">
      <c r="B102" s="112"/>
      <c r="D102" s="113" t="s">
        <v>796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9.899999999999999" customHeight="1" x14ac:dyDescent="0.2">
      <c r="B103" s="112"/>
      <c r="D103" s="113" t="s">
        <v>797</v>
      </c>
      <c r="E103" s="114"/>
      <c r="F103" s="114"/>
      <c r="G103" s="114"/>
      <c r="H103" s="114"/>
      <c r="I103" s="114"/>
      <c r="J103" s="115">
        <f>J137</f>
        <v>0</v>
      </c>
      <c r="L103" s="112"/>
    </row>
    <row r="104" spans="2:47" s="9" customFormat="1" ht="19.899999999999999" customHeight="1" x14ac:dyDescent="0.2">
      <c r="B104" s="112"/>
      <c r="D104" s="113" t="s">
        <v>798</v>
      </c>
      <c r="E104" s="114"/>
      <c r="F104" s="114"/>
      <c r="G104" s="114"/>
      <c r="H104" s="114"/>
      <c r="I104" s="114"/>
      <c r="J104" s="115">
        <f>J142</f>
        <v>0</v>
      </c>
      <c r="L104" s="112"/>
    </row>
    <row r="105" spans="2:47" s="9" customFormat="1" ht="19.899999999999999" customHeight="1" x14ac:dyDescent="0.2">
      <c r="B105" s="112"/>
      <c r="D105" s="113" t="s">
        <v>799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2:47" s="8" customFormat="1" ht="21.75" customHeight="1" x14ac:dyDescent="0.2">
      <c r="B106" s="108"/>
      <c r="D106" s="116" t="s">
        <v>145</v>
      </c>
      <c r="J106" s="117">
        <f>J164</f>
        <v>0</v>
      </c>
      <c r="L106" s="108"/>
    </row>
    <row r="107" spans="2:47" s="1" customFormat="1" ht="21.75" customHeight="1" x14ac:dyDescent="0.2">
      <c r="B107" s="32"/>
      <c r="L107" s="32"/>
    </row>
    <row r="108" spans="2:47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4.95" customHeight="1" x14ac:dyDescent="0.2">
      <c r="B113" s="32"/>
      <c r="C113" s="21" t="s">
        <v>146</v>
      </c>
      <c r="L113" s="32"/>
    </row>
    <row r="114" spans="2:12" s="1" customFormat="1" ht="6.95" customHeight="1" x14ac:dyDescent="0.2">
      <c r="B114" s="32"/>
      <c r="L114" s="32"/>
    </row>
    <row r="115" spans="2:12" s="1" customFormat="1" ht="12" customHeight="1" x14ac:dyDescent="0.2">
      <c r="B115" s="32"/>
      <c r="C115" s="27" t="s">
        <v>16</v>
      </c>
      <c r="L115" s="32"/>
    </row>
    <row r="116" spans="2:12" s="1" customFormat="1" ht="16.5" customHeight="1" x14ac:dyDescent="0.2">
      <c r="B116" s="32"/>
      <c r="E116" s="257" t="str">
        <f>E7</f>
        <v>ČZÚ - úprava sociálního zázemí</v>
      </c>
      <c r="F116" s="258"/>
      <c r="G116" s="258"/>
      <c r="H116" s="258"/>
      <c r="L116" s="32"/>
    </row>
    <row r="117" spans="2:12" ht="12" customHeight="1" x14ac:dyDescent="0.2">
      <c r="B117" s="20"/>
      <c r="C117" s="27" t="s">
        <v>126</v>
      </c>
      <c r="L117" s="20"/>
    </row>
    <row r="118" spans="2:12" ht="16.5" customHeight="1" x14ac:dyDescent="0.2">
      <c r="B118" s="20"/>
      <c r="E118" s="257" t="s">
        <v>127</v>
      </c>
      <c r="F118" s="226"/>
      <c r="G118" s="226"/>
      <c r="H118" s="226"/>
      <c r="L118" s="20"/>
    </row>
    <row r="119" spans="2:12" ht="12" customHeight="1" x14ac:dyDescent="0.2">
      <c r="B119" s="20"/>
      <c r="C119" s="27" t="s">
        <v>128</v>
      </c>
      <c r="L119" s="20"/>
    </row>
    <row r="120" spans="2:12" s="1" customFormat="1" ht="16.5" customHeight="1" x14ac:dyDescent="0.2">
      <c r="B120" s="32"/>
      <c r="E120" s="253" t="s">
        <v>793</v>
      </c>
      <c r="F120" s="256"/>
      <c r="G120" s="256"/>
      <c r="H120" s="256"/>
      <c r="L120" s="32"/>
    </row>
    <row r="121" spans="2:12" s="1" customFormat="1" ht="12" customHeight="1" x14ac:dyDescent="0.2">
      <c r="B121" s="32"/>
      <c r="C121" s="27" t="s">
        <v>794</v>
      </c>
      <c r="L121" s="32"/>
    </row>
    <row r="122" spans="2:12" s="1" customFormat="1" ht="16.5" customHeight="1" x14ac:dyDescent="0.2">
      <c r="B122" s="32"/>
      <c r="E122" s="217" t="str">
        <f>E13</f>
        <v>4.1 - Elektrická požární signalizace</v>
      </c>
      <c r="F122" s="256"/>
      <c r="G122" s="256"/>
      <c r="H122" s="256"/>
      <c r="L122" s="32"/>
    </row>
    <row r="123" spans="2:12" s="1" customFormat="1" ht="6.95" customHeight="1" x14ac:dyDescent="0.2">
      <c r="B123" s="32"/>
      <c r="L123" s="32"/>
    </row>
    <row r="124" spans="2:12" s="1" customFormat="1" ht="12" customHeight="1" x14ac:dyDescent="0.2">
      <c r="B124" s="32"/>
      <c r="C124" s="27" t="s">
        <v>20</v>
      </c>
      <c r="F124" s="25" t="str">
        <f>F16</f>
        <v>Kamýcká č.p. 959, Praha-Suchdol 165 00</v>
      </c>
      <c r="I124" s="27" t="s">
        <v>22</v>
      </c>
      <c r="J124" s="52" t="str">
        <f>IF(J16="","",J16)</f>
        <v>30. 1. 2024</v>
      </c>
      <c r="L124" s="32"/>
    </row>
    <row r="125" spans="2:12" s="1" customFormat="1" ht="6.95" customHeight="1" x14ac:dyDescent="0.2">
      <c r="B125" s="32"/>
      <c r="L125" s="32"/>
    </row>
    <row r="126" spans="2:12" s="1" customFormat="1" ht="15.2" customHeight="1" x14ac:dyDescent="0.2">
      <c r="B126" s="32"/>
      <c r="C126" s="27" t="s">
        <v>24</v>
      </c>
      <c r="F126" s="25" t="str">
        <f>E19</f>
        <v>Česká zemědělská univerzita v Praze</v>
      </c>
      <c r="I126" s="27" t="s">
        <v>32</v>
      </c>
      <c r="J126" s="30" t="str">
        <f>E25</f>
        <v>Origon spol. s r.o.</v>
      </c>
      <c r="L126" s="32"/>
    </row>
    <row r="127" spans="2:12" s="1" customFormat="1" ht="25.7" customHeight="1" x14ac:dyDescent="0.2">
      <c r="B127" s="32"/>
      <c r="C127" s="27" t="s">
        <v>30</v>
      </c>
      <c r="F127" s="25" t="str">
        <f>IF(E22="","",E22)</f>
        <v>Vyplň údaj</v>
      </c>
      <c r="I127" s="27" t="s">
        <v>37</v>
      </c>
      <c r="J127" s="30" t="str">
        <f>E28</f>
        <v>STAGA stavební agentura s.r.o.</v>
      </c>
      <c r="L127" s="32"/>
    </row>
    <row r="128" spans="2:12" s="1" customFormat="1" ht="10.35" customHeight="1" x14ac:dyDescent="0.2">
      <c r="B128" s="32"/>
      <c r="L128" s="32"/>
    </row>
    <row r="129" spans="2:65" s="10" customFormat="1" ht="29.25" customHeight="1" x14ac:dyDescent="0.2">
      <c r="B129" s="118"/>
      <c r="C129" s="119" t="s">
        <v>147</v>
      </c>
      <c r="D129" s="120" t="s">
        <v>67</v>
      </c>
      <c r="E129" s="120" t="s">
        <v>63</v>
      </c>
      <c r="F129" s="120" t="s">
        <v>64</v>
      </c>
      <c r="G129" s="120" t="s">
        <v>148</v>
      </c>
      <c r="H129" s="120" t="s">
        <v>149</v>
      </c>
      <c r="I129" s="120" t="s">
        <v>150</v>
      </c>
      <c r="J129" s="120" t="s">
        <v>132</v>
      </c>
      <c r="K129" s="121" t="s">
        <v>151</v>
      </c>
      <c r="L129" s="118"/>
      <c r="M129" s="59" t="s">
        <v>1</v>
      </c>
      <c r="N129" s="60" t="s">
        <v>46</v>
      </c>
      <c r="O129" s="60" t="s">
        <v>152</v>
      </c>
      <c r="P129" s="60" t="s">
        <v>153</v>
      </c>
      <c r="Q129" s="60" t="s">
        <v>154</v>
      </c>
      <c r="R129" s="60" t="s">
        <v>155</v>
      </c>
      <c r="S129" s="60" t="s">
        <v>156</v>
      </c>
      <c r="T129" s="61" t="s">
        <v>157</v>
      </c>
    </row>
    <row r="130" spans="2:65" s="1" customFormat="1" ht="22.9" customHeight="1" x14ac:dyDescent="0.25">
      <c r="B130" s="32"/>
      <c r="C130" s="64" t="s">
        <v>158</v>
      </c>
      <c r="J130" s="122">
        <f>BK130</f>
        <v>0</v>
      </c>
      <c r="L130" s="32"/>
      <c r="M130" s="62"/>
      <c r="N130" s="53"/>
      <c r="O130" s="53"/>
      <c r="P130" s="123">
        <f>P131+P164</f>
        <v>0</v>
      </c>
      <c r="Q130" s="53"/>
      <c r="R130" s="123">
        <f>R131+R164</f>
        <v>0</v>
      </c>
      <c r="S130" s="53"/>
      <c r="T130" s="124">
        <f>T131+T164</f>
        <v>0</v>
      </c>
      <c r="AT130" s="17" t="s">
        <v>81</v>
      </c>
      <c r="AU130" s="17" t="s">
        <v>134</v>
      </c>
      <c r="BK130" s="125">
        <f>BK131+BK164</f>
        <v>0</v>
      </c>
    </row>
    <row r="131" spans="2:65" s="11" customFormat="1" ht="25.9" customHeight="1" x14ac:dyDescent="0.2">
      <c r="B131" s="126"/>
      <c r="D131" s="127" t="s">
        <v>81</v>
      </c>
      <c r="E131" s="128" t="s">
        <v>301</v>
      </c>
      <c r="F131" s="128" t="s">
        <v>302</v>
      </c>
      <c r="I131" s="129"/>
      <c r="J131" s="117">
        <f>BK131</f>
        <v>0</v>
      </c>
      <c r="L131" s="126"/>
      <c r="M131" s="130"/>
      <c r="P131" s="131">
        <f>P132+P137+P142+P146</f>
        <v>0</v>
      </c>
      <c r="R131" s="131">
        <f>R132+R137+R142+R146</f>
        <v>0</v>
      </c>
      <c r="T131" s="132">
        <f>T132+T137+T142+T146</f>
        <v>0</v>
      </c>
      <c r="AR131" s="127" t="s">
        <v>169</v>
      </c>
      <c r="AT131" s="133" t="s">
        <v>81</v>
      </c>
      <c r="AU131" s="133" t="s">
        <v>82</v>
      </c>
      <c r="AY131" s="127" t="s">
        <v>161</v>
      </c>
      <c r="BK131" s="134">
        <f>BK132+BK137+BK142+BK146</f>
        <v>0</v>
      </c>
    </row>
    <row r="132" spans="2:65" s="11" customFormat="1" ht="22.9" customHeight="1" x14ac:dyDescent="0.2">
      <c r="B132" s="126"/>
      <c r="D132" s="127" t="s">
        <v>81</v>
      </c>
      <c r="E132" s="135" t="s">
        <v>800</v>
      </c>
      <c r="F132" s="135" t="s">
        <v>801</v>
      </c>
      <c r="I132" s="129"/>
      <c r="J132" s="136">
        <f>BK132</f>
        <v>0</v>
      </c>
      <c r="L132" s="126"/>
      <c r="M132" s="130"/>
      <c r="P132" s="131">
        <f>SUM(P133:P136)</f>
        <v>0</v>
      </c>
      <c r="R132" s="131">
        <f>SUM(R133:R136)</f>
        <v>0</v>
      </c>
      <c r="T132" s="132">
        <f>SUM(T133:T136)</f>
        <v>0</v>
      </c>
      <c r="AR132" s="127" t="s">
        <v>169</v>
      </c>
      <c r="AT132" s="133" t="s">
        <v>81</v>
      </c>
      <c r="AU132" s="133" t="s">
        <v>89</v>
      </c>
      <c r="AY132" s="127" t="s">
        <v>161</v>
      </c>
      <c r="BK132" s="134">
        <f>SUM(BK133:BK136)</f>
        <v>0</v>
      </c>
    </row>
    <row r="133" spans="2:65" s="1" customFormat="1" ht="21.75" customHeight="1" x14ac:dyDescent="0.2">
      <c r="B133" s="32"/>
      <c r="C133" s="137" t="s">
        <v>89</v>
      </c>
      <c r="D133" s="137" t="s">
        <v>164</v>
      </c>
      <c r="E133" s="138" t="s">
        <v>802</v>
      </c>
      <c r="F133" s="139" t="s">
        <v>803</v>
      </c>
      <c r="G133" s="140" t="s">
        <v>306</v>
      </c>
      <c r="H133" s="141">
        <v>2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47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307</v>
      </c>
      <c r="AT133" s="148" t="s">
        <v>164</v>
      </c>
      <c r="AU133" s="148" t="s">
        <v>91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ROUND(I133*H133,2)</f>
        <v>0</v>
      </c>
      <c r="BL133" s="17" t="s">
        <v>307</v>
      </c>
      <c r="BM133" s="148" t="s">
        <v>804</v>
      </c>
    </row>
    <row r="134" spans="2:65" s="1" customFormat="1" ht="16.5" customHeight="1" x14ac:dyDescent="0.2">
      <c r="B134" s="32"/>
      <c r="C134" s="137" t="s">
        <v>91</v>
      </c>
      <c r="D134" s="137" t="s">
        <v>164</v>
      </c>
      <c r="E134" s="138" t="s">
        <v>805</v>
      </c>
      <c r="F134" s="139" t="s">
        <v>806</v>
      </c>
      <c r="G134" s="140" t="s">
        <v>306</v>
      </c>
      <c r="H134" s="141">
        <v>2</v>
      </c>
      <c r="I134" s="142"/>
      <c r="J134" s="143">
        <f>ROUND(I134*H134,2)</f>
        <v>0</v>
      </c>
      <c r="K134" s="139" t="s">
        <v>1</v>
      </c>
      <c r="L134" s="32"/>
      <c r="M134" s="144" t="s">
        <v>1</v>
      </c>
      <c r="N134" s="145" t="s">
        <v>47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307</v>
      </c>
      <c r="AT134" s="148" t="s">
        <v>164</v>
      </c>
      <c r="AU134" s="148" t="s">
        <v>91</v>
      </c>
      <c r="AY134" s="17" t="s">
        <v>161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ROUND(I134*H134,2)</f>
        <v>0</v>
      </c>
      <c r="BL134" s="17" t="s">
        <v>307</v>
      </c>
      <c r="BM134" s="148" t="s">
        <v>807</v>
      </c>
    </row>
    <row r="135" spans="2:65" s="1" customFormat="1" ht="16.5" customHeight="1" x14ac:dyDescent="0.2">
      <c r="B135" s="32"/>
      <c r="C135" s="137" t="s">
        <v>114</v>
      </c>
      <c r="D135" s="137" t="s">
        <v>164</v>
      </c>
      <c r="E135" s="138" t="s">
        <v>808</v>
      </c>
      <c r="F135" s="139" t="s">
        <v>809</v>
      </c>
      <c r="G135" s="140" t="s">
        <v>306</v>
      </c>
      <c r="H135" s="141">
        <v>2</v>
      </c>
      <c r="I135" s="142"/>
      <c r="J135" s="143">
        <f>ROUND(I135*H135,2)</f>
        <v>0</v>
      </c>
      <c r="K135" s="139" t="s">
        <v>1</v>
      </c>
      <c r="L135" s="32"/>
      <c r="M135" s="144" t="s">
        <v>1</v>
      </c>
      <c r="N135" s="145" t="s">
        <v>47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307</v>
      </c>
      <c r="AT135" s="148" t="s">
        <v>164</v>
      </c>
      <c r="AU135" s="148" t="s">
        <v>91</v>
      </c>
      <c r="AY135" s="17" t="s">
        <v>161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89</v>
      </c>
      <c r="BK135" s="149">
        <f>ROUND(I135*H135,2)</f>
        <v>0</v>
      </c>
      <c r="BL135" s="17" t="s">
        <v>307</v>
      </c>
      <c r="BM135" s="148" t="s">
        <v>810</v>
      </c>
    </row>
    <row r="136" spans="2:65" s="1" customFormat="1" ht="16.5" customHeight="1" x14ac:dyDescent="0.2">
      <c r="B136" s="32"/>
      <c r="C136" s="137" t="s">
        <v>169</v>
      </c>
      <c r="D136" s="137" t="s">
        <v>164</v>
      </c>
      <c r="E136" s="138" t="s">
        <v>811</v>
      </c>
      <c r="F136" s="139" t="s">
        <v>812</v>
      </c>
      <c r="G136" s="140" t="s">
        <v>306</v>
      </c>
      <c r="H136" s="141">
        <v>2</v>
      </c>
      <c r="I136" s="142"/>
      <c r="J136" s="143">
        <f>ROUND(I136*H136,2)</f>
        <v>0</v>
      </c>
      <c r="K136" s="139" t="s">
        <v>1</v>
      </c>
      <c r="L136" s="32"/>
      <c r="M136" s="144" t="s">
        <v>1</v>
      </c>
      <c r="N136" s="145" t="s">
        <v>47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307</v>
      </c>
      <c r="AT136" s="148" t="s">
        <v>164</v>
      </c>
      <c r="AU136" s="148" t="s">
        <v>91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89</v>
      </c>
      <c r="BK136" s="149">
        <f>ROUND(I136*H136,2)</f>
        <v>0</v>
      </c>
      <c r="BL136" s="17" t="s">
        <v>307</v>
      </c>
      <c r="BM136" s="148" t="s">
        <v>813</v>
      </c>
    </row>
    <row r="137" spans="2:65" s="11" customFormat="1" ht="22.9" customHeight="1" x14ac:dyDescent="0.2">
      <c r="B137" s="126"/>
      <c r="D137" s="127" t="s">
        <v>81</v>
      </c>
      <c r="E137" s="135" t="s">
        <v>814</v>
      </c>
      <c r="F137" s="135" t="s">
        <v>815</v>
      </c>
      <c r="I137" s="129"/>
      <c r="J137" s="136">
        <f>BK137</f>
        <v>0</v>
      </c>
      <c r="L137" s="126"/>
      <c r="M137" s="130"/>
      <c r="P137" s="131">
        <f>SUM(P138:P141)</f>
        <v>0</v>
      </c>
      <c r="R137" s="131">
        <f>SUM(R138:R141)</f>
        <v>0</v>
      </c>
      <c r="T137" s="132">
        <f>SUM(T138:T141)</f>
        <v>0</v>
      </c>
      <c r="AR137" s="127" t="s">
        <v>169</v>
      </c>
      <c r="AT137" s="133" t="s">
        <v>81</v>
      </c>
      <c r="AU137" s="133" t="s">
        <v>89</v>
      </c>
      <c r="AY137" s="127" t="s">
        <v>161</v>
      </c>
      <c r="BK137" s="134">
        <f>SUM(BK138:BK141)</f>
        <v>0</v>
      </c>
    </row>
    <row r="138" spans="2:65" s="1" customFormat="1" ht="24.2" customHeight="1" x14ac:dyDescent="0.2">
      <c r="B138" s="32"/>
      <c r="C138" s="137" t="s">
        <v>190</v>
      </c>
      <c r="D138" s="137" t="s">
        <v>164</v>
      </c>
      <c r="E138" s="138" t="s">
        <v>816</v>
      </c>
      <c r="F138" s="139" t="s">
        <v>817</v>
      </c>
      <c r="G138" s="140" t="s">
        <v>209</v>
      </c>
      <c r="H138" s="141">
        <v>80</v>
      </c>
      <c r="I138" s="142"/>
      <c r="J138" s="143">
        <f>ROUND(I138*H138,2)</f>
        <v>0</v>
      </c>
      <c r="K138" s="139" t="s">
        <v>1</v>
      </c>
      <c r="L138" s="32"/>
      <c r="M138" s="144" t="s">
        <v>1</v>
      </c>
      <c r="N138" s="145" t="s">
        <v>47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307</v>
      </c>
      <c r="AT138" s="148" t="s">
        <v>164</v>
      </c>
      <c r="AU138" s="148" t="s">
        <v>91</v>
      </c>
      <c r="AY138" s="17" t="s">
        <v>161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89</v>
      </c>
      <c r="BK138" s="149">
        <f>ROUND(I138*H138,2)</f>
        <v>0</v>
      </c>
      <c r="BL138" s="17" t="s">
        <v>307</v>
      </c>
      <c r="BM138" s="148" t="s">
        <v>818</v>
      </c>
    </row>
    <row r="139" spans="2:65" s="1" customFormat="1" ht="24.2" customHeight="1" x14ac:dyDescent="0.2">
      <c r="B139" s="32"/>
      <c r="C139" s="137" t="s">
        <v>197</v>
      </c>
      <c r="D139" s="137" t="s">
        <v>164</v>
      </c>
      <c r="E139" s="138" t="s">
        <v>819</v>
      </c>
      <c r="F139" s="139" t="s">
        <v>820</v>
      </c>
      <c r="G139" s="140" t="s">
        <v>694</v>
      </c>
      <c r="H139" s="141">
        <v>240</v>
      </c>
      <c r="I139" s="142"/>
      <c r="J139" s="143">
        <f>ROUND(I139*H139,2)</f>
        <v>0</v>
      </c>
      <c r="K139" s="139" t="s">
        <v>1</v>
      </c>
      <c r="L139" s="32"/>
      <c r="M139" s="144" t="s">
        <v>1</v>
      </c>
      <c r="N139" s="145" t="s">
        <v>47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307</v>
      </c>
      <c r="AT139" s="148" t="s">
        <v>164</v>
      </c>
      <c r="AU139" s="148" t="s">
        <v>91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89</v>
      </c>
      <c r="BK139" s="149">
        <f>ROUND(I139*H139,2)</f>
        <v>0</v>
      </c>
      <c r="BL139" s="17" t="s">
        <v>307</v>
      </c>
      <c r="BM139" s="148" t="s">
        <v>821</v>
      </c>
    </row>
    <row r="140" spans="2:65" s="1" customFormat="1" ht="16.5" customHeight="1" x14ac:dyDescent="0.2">
      <c r="B140" s="32"/>
      <c r="C140" s="137" t="s">
        <v>202</v>
      </c>
      <c r="D140" s="137" t="s">
        <v>164</v>
      </c>
      <c r="E140" s="138" t="s">
        <v>822</v>
      </c>
      <c r="F140" s="139" t="s">
        <v>823</v>
      </c>
      <c r="G140" s="140" t="s">
        <v>209</v>
      </c>
      <c r="H140" s="141">
        <v>40</v>
      </c>
      <c r="I140" s="142"/>
      <c r="J140" s="143">
        <f>ROUND(I140*H140,2)</f>
        <v>0</v>
      </c>
      <c r="K140" s="139" t="s">
        <v>1</v>
      </c>
      <c r="L140" s="32"/>
      <c r="M140" s="144" t="s">
        <v>1</v>
      </c>
      <c r="N140" s="145" t="s">
        <v>47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307</v>
      </c>
      <c r="AT140" s="148" t="s">
        <v>164</v>
      </c>
      <c r="AU140" s="148" t="s">
        <v>91</v>
      </c>
      <c r="AY140" s="17" t="s">
        <v>161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89</v>
      </c>
      <c r="BK140" s="149">
        <f>ROUND(I140*H140,2)</f>
        <v>0</v>
      </c>
      <c r="BL140" s="17" t="s">
        <v>307</v>
      </c>
      <c r="BM140" s="148" t="s">
        <v>824</v>
      </c>
    </row>
    <row r="141" spans="2:65" s="1" customFormat="1" ht="16.5" customHeight="1" x14ac:dyDescent="0.2">
      <c r="B141" s="32"/>
      <c r="C141" s="137" t="s">
        <v>206</v>
      </c>
      <c r="D141" s="137" t="s">
        <v>164</v>
      </c>
      <c r="E141" s="138" t="s">
        <v>825</v>
      </c>
      <c r="F141" s="139" t="s">
        <v>826</v>
      </c>
      <c r="G141" s="140" t="s">
        <v>306</v>
      </c>
      <c r="H141" s="141">
        <v>1</v>
      </c>
      <c r="I141" s="142"/>
      <c r="J141" s="143">
        <f>ROUND(I141*H141,2)</f>
        <v>0</v>
      </c>
      <c r="K141" s="139" t="s">
        <v>1</v>
      </c>
      <c r="L141" s="32"/>
      <c r="M141" s="144" t="s">
        <v>1</v>
      </c>
      <c r="N141" s="145" t="s">
        <v>47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307</v>
      </c>
      <c r="AT141" s="148" t="s">
        <v>164</v>
      </c>
      <c r="AU141" s="148" t="s">
        <v>91</v>
      </c>
      <c r="AY141" s="17" t="s">
        <v>161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89</v>
      </c>
      <c r="BK141" s="149">
        <f>ROUND(I141*H141,2)</f>
        <v>0</v>
      </c>
      <c r="BL141" s="17" t="s">
        <v>307</v>
      </c>
      <c r="BM141" s="148" t="s">
        <v>827</v>
      </c>
    </row>
    <row r="142" spans="2:65" s="11" customFormat="1" ht="22.9" customHeight="1" x14ac:dyDescent="0.2">
      <c r="B142" s="126"/>
      <c r="D142" s="127" t="s">
        <v>81</v>
      </c>
      <c r="E142" s="135" t="s">
        <v>828</v>
      </c>
      <c r="F142" s="135" t="s">
        <v>829</v>
      </c>
      <c r="I142" s="129"/>
      <c r="J142" s="136">
        <f>BK142</f>
        <v>0</v>
      </c>
      <c r="L142" s="126"/>
      <c r="M142" s="130"/>
      <c r="P142" s="131">
        <f>SUM(P143:P145)</f>
        <v>0</v>
      </c>
      <c r="R142" s="131">
        <f>SUM(R143:R145)</f>
        <v>0</v>
      </c>
      <c r="T142" s="132">
        <f>SUM(T143:T145)</f>
        <v>0</v>
      </c>
      <c r="AR142" s="127" t="s">
        <v>169</v>
      </c>
      <c r="AT142" s="133" t="s">
        <v>81</v>
      </c>
      <c r="AU142" s="133" t="s">
        <v>89</v>
      </c>
      <c r="AY142" s="127" t="s">
        <v>161</v>
      </c>
      <c r="BK142" s="134">
        <f>SUM(BK143:BK145)</f>
        <v>0</v>
      </c>
    </row>
    <row r="143" spans="2:65" s="1" customFormat="1" ht="24.2" customHeight="1" x14ac:dyDescent="0.2">
      <c r="B143" s="32"/>
      <c r="C143" s="137" t="s">
        <v>162</v>
      </c>
      <c r="D143" s="137" t="s">
        <v>164</v>
      </c>
      <c r="E143" s="138" t="s">
        <v>830</v>
      </c>
      <c r="F143" s="139" t="s">
        <v>831</v>
      </c>
      <c r="G143" s="140" t="s">
        <v>306</v>
      </c>
      <c r="H143" s="141">
        <v>1</v>
      </c>
      <c r="I143" s="142"/>
      <c r="J143" s="143">
        <f>ROUND(I143*H143,2)</f>
        <v>0</v>
      </c>
      <c r="K143" s="139" t="s">
        <v>1</v>
      </c>
      <c r="L143" s="32"/>
      <c r="M143" s="144" t="s">
        <v>1</v>
      </c>
      <c r="N143" s="145" t="s">
        <v>47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307</v>
      </c>
      <c r="AT143" s="148" t="s">
        <v>164</v>
      </c>
      <c r="AU143" s="148" t="s">
        <v>91</v>
      </c>
      <c r="AY143" s="17" t="s">
        <v>161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89</v>
      </c>
      <c r="BK143" s="149">
        <f>ROUND(I143*H143,2)</f>
        <v>0</v>
      </c>
      <c r="BL143" s="17" t="s">
        <v>307</v>
      </c>
      <c r="BM143" s="148" t="s">
        <v>832</v>
      </c>
    </row>
    <row r="144" spans="2:65" s="1" customFormat="1" ht="16.5" customHeight="1" x14ac:dyDescent="0.2">
      <c r="B144" s="32"/>
      <c r="C144" s="137" t="s">
        <v>219</v>
      </c>
      <c r="D144" s="137" t="s">
        <v>164</v>
      </c>
      <c r="E144" s="138" t="s">
        <v>833</v>
      </c>
      <c r="F144" s="139" t="s">
        <v>834</v>
      </c>
      <c r="G144" s="140" t="s">
        <v>306</v>
      </c>
      <c r="H144" s="141">
        <v>1</v>
      </c>
      <c r="I144" s="142"/>
      <c r="J144" s="143">
        <f>ROUND(I144*H144,2)</f>
        <v>0</v>
      </c>
      <c r="K144" s="139" t="s">
        <v>1</v>
      </c>
      <c r="L144" s="32"/>
      <c r="M144" s="144" t="s">
        <v>1</v>
      </c>
      <c r="N144" s="145" t="s">
        <v>47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307</v>
      </c>
      <c r="AT144" s="148" t="s">
        <v>164</v>
      </c>
      <c r="AU144" s="148" t="s">
        <v>91</v>
      </c>
      <c r="AY144" s="17" t="s">
        <v>161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89</v>
      </c>
      <c r="BK144" s="149">
        <f>ROUND(I144*H144,2)</f>
        <v>0</v>
      </c>
      <c r="BL144" s="17" t="s">
        <v>307</v>
      </c>
      <c r="BM144" s="148" t="s">
        <v>835</v>
      </c>
    </row>
    <row r="145" spans="2:65" s="1" customFormat="1" ht="16.5" customHeight="1" x14ac:dyDescent="0.2">
      <c r="B145" s="32"/>
      <c r="C145" s="137" t="s">
        <v>224</v>
      </c>
      <c r="D145" s="137" t="s">
        <v>164</v>
      </c>
      <c r="E145" s="138" t="s">
        <v>836</v>
      </c>
      <c r="F145" s="139" t="s">
        <v>837</v>
      </c>
      <c r="G145" s="140" t="s">
        <v>306</v>
      </c>
      <c r="H145" s="141">
        <v>1</v>
      </c>
      <c r="I145" s="142"/>
      <c r="J145" s="143">
        <f>ROUND(I145*H145,2)</f>
        <v>0</v>
      </c>
      <c r="K145" s="139" t="s">
        <v>1</v>
      </c>
      <c r="L145" s="32"/>
      <c r="M145" s="144" t="s">
        <v>1</v>
      </c>
      <c r="N145" s="145" t="s">
        <v>47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307</v>
      </c>
      <c r="AT145" s="148" t="s">
        <v>164</v>
      </c>
      <c r="AU145" s="148" t="s">
        <v>91</v>
      </c>
      <c r="AY145" s="17" t="s">
        <v>161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89</v>
      </c>
      <c r="BK145" s="149">
        <f>ROUND(I145*H145,2)</f>
        <v>0</v>
      </c>
      <c r="BL145" s="17" t="s">
        <v>307</v>
      </c>
      <c r="BM145" s="148" t="s">
        <v>838</v>
      </c>
    </row>
    <row r="146" spans="2:65" s="11" customFormat="1" ht="22.9" customHeight="1" x14ac:dyDescent="0.2">
      <c r="B146" s="126"/>
      <c r="D146" s="127" t="s">
        <v>81</v>
      </c>
      <c r="E146" s="135" t="s">
        <v>839</v>
      </c>
      <c r="F146" s="135" t="s">
        <v>302</v>
      </c>
      <c r="I146" s="129"/>
      <c r="J146" s="136">
        <f>BK146</f>
        <v>0</v>
      </c>
      <c r="L146" s="126"/>
      <c r="M146" s="130"/>
      <c r="P146" s="131">
        <f>SUM(P147:P163)</f>
        <v>0</v>
      </c>
      <c r="R146" s="131">
        <f>SUM(R147:R163)</f>
        <v>0</v>
      </c>
      <c r="T146" s="132">
        <f>SUM(T147:T163)</f>
        <v>0</v>
      </c>
      <c r="AR146" s="127" t="s">
        <v>169</v>
      </c>
      <c r="AT146" s="133" t="s">
        <v>81</v>
      </c>
      <c r="AU146" s="133" t="s">
        <v>89</v>
      </c>
      <c r="AY146" s="127" t="s">
        <v>161</v>
      </c>
      <c r="BK146" s="134">
        <f>SUM(BK147:BK163)</f>
        <v>0</v>
      </c>
    </row>
    <row r="147" spans="2:65" s="1" customFormat="1" ht="16.5" customHeight="1" x14ac:dyDescent="0.2">
      <c r="B147" s="32"/>
      <c r="C147" s="137" t="s">
        <v>8</v>
      </c>
      <c r="D147" s="137" t="s">
        <v>164</v>
      </c>
      <c r="E147" s="138" t="s">
        <v>840</v>
      </c>
      <c r="F147" s="139" t="s">
        <v>841</v>
      </c>
      <c r="G147" s="140" t="s">
        <v>306</v>
      </c>
      <c r="H147" s="141">
        <v>1</v>
      </c>
      <c r="I147" s="142"/>
      <c r="J147" s="143">
        <f t="shared" ref="J147:J163" si="0">ROUND(I147*H147,2)</f>
        <v>0</v>
      </c>
      <c r="K147" s="139" t="s">
        <v>1</v>
      </c>
      <c r="L147" s="32"/>
      <c r="M147" s="144" t="s">
        <v>1</v>
      </c>
      <c r="N147" s="145" t="s">
        <v>47</v>
      </c>
      <c r="P147" s="146">
        <f t="shared" ref="P147:P163" si="1">O147*H147</f>
        <v>0</v>
      </c>
      <c r="Q147" s="146">
        <v>0</v>
      </c>
      <c r="R147" s="146">
        <f t="shared" ref="R147:R163" si="2">Q147*H147</f>
        <v>0</v>
      </c>
      <c r="S147" s="146">
        <v>0</v>
      </c>
      <c r="T147" s="147">
        <f t="shared" ref="T147:T163" si="3">S147*H147</f>
        <v>0</v>
      </c>
      <c r="AR147" s="148" t="s">
        <v>307</v>
      </c>
      <c r="AT147" s="148" t="s">
        <v>164</v>
      </c>
      <c r="AU147" s="148" t="s">
        <v>91</v>
      </c>
      <c r="AY147" s="17" t="s">
        <v>161</v>
      </c>
      <c r="BE147" s="149">
        <f t="shared" ref="BE147:BE163" si="4">IF(N147="základní",J147,0)</f>
        <v>0</v>
      </c>
      <c r="BF147" s="149">
        <f t="shared" ref="BF147:BF163" si="5">IF(N147="snížená",J147,0)</f>
        <v>0</v>
      </c>
      <c r="BG147" s="149">
        <f t="shared" ref="BG147:BG163" si="6">IF(N147="zákl. přenesená",J147,0)</f>
        <v>0</v>
      </c>
      <c r="BH147" s="149">
        <f t="shared" ref="BH147:BH163" si="7">IF(N147="sníž. přenesená",J147,0)</f>
        <v>0</v>
      </c>
      <c r="BI147" s="149">
        <f t="shared" ref="BI147:BI163" si="8">IF(N147="nulová",J147,0)</f>
        <v>0</v>
      </c>
      <c r="BJ147" s="17" t="s">
        <v>89</v>
      </c>
      <c r="BK147" s="149">
        <f t="shared" ref="BK147:BK163" si="9">ROUND(I147*H147,2)</f>
        <v>0</v>
      </c>
      <c r="BL147" s="17" t="s">
        <v>307</v>
      </c>
      <c r="BM147" s="148" t="s">
        <v>842</v>
      </c>
    </row>
    <row r="148" spans="2:65" s="1" customFormat="1" ht="16.5" customHeight="1" x14ac:dyDescent="0.2">
      <c r="B148" s="32"/>
      <c r="C148" s="137" t="s">
        <v>231</v>
      </c>
      <c r="D148" s="137" t="s">
        <v>164</v>
      </c>
      <c r="E148" s="138" t="s">
        <v>843</v>
      </c>
      <c r="F148" s="139" t="s">
        <v>844</v>
      </c>
      <c r="G148" s="140" t="s">
        <v>694</v>
      </c>
      <c r="H148" s="141">
        <v>1</v>
      </c>
      <c r="I148" s="142"/>
      <c r="J148" s="143">
        <f t="shared" si="0"/>
        <v>0</v>
      </c>
      <c r="K148" s="139" t="s">
        <v>1</v>
      </c>
      <c r="L148" s="32"/>
      <c r="M148" s="144" t="s">
        <v>1</v>
      </c>
      <c r="N148" s="145" t="s">
        <v>47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307</v>
      </c>
      <c r="AT148" s="148" t="s">
        <v>164</v>
      </c>
      <c r="AU148" s="148" t="s">
        <v>91</v>
      </c>
      <c r="AY148" s="17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7" t="s">
        <v>89</v>
      </c>
      <c r="BK148" s="149">
        <f t="shared" si="9"/>
        <v>0</v>
      </c>
      <c r="BL148" s="17" t="s">
        <v>307</v>
      </c>
      <c r="BM148" s="148" t="s">
        <v>845</v>
      </c>
    </row>
    <row r="149" spans="2:65" s="1" customFormat="1" ht="16.5" customHeight="1" x14ac:dyDescent="0.2">
      <c r="B149" s="32"/>
      <c r="C149" s="137" t="s">
        <v>235</v>
      </c>
      <c r="D149" s="137" t="s">
        <v>164</v>
      </c>
      <c r="E149" s="138" t="s">
        <v>846</v>
      </c>
      <c r="F149" s="139" t="s">
        <v>847</v>
      </c>
      <c r="G149" s="140" t="s">
        <v>306</v>
      </c>
      <c r="H149" s="141">
        <v>1</v>
      </c>
      <c r="I149" s="142"/>
      <c r="J149" s="143">
        <f t="shared" si="0"/>
        <v>0</v>
      </c>
      <c r="K149" s="139" t="s">
        <v>1</v>
      </c>
      <c r="L149" s="32"/>
      <c r="M149" s="144" t="s">
        <v>1</v>
      </c>
      <c r="N149" s="145" t="s">
        <v>47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307</v>
      </c>
      <c r="AT149" s="148" t="s">
        <v>164</v>
      </c>
      <c r="AU149" s="148" t="s">
        <v>91</v>
      </c>
      <c r="AY149" s="17" t="s">
        <v>161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7" t="s">
        <v>89</v>
      </c>
      <c r="BK149" s="149">
        <f t="shared" si="9"/>
        <v>0</v>
      </c>
      <c r="BL149" s="17" t="s">
        <v>307</v>
      </c>
      <c r="BM149" s="148" t="s">
        <v>848</v>
      </c>
    </row>
    <row r="150" spans="2:65" s="1" customFormat="1" ht="16.5" customHeight="1" x14ac:dyDescent="0.2">
      <c r="B150" s="32"/>
      <c r="C150" s="137" t="s">
        <v>239</v>
      </c>
      <c r="D150" s="137" t="s">
        <v>164</v>
      </c>
      <c r="E150" s="138" t="s">
        <v>849</v>
      </c>
      <c r="F150" s="139" t="s">
        <v>850</v>
      </c>
      <c r="G150" s="140" t="s">
        <v>306</v>
      </c>
      <c r="H150" s="141">
        <v>1</v>
      </c>
      <c r="I150" s="142"/>
      <c r="J150" s="143">
        <f t="shared" si="0"/>
        <v>0</v>
      </c>
      <c r="K150" s="139" t="s">
        <v>1</v>
      </c>
      <c r="L150" s="32"/>
      <c r="M150" s="144" t="s">
        <v>1</v>
      </c>
      <c r="N150" s="145" t="s">
        <v>47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307</v>
      </c>
      <c r="AT150" s="148" t="s">
        <v>164</v>
      </c>
      <c r="AU150" s="148" t="s">
        <v>91</v>
      </c>
      <c r="AY150" s="17" t="s">
        <v>161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7" t="s">
        <v>89</v>
      </c>
      <c r="BK150" s="149">
        <f t="shared" si="9"/>
        <v>0</v>
      </c>
      <c r="BL150" s="17" t="s">
        <v>307</v>
      </c>
      <c r="BM150" s="148" t="s">
        <v>851</v>
      </c>
    </row>
    <row r="151" spans="2:65" s="1" customFormat="1" ht="37.9" customHeight="1" x14ac:dyDescent="0.2">
      <c r="B151" s="32"/>
      <c r="C151" s="137" t="s">
        <v>244</v>
      </c>
      <c r="D151" s="137" t="s">
        <v>164</v>
      </c>
      <c r="E151" s="138" t="s">
        <v>852</v>
      </c>
      <c r="F151" s="139" t="s">
        <v>853</v>
      </c>
      <c r="G151" s="140" t="s">
        <v>306</v>
      </c>
      <c r="H151" s="141">
        <v>1</v>
      </c>
      <c r="I151" s="142"/>
      <c r="J151" s="143">
        <f t="shared" si="0"/>
        <v>0</v>
      </c>
      <c r="K151" s="139" t="s">
        <v>1</v>
      </c>
      <c r="L151" s="32"/>
      <c r="M151" s="144" t="s">
        <v>1</v>
      </c>
      <c r="N151" s="145" t="s">
        <v>47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307</v>
      </c>
      <c r="AT151" s="148" t="s">
        <v>164</v>
      </c>
      <c r="AU151" s="148" t="s">
        <v>91</v>
      </c>
      <c r="AY151" s="17" t="s">
        <v>161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7" t="s">
        <v>89</v>
      </c>
      <c r="BK151" s="149">
        <f t="shared" si="9"/>
        <v>0</v>
      </c>
      <c r="BL151" s="17" t="s">
        <v>307</v>
      </c>
      <c r="BM151" s="148" t="s">
        <v>854</v>
      </c>
    </row>
    <row r="152" spans="2:65" s="1" customFormat="1" ht="24.2" customHeight="1" x14ac:dyDescent="0.2">
      <c r="B152" s="32"/>
      <c r="C152" s="137" t="s">
        <v>252</v>
      </c>
      <c r="D152" s="137" t="s">
        <v>164</v>
      </c>
      <c r="E152" s="138" t="s">
        <v>855</v>
      </c>
      <c r="F152" s="139" t="s">
        <v>856</v>
      </c>
      <c r="G152" s="140" t="s">
        <v>306</v>
      </c>
      <c r="H152" s="141">
        <v>1</v>
      </c>
      <c r="I152" s="142"/>
      <c r="J152" s="143">
        <f t="shared" si="0"/>
        <v>0</v>
      </c>
      <c r="K152" s="139" t="s">
        <v>1</v>
      </c>
      <c r="L152" s="32"/>
      <c r="M152" s="144" t="s">
        <v>1</v>
      </c>
      <c r="N152" s="145" t="s">
        <v>47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307</v>
      </c>
      <c r="AT152" s="148" t="s">
        <v>164</v>
      </c>
      <c r="AU152" s="148" t="s">
        <v>91</v>
      </c>
      <c r="AY152" s="17" t="s">
        <v>161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7" t="s">
        <v>89</v>
      </c>
      <c r="BK152" s="149">
        <f t="shared" si="9"/>
        <v>0</v>
      </c>
      <c r="BL152" s="17" t="s">
        <v>307</v>
      </c>
      <c r="BM152" s="148" t="s">
        <v>857</v>
      </c>
    </row>
    <row r="153" spans="2:65" s="1" customFormat="1" ht="16.5" customHeight="1" x14ac:dyDescent="0.2">
      <c r="B153" s="32"/>
      <c r="C153" s="137" t="s">
        <v>257</v>
      </c>
      <c r="D153" s="137" t="s">
        <v>164</v>
      </c>
      <c r="E153" s="138" t="s">
        <v>858</v>
      </c>
      <c r="F153" s="139" t="s">
        <v>859</v>
      </c>
      <c r="G153" s="140" t="s">
        <v>306</v>
      </c>
      <c r="H153" s="141">
        <v>1</v>
      </c>
      <c r="I153" s="142"/>
      <c r="J153" s="143">
        <f t="shared" si="0"/>
        <v>0</v>
      </c>
      <c r="K153" s="139" t="s">
        <v>1</v>
      </c>
      <c r="L153" s="32"/>
      <c r="M153" s="144" t="s">
        <v>1</v>
      </c>
      <c r="N153" s="145" t="s">
        <v>47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307</v>
      </c>
      <c r="AT153" s="148" t="s">
        <v>164</v>
      </c>
      <c r="AU153" s="148" t="s">
        <v>91</v>
      </c>
      <c r="AY153" s="17" t="s">
        <v>161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7" t="s">
        <v>89</v>
      </c>
      <c r="BK153" s="149">
        <f t="shared" si="9"/>
        <v>0</v>
      </c>
      <c r="BL153" s="17" t="s">
        <v>307</v>
      </c>
      <c r="BM153" s="148" t="s">
        <v>860</v>
      </c>
    </row>
    <row r="154" spans="2:65" s="1" customFormat="1" ht="16.5" customHeight="1" x14ac:dyDescent="0.2">
      <c r="B154" s="32"/>
      <c r="C154" s="137" t="s">
        <v>263</v>
      </c>
      <c r="D154" s="137" t="s">
        <v>164</v>
      </c>
      <c r="E154" s="138" t="s">
        <v>861</v>
      </c>
      <c r="F154" s="139" t="s">
        <v>862</v>
      </c>
      <c r="G154" s="140" t="s">
        <v>306</v>
      </c>
      <c r="H154" s="141">
        <v>1</v>
      </c>
      <c r="I154" s="142"/>
      <c r="J154" s="143">
        <f t="shared" si="0"/>
        <v>0</v>
      </c>
      <c r="K154" s="139" t="s">
        <v>1</v>
      </c>
      <c r="L154" s="32"/>
      <c r="M154" s="144" t="s">
        <v>1</v>
      </c>
      <c r="N154" s="145" t="s">
        <v>47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307</v>
      </c>
      <c r="AT154" s="148" t="s">
        <v>164</v>
      </c>
      <c r="AU154" s="148" t="s">
        <v>91</v>
      </c>
      <c r="AY154" s="17" t="s">
        <v>161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7" t="s">
        <v>89</v>
      </c>
      <c r="BK154" s="149">
        <f t="shared" si="9"/>
        <v>0</v>
      </c>
      <c r="BL154" s="17" t="s">
        <v>307</v>
      </c>
      <c r="BM154" s="148" t="s">
        <v>863</v>
      </c>
    </row>
    <row r="155" spans="2:65" s="1" customFormat="1" ht="16.5" customHeight="1" x14ac:dyDescent="0.2">
      <c r="B155" s="32"/>
      <c r="C155" s="137" t="s">
        <v>269</v>
      </c>
      <c r="D155" s="137" t="s">
        <v>164</v>
      </c>
      <c r="E155" s="138" t="s">
        <v>864</v>
      </c>
      <c r="F155" s="139" t="s">
        <v>865</v>
      </c>
      <c r="G155" s="140" t="s">
        <v>306</v>
      </c>
      <c r="H155" s="141">
        <v>1</v>
      </c>
      <c r="I155" s="142"/>
      <c r="J155" s="143">
        <f t="shared" si="0"/>
        <v>0</v>
      </c>
      <c r="K155" s="139" t="s">
        <v>1</v>
      </c>
      <c r="L155" s="32"/>
      <c r="M155" s="144" t="s">
        <v>1</v>
      </c>
      <c r="N155" s="145" t="s">
        <v>47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307</v>
      </c>
      <c r="AT155" s="148" t="s">
        <v>164</v>
      </c>
      <c r="AU155" s="148" t="s">
        <v>91</v>
      </c>
      <c r="AY155" s="17" t="s">
        <v>161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7" t="s">
        <v>89</v>
      </c>
      <c r="BK155" s="149">
        <f t="shared" si="9"/>
        <v>0</v>
      </c>
      <c r="BL155" s="17" t="s">
        <v>307</v>
      </c>
      <c r="BM155" s="148" t="s">
        <v>866</v>
      </c>
    </row>
    <row r="156" spans="2:65" s="1" customFormat="1" ht="16.5" customHeight="1" x14ac:dyDescent="0.2">
      <c r="B156" s="32"/>
      <c r="C156" s="137" t="s">
        <v>7</v>
      </c>
      <c r="D156" s="137" t="s">
        <v>164</v>
      </c>
      <c r="E156" s="138" t="s">
        <v>867</v>
      </c>
      <c r="F156" s="139" t="s">
        <v>868</v>
      </c>
      <c r="G156" s="140" t="s">
        <v>306</v>
      </c>
      <c r="H156" s="141">
        <v>1</v>
      </c>
      <c r="I156" s="142"/>
      <c r="J156" s="143">
        <f t="shared" si="0"/>
        <v>0</v>
      </c>
      <c r="K156" s="139" t="s">
        <v>1</v>
      </c>
      <c r="L156" s="32"/>
      <c r="M156" s="144" t="s">
        <v>1</v>
      </c>
      <c r="N156" s="145" t="s">
        <v>47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307</v>
      </c>
      <c r="AT156" s="148" t="s">
        <v>164</v>
      </c>
      <c r="AU156" s="148" t="s">
        <v>91</v>
      </c>
      <c r="AY156" s="17" t="s">
        <v>161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7" t="s">
        <v>89</v>
      </c>
      <c r="BK156" s="149">
        <f t="shared" si="9"/>
        <v>0</v>
      </c>
      <c r="BL156" s="17" t="s">
        <v>307</v>
      </c>
      <c r="BM156" s="148" t="s">
        <v>869</v>
      </c>
    </row>
    <row r="157" spans="2:65" s="1" customFormat="1" ht="16.5" customHeight="1" x14ac:dyDescent="0.2">
      <c r="B157" s="32"/>
      <c r="C157" s="137" t="s">
        <v>282</v>
      </c>
      <c r="D157" s="137" t="s">
        <v>164</v>
      </c>
      <c r="E157" s="138" t="s">
        <v>870</v>
      </c>
      <c r="F157" s="139" t="s">
        <v>871</v>
      </c>
      <c r="G157" s="140" t="s">
        <v>306</v>
      </c>
      <c r="H157" s="141">
        <v>1</v>
      </c>
      <c r="I157" s="142"/>
      <c r="J157" s="143">
        <f t="shared" si="0"/>
        <v>0</v>
      </c>
      <c r="K157" s="139" t="s">
        <v>1</v>
      </c>
      <c r="L157" s="32"/>
      <c r="M157" s="144" t="s">
        <v>1</v>
      </c>
      <c r="N157" s="145" t="s">
        <v>47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307</v>
      </c>
      <c r="AT157" s="148" t="s">
        <v>164</v>
      </c>
      <c r="AU157" s="148" t="s">
        <v>91</v>
      </c>
      <c r="AY157" s="17" t="s">
        <v>161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7" t="s">
        <v>89</v>
      </c>
      <c r="BK157" s="149">
        <f t="shared" si="9"/>
        <v>0</v>
      </c>
      <c r="BL157" s="17" t="s">
        <v>307</v>
      </c>
      <c r="BM157" s="148" t="s">
        <v>872</v>
      </c>
    </row>
    <row r="158" spans="2:65" s="1" customFormat="1" ht="16.5" customHeight="1" x14ac:dyDescent="0.2">
      <c r="B158" s="32"/>
      <c r="C158" s="137" t="s">
        <v>288</v>
      </c>
      <c r="D158" s="137" t="s">
        <v>164</v>
      </c>
      <c r="E158" s="138" t="s">
        <v>873</v>
      </c>
      <c r="F158" s="139" t="s">
        <v>874</v>
      </c>
      <c r="G158" s="140" t="s">
        <v>306</v>
      </c>
      <c r="H158" s="141">
        <v>1</v>
      </c>
      <c r="I158" s="142"/>
      <c r="J158" s="143">
        <f t="shared" si="0"/>
        <v>0</v>
      </c>
      <c r="K158" s="139" t="s">
        <v>1</v>
      </c>
      <c r="L158" s="32"/>
      <c r="M158" s="144" t="s">
        <v>1</v>
      </c>
      <c r="N158" s="145" t="s">
        <v>47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307</v>
      </c>
      <c r="AT158" s="148" t="s">
        <v>164</v>
      </c>
      <c r="AU158" s="148" t="s">
        <v>91</v>
      </c>
      <c r="AY158" s="17" t="s">
        <v>161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7" t="s">
        <v>89</v>
      </c>
      <c r="BK158" s="149">
        <f t="shared" si="9"/>
        <v>0</v>
      </c>
      <c r="BL158" s="17" t="s">
        <v>307</v>
      </c>
      <c r="BM158" s="148" t="s">
        <v>875</v>
      </c>
    </row>
    <row r="159" spans="2:65" s="1" customFormat="1" ht="16.5" customHeight="1" x14ac:dyDescent="0.2">
      <c r="B159" s="32"/>
      <c r="C159" s="137" t="s">
        <v>295</v>
      </c>
      <c r="D159" s="137" t="s">
        <v>164</v>
      </c>
      <c r="E159" s="138" t="s">
        <v>876</v>
      </c>
      <c r="F159" s="139" t="s">
        <v>877</v>
      </c>
      <c r="G159" s="140" t="s">
        <v>306</v>
      </c>
      <c r="H159" s="141">
        <v>1</v>
      </c>
      <c r="I159" s="142"/>
      <c r="J159" s="143">
        <f t="shared" si="0"/>
        <v>0</v>
      </c>
      <c r="K159" s="139" t="s">
        <v>1</v>
      </c>
      <c r="L159" s="32"/>
      <c r="M159" s="144" t="s">
        <v>1</v>
      </c>
      <c r="N159" s="145" t="s">
        <v>47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307</v>
      </c>
      <c r="AT159" s="148" t="s">
        <v>164</v>
      </c>
      <c r="AU159" s="148" t="s">
        <v>91</v>
      </c>
      <c r="AY159" s="17" t="s">
        <v>161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7" t="s">
        <v>89</v>
      </c>
      <c r="BK159" s="149">
        <f t="shared" si="9"/>
        <v>0</v>
      </c>
      <c r="BL159" s="17" t="s">
        <v>307</v>
      </c>
      <c r="BM159" s="148" t="s">
        <v>878</v>
      </c>
    </row>
    <row r="160" spans="2:65" s="1" customFormat="1" ht="16.5" customHeight="1" x14ac:dyDescent="0.2">
      <c r="B160" s="32"/>
      <c r="C160" s="137" t="s">
        <v>303</v>
      </c>
      <c r="D160" s="137" t="s">
        <v>164</v>
      </c>
      <c r="E160" s="138" t="s">
        <v>879</v>
      </c>
      <c r="F160" s="139" t="s">
        <v>880</v>
      </c>
      <c r="G160" s="140" t="s">
        <v>306</v>
      </c>
      <c r="H160" s="141">
        <v>1</v>
      </c>
      <c r="I160" s="142"/>
      <c r="J160" s="143">
        <f t="shared" si="0"/>
        <v>0</v>
      </c>
      <c r="K160" s="139" t="s">
        <v>1</v>
      </c>
      <c r="L160" s="32"/>
      <c r="M160" s="144" t="s">
        <v>1</v>
      </c>
      <c r="N160" s="145" t="s">
        <v>47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307</v>
      </c>
      <c r="AT160" s="148" t="s">
        <v>164</v>
      </c>
      <c r="AU160" s="148" t="s">
        <v>91</v>
      </c>
      <c r="AY160" s="17" t="s">
        <v>161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7" t="s">
        <v>89</v>
      </c>
      <c r="BK160" s="149">
        <f t="shared" si="9"/>
        <v>0</v>
      </c>
      <c r="BL160" s="17" t="s">
        <v>307</v>
      </c>
      <c r="BM160" s="148" t="s">
        <v>881</v>
      </c>
    </row>
    <row r="161" spans="2:65" s="1" customFormat="1" ht="16.5" customHeight="1" x14ac:dyDescent="0.2">
      <c r="B161" s="32"/>
      <c r="C161" s="137" t="s">
        <v>424</v>
      </c>
      <c r="D161" s="137" t="s">
        <v>164</v>
      </c>
      <c r="E161" s="138" t="s">
        <v>882</v>
      </c>
      <c r="F161" s="139" t="s">
        <v>883</v>
      </c>
      <c r="G161" s="140" t="s">
        <v>306</v>
      </c>
      <c r="H161" s="141">
        <v>1</v>
      </c>
      <c r="I161" s="142"/>
      <c r="J161" s="143">
        <f t="shared" si="0"/>
        <v>0</v>
      </c>
      <c r="K161" s="139" t="s">
        <v>1</v>
      </c>
      <c r="L161" s="32"/>
      <c r="M161" s="144" t="s">
        <v>1</v>
      </c>
      <c r="N161" s="145" t="s">
        <v>47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307</v>
      </c>
      <c r="AT161" s="148" t="s">
        <v>164</v>
      </c>
      <c r="AU161" s="148" t="s">
        <v>91</v>
      </c>
      <c r="AY161" s="17" t="s">
        <v>161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7" t="s">
        <v>89</v>
      </c>
      <c r="BK161" s="149">
        <f t="shared" si="9"/>
        <v>0</v>
      </c>
      <c r="BL161" s="17" t="s">
        <v>307</v>
      </c>
      <c r="BM161" s="148" t="s">
        <v>884</v>
      </c>
    </row>
    <row r="162" spans="2:65" s="1" customFormat="1" ht="16.5" customHeight="1" x14ac:dyDescent="0.2">
      <c r="B162" s="32"/>
      <c r="C162" s="137" t="s">
        <v>429</v>
      </c>
      <c r="D162" s="137" t="s">
        <v>164</v>
      </c>
      <c r="E162" s="138" t="s">
        <v>885</v>
      </c>
      <c r="F162" s="139" t="s">
        <v>886</v>
      </c>
      <c r="G162" s="140" t="s">
        <v>306</v>
      </c>
      <c r="H162" s="141">
        <v>1</v>
      </c>
      <c r="I162" s="142"/>
      <c r="J162" s="143">
        <f t="shared" si="0"/>
        <v>0</v>
      </c>
      <c r="K162" s="139" t="s">
        <v>1</v>
      </c>
      <c r="L162" s="32"/>
      <c r="M162" s="144" t="s">
        <v>1</v>
      </c>
      <c r="N162" s="145" t="s">
        <v>47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307</v>
      </c>
      <c r="AT162" s="148" t="s">
        <v>164</v>
      </c>
      <c r="AU162" s="148" t="s">
        <v>91</v>
      </c>
      <c r="AY162" s="17" t="s">
        <v>161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7" t="s">
        <v>89</v>
      </c>
      <c r="BK162" s="149">
        <f t="shared" si="9"/>
        <v>0</v>
      </c>
      <c r="BL162" s="17" t="s">
        <v>307</v>
      </c>
      <c r="BM162" s="148" t="s">
        <v>887</v>
      </c>
    </row>
    <row r="163" spans="2:65" s="1" customFormat="1" ht="16.5" customHeight="1" x14ac:dyDescent="0.2">
      <c r="B163" s="32"/>
      <c r="C163" s="137" t="s">
        <v>436</v>
      </c>
      <c r="D163" s="137" t="s">
        <v>164</v>
      </c>
      <c r="E163" s="138" t="s">
        <v>888</v>
      </c>
      <c r="F163" s="139" t="s">
        <v>889</v>
      </c>
      <c r="G163" s="140" t="s">
        <v>306</v>
      </c>
      <c r="H163" s="141">
        <v>1</v>
      </c>
      <c r="I163" s="142"/>
      <c r="J163" s="143">
        <f t="shared" si="0"/>
        <v>0</v>
      </c>
      <c r="K163" s="139" t="s">
        <v>1</v>
      </c>
      <c r="L163" s="32"/>
      <c r="M163" s="144" t="s">
        <v>1</v>
      </c>
      <c r="N163" s="145" t="s">
        <v>47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307</v>
      </c>
      <c r="AT163" s="148" t="s">
        <v>164</v>
      </c>
      <c r="AU163" s="148" t="s">
        <v>91</v>
      </c>
      <c r="AY163" s="17" t="s">
        <v>161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7" t="s">
        <v>89</v>
      </c>
      <c r="BK163" s="149">
        <f t="shared" si="9"/>
        <v>0</v>
      </c>
      <c r="BL163" s="17" t="s">
        <v>307</v>
      </c>
      <c r="BM163" s="148" t="s">
        <v>890</v>
      </c>
    </row>
    <row r="164" spans="2:65" s="1" customFormat="1" ht="49.9" customHeight="1" x14ac:dyDescent="0.2">
      <c r="B164" s="32"/>
      <c r="E164" s="128" t="s">
        <v>309</v>
      </c>
      <c r="F164" s="128" t="s">
        <v>310</v>
      </c>
      <c r="J164" s="117">
        <f t="shared" ref="J164:J169" si="10">BK164</f>
        <v>0</v>
      </c>
      <c r="L164" s="32"/>
      <c r="M164" s="171"/>
      <c r="T164" s="56"/>
      <c r="AT164" s="17" t="s">
        <v>81</v>
      </c>
      <c r="AU164" s="17" t="s">
        <v>82</v>
      </c>
      <c r="AY164" s="17" t="s">
        <v>311</v>
      </c>
      <c r="BK164" s="149">
        <f>SUM(BK165:BK169)</f>
        <v>0</v>
      </c>
    </row>
    <row r="165" spans="2:65" s="1" customFormat="1" ht="16.350000000000001" customHeight="1" x14ac:dyDescent="0.2">
      <c r="B165" s="32"/>
      <c r="C165" s="172" t="s">
        <v>1</v>
      </c>
      <c r="D165" s="172" t="s">
        <v>164</v>
      </c>
      <c r="E165" s="173" t="s">
        <v>1</v>
      </c>
      <c r="F165" s="174" t="s">
        <v>1</v>
      </c>
      <c r="G165" s="175" t="s">
        <v>1</v>
      </c>
      <c r="H165" s="176"/>
      <c r="I165" s="177"/>
      <c r="J165" s="178">
        <f t="shared" si="10"/>
        <v>0</v>
      </c>
      <c r="K165" s="179"/>
      <c r="L165" s="32"/>
      <c r="M165" s="180" t="s">
        <v>1</v>
      </c>
      <c r="N165" s="181" t="s">
        <v>47</v>
      </c>
      <c r="T165" s="56"/>
      <c r="AT165" s="17" t="s">
        <v>311</v>
      </c>
      <c r="AU165" s="17" t="s">
        <v>89</v>
      </c>
      <c r="AY165" s="17" t="s">
        <v>311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89</v>
      </c>
      <c r="BK165" s="149">
        <f>I165*H165</f>
        <v>0</v>
      </c>
    </row>
    <row r="166" spans="2:65" s="1" customFormat="1" ht="16.350000000000001" customHeight="1" x14ac:dyDescent="0.2">
      <c r="B166" s="32"/>
      <c r="C166" s="172" t="s">
        <v>1</v>
      </c>
      <c r="D166" s="172" t="s">
        <v>164</v>
      </c>
      <c r="E166" s="173" t="s">
        <v>1</v>
      </c>
      <c r="F166" s="174" t="s">
        <v>1</v>
      </c>
      <c r="G166" s="175" t="s">
        <v>1</v>
      </c>
      <c r="H166" s="176"/>
      <c r="I166" s="177"/>
      <c r="J166" s="178">
        <f t="shared" si="10"/>
        <v>0</v>
      </c>
      <c r="K166" s="179"/>
      <c r="L166" s="32"/>
      <c r="M166" s="180" t="s">
        <v>1</v>
      </c>
      <c r="N166" s="181" t="s">
        <v>47</v>
      </c>
      <c r="T166" s="56"/>
      <c r="AT166" s="17" t="s">
        <v>311</v>
      </c>
      <c r="AU166" s="17" t="s">
        <v>89</v>
      </c>
      <c r="AY166" s="17" t="s">
        <v>311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89</v>
      </c>
      <c r="BK166" s="149">
        <f>I166*H166</f>
        <v>0</v>
      </c>
    </row>
    <row r="167" spans="2:65" s="1" customFormat="1" ht="16.350000000000001" customHeight="1" x14ac:dyDescent="0.2">
      <c r="B167" s="32"/>
      <c r="C167" s="172" t="s">
        <v>1</v>
      </c>
      <c r="D167" s="172" t="s">
        <v>164</v>
      </c>
      <c r="E167" s="173" t="s">
        <v>1</v>
      </c>
      <c r="F167" s="174" t="s">
        <v>1</v>
      </c>
      <c r="G167" s="175" t="s">
        <v>1</v>
      </c>
      <c r="H167" s="176"/>
      <c r="I167" s="177"/>
      <c r="J167" s="178">
        <f t="shared" si="10"/>
        <v>0</v>
      </c>
      <c r="K167" s="179"/>
      <c r="L167" s="32"/>
      <c r="M167" s="180" t="s">
        <v>1</v>
      </c>
      <c r="N167" s="181" t="s">
        <v>47</v>
      </c>
      <c r="T167" s="56"/>
      <c r="AT167" s="17" t="s">
        <v>311</v>
      </c>
      <c r="AU167" s="17" t="s">
        <v>89</v>
      </c>
      <c r="AY167" s="17" t="s">
        <v>311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89</v>
      </c>
      <c r="BK167" s="149">
        <f>I167*H167</f>
        <v>0</v>
      </c>
    </row>
    <row r="168" spans="2:65" s="1" customFormat="1" ht="16.350000000000001" customHeight="1" x14ac:dyDescent="0.2">
      <c r="B168" s="32"/>
      <c r="C168" s="172" t="s">
        <v>1</v>
      </c>
      <c r="D168" s="172" t="s">
        <v>164</v>
      </c>
      <c r="E168" s="173" t="s">
        <v>1</v>
      </c>
      <c r="F168" s="174" t="s">
        <v>1</v>
      </c>
      <c r="G168" s="175" t="s">
        <v>1</v>
      </c>
      <c r="H168" s="176"/>
      <c r="I168" s="177"/>
      <c r="J168" s="178">
        <f t="shared" si="10"/>
        <v>0</v>
      </c>
      <c r="K168" s="179"/>
      <c r="L168" s="32"/>
      <c r="M168" s="180" t="s">
        <v>1</v>
      </c>
      <c r="N168" s="181" t="s">
        <v>47</v>
      </c>
      <c r="T168" s="56"/>
      <c r="AT168" s="17" t="s">
        <v>311</v>
      </c>
      <c r="AU168" s="17" t="s">
        <v>89</v>
      </c>
      <c r="AY168" s="17" t="s">
        <v>311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89</v>
      </c>
      <c r="BK168" s="149">
        <f>I168*H168</f>
        <v>0</v>
      </c>
    </row>
    <row r="169" spans="2:65" s="1" customFormat="1" ht="16.350000000000001" customHeight="1" x14ac:dyDescent="0.2">
      <c r="B169" s="32"/>
      <c r="C169" s="172" t="s">
        <v>1</v>
      </c>
      <c r="D169" s="172" t="s">
        <v>164</v>
      </c>
      <c r="E169" s="173" t="s">
        <v>1</v>
      </c>
      <c r="F169" s="174" t="s">
        <v>1</v>
      </c>
      <c r="G169" s="175" t="s">
        <v>1</v>
      </c>
      <c r="H169" s="176"/>
      <c r="I169" s="177"/>
      <c r="J169" s="178">
        <f t="shared" si="10"/>
        <v>0</v>
      </c>
      <c r="K169" s="179"/>
      <c r="L169" s="32"/>
      <c r="M169" s="180" t="s">
        <v>1</v>
      </c>
      <c r="N169" s="181" t="s">
        <v>47</v>
      </c>
      <c r="O169" s="182"/>
      <c r="P169" s="182"/>
      <c r="Q169" s="182"/>
      <c r="R169" s="182"/>
      <c r="S169" s="182"/>
      <c r="T169" s="183"/>
      <c r="AT169" s="17" t="s">
        <v>311</v>
      </c>
      <c r="AU169" s="17" t="s">
        <v>89</v>
      </c>
      <c r="AY169" s="17" t="s">
        <v>311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89</v>
      </c>
      <c r="BK169" s="149">
        <f>I169*H169</f>
        <v>0</v>
      </c>
    </row>
    <row r="170" spans="2:65" s="1" customFormat="1" ht="6.95" customHeight="1" x14ac:dyDescent="0.2">
      <c r="B170" s="44"/>
      <c r="C170" s="45"/>
      <c r="D170" s="45"/>
      <c r="E170" s="45"/>
      <c r="F170" s="45"/>
      <c r="G170" s="45"/>
      <c r="H170" s="45"/>
      <c r="I170" s="45"/>
      <c r="J170" s="45"/>
      <c r="K170" s="45"/>
      <c r="L170" s="32"/>
    </row>
  </sheetData>
  <sheetProtection algorithmName="SHA-512" hashValue="agFYuLQhOqsPCeVHXxP06zpFcqG/wPn6wmqgSObqWAkbXtLMR0c4akiV6+DKu5Md3Re0TAfBWsmwg/0/ftEjcw==" saltValue="wAbtdj0efBhwPeXhQml1N0XP+GPXtkWVSENHquLbGCW5fwKRIutj5uYPlkVMJzh9m44g5DprNtRW7a7Z7M1JuQ==" spinCount="100000" sheet="1" objects="1" scenarios="1" formatColumns="0" formatRows="0" autoFilter="0"/>
  <autoFilter ref="C129:K169" xr:uid="{00000000-0009-0000-0000-000006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dataValidations count="2">
    <dataValidation type="list" allowBlank="1" showInputMessage="1" showErrorMessage="1" error="Povoleny jsou hodnoty K, M." sqref="D165:D170" xr:uid="{00000000-0002-0000-0600-000000000000}">
      <formula1>"K, M"</formula1>
    </dataValidation>
    <dataValidation type="list" allowBlank="1" showInputMessage="1" showErrorMessage="1" error="Povoleny jsou hodnoty základní, snížená, zákl. přenesená, sníž. přenesená, nulová." sqref="N165:N170" xr:uid="{00000000-0002-0000-06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9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118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.75" x14ac:dyDescent="0.2">
      <c r="B8" s="20"/>
      <c r="D8" s="27" t="s">
        <v>126</v>
      </c>
      <c r="L8" s="20"/>
    </row>
    <row r="9" spans="2:46" ht="16.5" customHeight="1" x14ac:dyDescent="0.2">
      <c r="B9" s="20"/>
      <c r="E9" s="257" t="s">
        <v>127</v>
      </c>
      <c r="F9" s="226"/>
      <c r="G9" s="226"/>
      <c r="H9" s="226"/>
      <c r="L9" s="20"/>
    </row>
    <row r="10" spans="2:46" ht="12" customHeight="1" x14ac:dyDescent="0.2">
      <c r="B10" s="20"/>
      <c r="D10" s="27" t="s">
        <v>128</v>
      </c>
      <c r="L10" s="20"/>
    </row>
    <row r="11" spans="2:46" s="1" customFormat="1" ht="16.5" customHeight="1" x14ac:dyDescent="0.2">
      <c r="B11" s="32"/>
      <c r="E11" s="253" t="s">
        <v>793</v>
      </c>
      <c r="F11" s="256"/>
      <c r="G11" s="256"/>
      <c r="H11" s="256"/>
      <c r="L11" s="32"/>
    </row>
    <row r="12" spans="2:46" s="1" customFormat="1" ht="12" customHeight="1" x14ac:dyDescent="0.2">
      <c r="B12" s="32"/>
      <c r="D12" s="27" t="s">
        <v>794</v>
      </c>
      <c r="L12" s="32"/>
    </row>
    <row r="13" spans="2:46" s="1" customFormat="1" ht="16.5" customHeight="1" x14ac:dyDescent="0.2">
      <c r="B13" s="32"/>
      <c r="E13" s="217" t="s">
        <v>891</v>
      </c>
      <c r="F13" s="256"/>
      <c r="G13" s="256"/>
      <c r="H13" s="256"/>
      <c r="L13" s="32"/>
    </row>
    <row r="14" spans="2:46" s="1" customFormat="1" x14ac:dyDescent="0.2">
      <c r="B14" s="32"/>
      <c r="L14" s="32"/>
    </row>
    <row r="15" spans="2:46" s="1" customFormat="1" ht="12" customHeight="1" x14ac:dyDescent="0.2">
      <c r="B15" s="32"/>
      <c r="D15" s="27" t="s">
        <v>18</v>
      </c>
      <c r="F15" s="25" t="s">
        <v>1</v>
      </c>
      <c r="I15" s="27" t="s">
        <v>19</v>
      </c>
      <c r="J15" s="25" t="s">
        <v>1</v>
      </c>
      <c r="L15" s="32"/>
    </row>
    <row r="16" spans="2:46" s="1" customFormat="1" ht="12" customHeight="1" x14ac:dyDescent="0.2">
      <c r="B16" s="32"/>
      <c r="D16" s="27" t="s">
        <v>20</v>
      </c>
      <c r="F16" s="25" t="s">
        <v>21</v>
      </c>
      <c r="I16" s="27" t="s">
        <v>22</v>
      </c>
      <c r="J16" s="52" t="str">
        <f>'Rekapitulace stavby'!AN8</f>
        <v>30. 1. 2024</v>
      </c>
      <c r="L16" s="32"/>
    </row>
    <row r="17" spans="2:12" s="1" customFormat="1" ht="10.9" customHeight="1" x14ac:dyDescent="0.2">
      <c r="B17" s="32"/>
      <c r="L17" s="32"/>
    </row>
    <row r="18" spans="2:12" s="1" customFormat="1" ht="12" customHeight="1" x14ac:dyDescent="0.2">
      <c r="B18" s="32"/>
      <c r="D18" s="27" t="s">
        <v>24</v>
      </c>
      <c r="I18" s="27" t="s">
        <v>25</v>
      </c>
      <c r="J18" s="25" t="s">
        <v>26</v>
      </c>
      <c r="L18" s="32"/>
    </row>
    <row r="19" spans="2:12" s="1" customFormat="1" ht="18" customHeight="1" x14ac:dyDescent="0.2">
      <c r="B19" s="32"/>
      <c r="E19" s="25" t="s">
        <v>27</v>
      </c>
      <c r="I19" s="27" t="s">
        <v>28</v>
      </c>
      <c r="J19" s="25" t="s">
        <v>29</v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30</v>
      </c>
      <c r="I21" s="27" t="s">
        <v>25</v>
      </c>
      <c r="J21" s="28" t="str">
        <f>'Rekapitulace stavby'!AN13</f>
        <v>Vyplň údaj</v>
      </c>
      <c r="L21" s="32"/>
    </row>
    <row r="22" spans="2:12" s="1" customFormat="1" ht="18" customHeight="1" x14ac:dyDescent="0.2">
      <c r="B22" s="32"/>
      <c r="E22" s="259" t="str">
        <f>'Rekapitulace stavby'!E14</f>
        <v>Vyplň údaj</v>
      </c>
      <c r="F22" s="225"/>
      <c r="G22" s="225"/>
      <c r="H22" s="225"/>
      <c r="I22" s="27" t="s">
        <v>28</v>
      </c>
      <c r="J22" s="28" t="str">
        <f>'Rekapitulace stavby'!AN14</f>
        <v>Vyplň údaj</v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32</v>
      </c>
      <c r="I24" s="27" t="s">
        <v>25</v>
      </c>
      <c r="J24" s="25" t="s">
        <v>33</v>
      </c>
      <c r="L24" s="32"/>
    </row>
    <row r="25" spans="2:12" s="1" customFormat="1" ht="18" customHeight="1" x14ac:dyDescent="0.2">
      <c r="B25" s="32"/>
      <c r="E25" s="25" t="s">
        <v>34</v>
      </c>
      <c r="I25" s="27" t="s">
        <v>28</v>
      </c>
      <c r="J25" s="25" t="s">
        <v>35</v>
      </c>
      <c r="L25" s="32"/>
    </row>
    <row r="26" spans="2:12" s="1" customFormat="1" ht="6.95" customHeight="1" x14ac:dyDescent="0.2">
      <c r="B26" s="32"/>
      <c r="L26" s="32"/>
    </row>
    <row r="27" spans="2:12" s="1" customFormat="1" ht="12" customHeight="1" x14ac:dyDescent="0.2">
      <c r="B27" s="32"/>
      <c r="D27" s="27" t="s">
        <v>37</v>
      </c>
      <c r="I27" s="27" t="s">
        <v>25</v>
      </c>
      <c r="J27" s="25" t="s">
        <v>38</v>
      </c>
      <c r="L27" s="32"/>
    </row>
    <row r="28" spans="2:12" s="1" customFormat="1" ht="18" customHeight="1" x14ac:dyDescent="0.2">
      <c r="B28" s="32"/>
      <c r="E28" s="25" t="s">
        <v>39</v>
      </c>
      <c r="I28" s="27" t="s">
        <v>28</v>
      </c>
      <c r="J28" s="25" t="s">
        <v>40</v>
      </c>
      <c r="L28" s="32"/>
    </row>
    <row r="29" spans="2:12" s="1" customFormat="1" ht="6.95" customHeight="1" x14ac:dyDescent="0.2">
      <c r="B29" s="32"/>
      <c r="L29" s="32"/>
    </row>
    <row r="30" spans="2:12" s="1" customFormat="1" ht="12" customHeight="1" x14ac:dyDescent="0.2">
      <c r="B30" s="32"/>
      <c r="D30" s="27" t="s">
        <v>41</v>
      </c>
      <c r="L30" s="32"/>
    </row>
    <row r="31" spans="2:12" s="7" customFormat="1" ht="16.5" customHeight="1" x14ac:dyDescent="0.2">
      <c r="B31" s="94"/>
      <c r="E31" s="230" t="s">
        <v>1</v>
      </c>
      <c r="F31" s="230"/>
      <c r="G31" s="230"/>
      <c r="H31" s="230"/>
      <c r="L31" s="94"/>
    </row>
    <row r="32" spans="2:12" s="1" customFormat="1" ht="6.95" customHeight="1" x14ac:dyDescent="0.2">
      <c r="B32" s="32"/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 x14ac:dyDescent="0.2">
      <c r="B34" s="32"/>
      <c r="D34" s="95" t="s">
        <v>42</v>
      </c>
      <c r="J34" s="66">
        <f>ROUND(J130, 2)</f>
        <v>0</v>
      </c>
      <c r="L34" s="32"/>
    </row>
    <row r="35" spans="2:12" s="1" customFormat="1" ht="6.95" customHeight="1" x14ac:dyDescent="0.2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 x14ac:dyDescent="0.2">
      <c r="B36" s="32"/>
      <c r="F36" s="35" t="s">
        <v>44</v>
      </c>
      <c r="I36" s="35" t="s">
        <v>43</v>
      </c>
      <c r="J36" s="35" t="s">
        <v>45</v>
      </c>
      <c r="L36" s="32"/>
    </row>
    <row r="37" spans="2:12" s="1" customFormat="1" ht="14.45" customHeight="1" x14ac:dyDescent="0.2">
      <c r="B37" s="32"/>
      <c r="D37" s="55" t="s">
        <v>46</v>
      </c>
      <c r="E37" s="27" t="s">
        <v>47</v>
      </c>
      <c r="F37" s="86">
        <f>ROUND((ROUND((SUM(BE130:BE152)),  2) + SUM(BE154:BE158)), 2)</f>
        <v>0</v>
      </c>
      <c r="I37" s="96">
        <v>0.21</v>
      </c>
      <c r="J37" s="86">
        <f>ROUND((ROUND(((SUM(BE130:BE152))*I37),  2) + (SUM(BE154:BE158)*I37)), 2)</f>
        <v>0</v>
      </c>
      <c r="L37" s="32"/>
    </row>
    <row r="38" spans="2:12" s="1" customFormat="1" ht="14.45" customHeight="1" x14ac:dyDescent="0.2">
      <c r="B38" s="32"/>
      <c r="E38" s="27" t="s">
        <v>48</v>
      </c>
      <c r="F38" s="86">
        <f>ROUND((ROUND((SUM(BF130:BF152)),  2) + SUM(BF154:BF158)), 2)</f>
        <v>0</v>
      </c>
      <c r="I38" s="96">
        <v>0.12</v>
      </c>
      <c r="J38" s="86">
        <f>ROUND((ROUND(((SUM(BF130:BF152))*I38),  2) + (SUM(BF154:BF158)*I38)), 2)</f>
        <v>0</v>
      </c>
      <c r="L38" s="32"/>
    </row>
    <row r="39" spans="2:12" s="1" customFormat="1" ht="14.45" hidden="1" customHeight="1" x14ac:dyDescent="0.2">
      <c r="B39" s="32"/>
      <c r="E39" s="27" t="s">
        <v>49</v>
      </c>
      <c r="F39" s="86">
        <f>ROUND((ROUND((SUM(BG130:BG152)),  2) + SUM(BG154:BG158)), 2)</f>
        <v>0</v>
      </c>
      <c r="I39" s="96">
        <v>0.21</v>
      </c>
      <c r="J39" s="86">
        <f>0</f>
        <v>0</v>
      </c>
      <c r="L39" s="32"/>
    </row>
    <row r="40" spans="2:12" s="1" customFormat="1" ht="14.45" hidden="1" customHeight="1" x14ac:dyDescent="0.2">
      <c r="B40" s="32"/>
      <c r="E40" s="27" t="s">
        <v>50</v>
      </c>
      <c r="F40" s="86">
        <f>ROUND((ROUND((SUM(BH130:BH152)),  2) + SUM(BH154:BH158)), 2)</f>
        <v>0</v>
      </c>
      <c r="I40" s="96">
        <v>0.12</v>
      </c>
      <c r="J40" s="86">
        <f>0</f>
        <v>0</v>
      </c>
      <c r="L40" s="32"/>
    </row>
    <row r="41" spans="2:12" s="1" customFormat="1" ht="14.45" hidden="1" customHeight="1" x14ac:dyDescent="0.2">
      <c r="B41" s="32"/>
      <c r="E41" s="27" t="s">
        <v>51</v>
      </c>
      <c r="F41" s="86">
        <f>ROUND((ROUND((SUM(BI130:BI152)),  2) + SUM(BI154:BI158)), 2)</f>
        <v>0</v>
      </c>
      <c r="I41" s="96">
        <v>0</v>
      </c>
      <c r="J41" s="86">
        <f>0</f>
        <v>0</v>
      </c>
      <c r="L41" s="32"/>
    </row>
    <row r="42" spans="2:12" s="1" customFormat="1" ht="6.95" customHeight="1" x14ac:dyDescent="0.2">
      <c r="B42" s="32"/>
      <c r="L42" s="32"/>
    </row>
    <row r="43" spans="2:12" s="1" customFormat="1" ht="25.35" customHeight="1" x14ac:dyDescent="0.2">
      <c r="B43" s="32"/>
      <c r="C43" s="97"/>
      <c r="D43" s="98" t="s">
        <v>52</v>
      </c>
      <c r="E43" s="57"/>
      <c r="F43" s="57"/>
      <c r="G43" s="99" t="s">
        <v>53</v>
      </c>
      <c r="H43" s="100" t="s">
        <v>54</v>
      </c>
      <c r="I43" s="57"/>
      <c r="J43" s="101">
        <f>SUM(J34:J41)</f>
        <v>0</v>
      </c>
      <c r="K43" s="102"/>
      <c r="L43" s="32"/>
    </row>
    <row r="44" spans="2:12" s="1" customFormat="1" ht="14.45" customHeight="1" x14ac:dyDescent="0.2">
      <c r="B44" s="32"/>
      <c r="L44" s="32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ht="16.5" customHeight="1" x14ac:dyDescent="0.2">
      <c r="B87" s="20"/>
      <c r="E87" s="257" t="s">
        <v>127</v>
      </c>
      <c r="F87" s="226"/>
      <c r="G87" s="226"/>
      <c r="H87" s="226"/>
      <c r="L87" s="20"/>
    </row>
    <row r="88" spans="2:12" ht="12" customHeight="1" x14ac:dyDescent="0.2">
      <c r="B88" s="20"/>
      <c r="C88" s="27" t="s">
        <v>128</v>
      </c>
      <c r="L88" s="20"/>
    </row>
    <row r="89" spans="2:12" s="1" customFormat="1" ht="16.5" customHeight="1" x14ac:dyDescent="0.2">
      <c r="B89" s="32"/>
      <c r="E89" s="253" t="s">
        <v>793</v>
      </c>
      <c r="F89" s="256"/>
      <c r="G89" s="256"/>
      <c r="H89" s="256"/>
      <c r="L89" s="32"/>
    </row>
    <row r="90" spans="2:12" s="1" customFormat="1" ht="12" customHeight="1" x14ac:dyDescent="0.2">
      <c r="B90" s="32"/>
      <c r="C90" s="27" t="s">
        <v>794</v>
      </c>
      <c r="L90" s="32"/>
    </row>
    <row r="91" spans="2:12" s="1" customFormat="1" ht="16.5" customHeight="1" x14ac:dyDescent="0.2">
      <c r="B91" s="32"/>
      <c r="E91" s="217" t="str">
        <f>E13</f>
        <v>4.2 - Systém nouzového přivolání</v>
      </c>
      <c r="F91" s="256"/>
      <c r="G91" s="256"/>
      <c r="H91" s="256"/>
      <c r="L91" s="32"/>
    </row>
    <row r="92" spans="2:12" s="1" customFormat="1" ht="6.95" customHeight="1" x14ac:dyDescent="0.2">
      <c r="B92" s="32"/>
      <c r="L92" s="32"/>
    </row>
    <row r="93" spans="2:12" s="1" customFormat="1" ht="12" customHeight="1" x14ac:dyDescent="0.2">
      <c r="B93" s="32"/>
      <c r="C93" s="27" t="s">
        <v>20</v>
      </c>
      <c r="F93" s="25" t="str">
        <f>F16</f>
        <v>Kamýcká č.p. 959, Praha-Suchdol 165 00</v>
      </c>
      <c r="I93" s="27" t="s">
        <v>22</v>
      </c>
      <c r="J93" s="52" t="str">
        <f>IF(J16="","",J16)</f>
        <v>30. 1. 2024</v>
      </c>
      <c r="L93" s="32"/>
    </row>
    <row r="94" spans="2:12" s="1" customFormat="1" ht="6.95" customHeight="1" x14ac:dyDescent="0.2">
      <c r="B94" s="32"/>
      <c r="L94" s="32"/>
    </row>
    <row r="95" spans="2:12" s="1" customFormat="1" ht="15.2" customHeight="1" x14ac:dyDescent="0.2">
      <c r="B95" s="32"/>
      <c r="C95" s="27" t="s">
        <v>24</v>
      </c>
      <c r="F95" s="25" t="str">
        <f>E19</f>
        <v>Česká zemědělská univerzita v Praze</v>
      </c>
      <c r="I95" s="27" t="s">
        <v>32</v>
      </c>
      <c r="J95" s="30" t="str">
        <f>E25</f>
        <v>Origon spol. s r.o.</v>
      </c>
      <c r="L95" s="32"/>
    </row>
    <row r="96" spans="2:12" s="1" customFormat="1" ht="25.7" customHeight="1" x14ac:dyDescent="0.2">
      <c r="B96" s="32"/>
      <c r="C96" s="27" t="s">
        <v>30</v>
      </c>
      <c r="F96" s="25" t="str">
        <f>IF(E22="","",E22)</f>
        <v>Vyplň údaj</v>
      </c>
      <c r="I96" s="27" t="s">
        <v>37</v>
      </c>
      <c r="J96" s="30" t="str">
        <f>E28</f>
        <v>STAGA stavební agentura s.r.o.</v>
      </c>
      <c r="L96" s="32"/>
    </row>
    <row r="97" spans="2:47" s="1" customFormat="1" ht="10.35" customHeight="1" x14ac:dyDescent="0.2">
      <c r="B97" s="32"/>
      <c r="L97" s="32"/>
    </row>
    <row r="98" spans="2:47" s="1" customFormat="1" ht="29.25" customHeight="1" x14ac:dyDescent="0.2">
      <c r="B98" s="32"/>
      <c r="C98" s="105" t="s">
        <v>131</v>
      </c>
      <c r="D98" s="97"/>
      <c r="E98" s="97"/>
      <c r="F98" s="97"/>
      <c r="G98" s="97"/>
      <c r="H98" s="97"/>
      <c r="I98" s="97"/>
      <c r="J98" s="106" t="s">
        <v>132</v>
      </c>
      <c r="K98" s="97"/>
      <c r="L98" s="32"/>
    </row>
    <row r="99" spans="2:47" s="1" customFormat="1" ht="10.35" customHeight="1" x14ac:dyDescent="0.2">
      <c r="B99" s="32"/>
      <c r="L99" s="32"/>
    </row>
    <row r="100" spans="2:47" s="1" customFormat="1" ht="22.9" customHeight="1" x14ac:dyDescent="0.2">
      <c r="B100" s="32"/>
      <c r="C100" s="107" t="s">
        <v>133</v>
      </c>
      <c r="J100" s="66">
        <f>J130</f>
        <v>0</v>
      </c>
      <c r="L100" s="32"/>
      <c r="AU100" s="17" t="s">
        <v>134</v>
      </c>
    </row>
    <row r="101" spans="2:47" s="8" customFormat="1" ht="24.95" customHeight="1" x14ac:dyDescent="0.2">
      <c r="B101" s="108"/>
      <c r="D101" s="109" t="s">
        <v>144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47" s="9" customFormat="1" ht="19.899999999999999" customHeight="1" x14ac:dyDescent="0.2">
      <c r="B102" s="112"/>
      <c r="D102" s="113" t="s">
        <v>892</v>
      </c>
      <c r="E102" s="114"/>
      <c r="F102" s="114"/>
      <c r="G102" s="114"/>
      <c r="H102" s="114"/>
      <c r="I102" s="114"/>
      <c r="J102" s="115">
        <f>J132</f>
        <v>0</v>
      </c>
      <c r="L102" s="112"/>
    </row>
    <row r="103" spans="2:47" s="9" customFormat="1" ht="19.899999999999999" customHeight="1" x14ac:dyDescent="0.2">
      <c r="B103" s="112"/>
      <c r="D103" s="113" t="s">
        <v>797</v>
      </c>
      <c r="E103" s="114"/>
      <c r="F103" s="114"/>
      <c r="G103" s="114"/>
      <c r="H103" s="114"/>
      <c r="I103" s="114"/>
      <c r="J103" s="115">
        <f>J135</f>
        <v>0</v>
      </c>
      <c r="L103" s="112"/>
    </row>
    <row r="104" spans="2:47" s="9" customFormat="1" ht="19.899999999999999" customHeight="1" x14ac:dyDescent="0.2">
      <c r="B104" s="112"/>
      <c r="D104" s="113" t="s">
        <v>798</v>
      </c>
      <c r="E104" s="114"/>
      <c r="F104" s="114"/>
      <c r="G104" s="114"/>
      <c r="H104" s="114"/>
      <c r="I104" s="114"/>
      <c r="J104" s="115">
        <f>J141</f>
        <v>0</v>
      </c>
      <c r="L104" s="112"/>
    </row>
    <row r="105" spans="2:47" s="9" customFormat="1" ht="19.899999999999999" customHeight="1" x14ac:dyDescent="0.2">
      <c r="B105" s="112"/>
      <c r="D105" s="113" t="s">
        <v>799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2:47" s="8" customFormat="1" ht="21.75" customHeight="1" x14ac:dyDescent="0.2">
      <c r="B106" s="108"/>
      <c r="D106" s="116" t="s">
        <v>145</v>
      </c>
      <c r="J106" s="117">
        <f>J153</f>
        <v>0</v>
      </c>
      <c r="L106" s="108"/>
    </row>
    <row r="107" spans="2:47" s="1" customFormat="1" ht="21.75" customHeight="1" x14ac:dyDescent="0.2">
      <c r="B107" s="32"/>
      <c r="L107" s="32"/>
    </row>
    <row r="108" spans="2:47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12" s="1" customFormat="1" ht="24.95" customHeight="1" x14ac:dyDescent="0.2">
      <c r="B113" s="32"/>
      <c r="C113" s="21" t="s">
        <v>146</v>
      </c>
      <c r="L113" s="32"/>
    </row>
    <row r="114" spans="2:12" s="1" customFormat="1" ht="6.95" customHeight="1" x14ac:dyDescent="0.2">
      <c r="B114" s="32"/>
      <c r="L114" s="32"/>
    </row>
    <row r="115" spans="2:12" s="1" customFormat="1" ht="12" customHeight="1" x14ac:dyDescent="0.2">
      <c r="B115" s="32"/>
      <c r="C115" s="27" t="s">
        <v>16</v>
      </c>
      <c r="L115" s="32"/>
    </row>
    <row r="116" spans="2:12" s="1" customFormat="1" ht="16.5" customHeight="1" x14ac:dyDescent="0.2">
      <c r="B116" s="32"/>
      <c r="E116" s="257" t="str">
        <f>E7</f>
        <v>ČZÚ - úprava sociálního zázemí</v>
      </c>
      <c r="F116" s="258"/>
      <c r="G116" s="258"/>
      <c r="H116" s="258"/>
      <c r="L116" s="32"/>
    </row>
    <row r="117" spans="2:12" ht="12" customHeight="1" x14ac:dyDescent="0.2">
      <c r="B117" s="20"/>
      <c r="C117" s="27" t="s">
        <v>126</v>
      </c>
      <c r="L117" s="20"/>
    </row>
    <row r="118" spans="2:12" ht="16.5" customHeight="1" x14ac:dyDescent="0.2">
      <c r="B118" s="20"/>
      <c r="E118" s="257" t="s">
        <v>127</v>
      </c>
      <c r="F118" s="226"/>
      <c r="G118" s="226"/>
      <c r="H118" s="226"/>
      <c r="L118" s="20"/>
    </row>
    <row r="119" spans="2:12" ht="12" customHeight="1" x14ac:dyDescent="0.2">
      <c r="B119" s="20"/>
      <c r="C119" s="27" t="s">
        <v>128</v>
      </c>
      <c r="L119" s="20"/>
    </row>
    <row r="120" spans="2:12" s="1" customFormat="1" ht="16.5" customHeight="1" x14ac:dyDescent="0.2">
      <c r="B120" s="32"/>
      <c r="E120" s="253" t="s">
        <v>793</v>
      </c>
      <c r="F120" s="256"/>
      <c r="G120" s="256"/>
      <c r="H120" s="256"/>
      <c r="L120" s="32"/>
    </row>
    <row r="121" spans="2:12" s="1" customFormat="1" ht="12" customHeight="1" x14ac:dyDescent="0.2">
      <c r="B121" s="32"/>
      <c r="C121" s="27" t="s">
        <v>794</v>
      </c>
      <c r="L121" s="32"/>
    </row>
    <row r="122" spans="2:12" s="1" customFormat="1" ht="16.5" customHeight="1" x14ac:dyDescent="0.2">
      <c r="B122" s="32"/>
      <c r="E122" s="217" t="str">
        <f>E13</f>
        <v>4.2 - Systém nouzového přivolání</v>
      </c>
      <c r="F122" s="256"/>
      <c r="G122" s="256"/>
      <c r="H122" s="256"/>
      <c r="L122" s="32"/>
    </row>
    <row r="123" spans="2:12" s="1" customFormat="1" ht="6.95" customHeight="1" x14ac:dyDescent="0.2">
      <c r="B123" s="32"/>
      <c r="L123" s="32"/>
    </row>
    <row r="124" spans="2:12" s="1" customFormat="1" ht="12" customHeight="1" x14ac:dyDescent="0.2">
      <c r="B124" s="32"/>
      <c r="C124" s="27" t="s">
        <v>20</v>
      </c>
      <c r="F124" s="25" t="str">
        <f>F16</f>
        <v>Kamýcká č.p. 959, Praha-Suchdol 165 00</v>
      </c>
      <c r="I124" s="27" t="s">
        <v>22</v>
      </c>
      <c r="J124" s="52" t="str">
        <f>IF(J16="","",J16)</f>
        <v>30. 1. 2024</v>
      </c>
      <c r="L124" s="32"/>
    </row>
    <row r="125" spans="2:12" s="1" customFormat="1" ht="6.95" customHeight="1" x14ac:dyDescent="0.2">
      <c r="B125" s="32"/>
      <c r="L125" s="32"/>
    </row>
    <row r="126" spans="2:12" s="1" customFormat="1" ht="15.2" customHeight="1" x14ac:dyDescent="0.2">
      <c r="B126" s="32"/>
      <c r="C126" s="27" t="s">
        <v>24</v>
      </c>
      <c r="F126" s="25" t="str">
        <f>E19</f>
        <v>Česká zemědělská univerzita v Praze</v>
      </c>
      <c r="I126" s="27" t="s">
        <v>32</v>
      </c>
      <c r="J126" s="30" t="str">
        <f>E25</f>
        <v>Origon spol. s r.o.</v>
      </c>
      <c r="L126" s="32"/>
    </row>
    <row r="127" spans="2:12" s="1" customFormat="1" ht="25.7" customHeight="1" x14ac:dyDescent="0.2">
      <c r="B127" s="32"/>
      <c r="C127" s="27" t="s">
        <v>30</v>
      </c>
      <c r="F127" s="25" t="str">
        <f>IF(E22="","",E22)</f>
        <v>Vyplň údaj</v>
      </c>
      <c r="I127" s="27" t="s">
        <v>37</v>
      </c>
      <c r="J127" s="30" t="str">
        <f>E28</f>
        <v>STAGA stavební agentura s.r.o.</v>
      </c>
      <c r="L127" s="32"/>
    </row>
    <row r="128" spans="2:12" s="1" customFormat="1" ht="10.35" customHeight="1" x14ac:dyDescent="0.2">
      <c r="B128" s="32"/>
      <c r="L128" s="32"/>
    </row>
    <row r="129" spans="2:65" s="10" customFormat="1" ht="29.25" customHeight="1" x14ac:dyDescent="0.2">
      <c r="B129" s="118"/>
      <c r="C129" s="119" t="s">
        <v>147</v>
      </c>
      <c r="D129" s="120" t="s">
        <v>67</v>
      </c>
      <c r="E129" s="120" t="s">
        <v>63</v>
      </c>
      <c r="F129" s="120" t="s">
        <v>64</v>
      </c>
      <c r="G129" s="120" t="s">
        <v>148</v>
      </c>
      <c r="H129" s="120" t="s">
        <v>149</v>
      </c>
      <c r="I129" s="120" t="s">
        <v>150</v>
      </c>
      <c r="J129" s="120" t="s">
        <v>132</v>
      </c>
      <c r="K129" s="121" t="s">
        <v>151</v>
      </c>
      <c r="L129" s="118"/>
      <c r="M129" s="59" t="s">
        <v>1</v>
      </c>
      <c r="N129" s="60" t="s">
        <v>46</v>
      </c>
      <c r="O129" s="60" t="s">
        <v>152</v>
      </c>
      <c r="P129" s="60" t="s">
        <v>153</v>
      </c>
      <c r="Q129" s="60" t="s">
        <v>154</v>
      </c>
      <c r="R129" s="60" t="s">
        <v>155</v>
      </c>
      <c r="S129" s="60" t="s">
        <v>156</v>
      </c>
      <c r="T129" s="61" t="s">
        <v>157</v>
      </c>
    </row>
    <row r="130" spans="2:65" s="1" customFormat="1" ht="22.9" customHeight="1" x14ac:dyDescent="0.25">
      <c r="B130" s="32"/>
      <c r="C130" s="64" t="s">
        <v>158</v>
      </c>
      <c r="J130" s="122">
        <f>BK130</f>
        <v>0</v>
      </c>
      <c r="L130" s="32"/>
      <c r="M130" s="62"/>
      <c r="N130" s="53"/>
      <c r="O130" s="53"/>
      <c r="P130" s="123">
        <f>P131+P153</f>
        <v>0</v>
      </c>
      <c r="Q130" s="53"/>
      <c r="R130" s="123">
        <f>R131+R153</f>
        <v>0</v>
      </c>
      <c r="S130" s="53"/>
      <c r="T130" s="124">
        <f>T131+T153</f>
        <v>0</v>
      </c>
      <c r="AT130" s="17" t="s">
        <v>81</v>
      </c>
      <c r="AU130" s="17" t="s">
        <v>134</v>
      </c>
      <c r="BK130" s="125">
        <f>BK131+BK153</f>
        <v>0</v>
      </c>
    </row>
    <row r="131" spans="2:65" s="11" customFormat="1" ht="25.9" customHeight="1" x14ac:dyDescent="0.2">
      <c r="B131" s="126"/>
      <c r="D131" s="127" t="s">
        <v>81</v>
      </c>
      <c r="E131" s="128" t="s">
        <v>301</v>
      </c>
      <c r="F131" s="128" t="s">
        <v>302</v>
      </c>
      <c r="I131" s="129"/>
      <c r="J131" s="117">
        <f>BK131</f>
        <v>0</v>
      </c>
      <c r="L131" s="126"/>
      <c r="M131" s="130"/>
      <c r="P131" s="131">
        <f>P132+P135+P141+P146</f>
        <v>0</v>
      </c>
      <c r="R131" s="131">
        <f>R132+R135+R141+R146</f>
        <v>0</v>
      </c>
      <c r="T131" s="132">
        <f>T132+T135+T141+T146</f>
        <v>0</v>
      </c>
      <c r="AR131" s="127" t="s">
        <v>169</v>
      </c>
      <c r="AT131" s="133" t="s">
        <v>81</v>
      </c>
      <c r="AU131" s="133" t="s">
        <v>82</v>
      </c>
      <c r="AY131" s="127" t="s">
        <v>161</v>
      </c>
      <c r="BK131" s="134">
        <f>BK132+BK135+BK141+BK146</f>
        <v>0</v>
      </c>
    </row>
    <row r="132" spans="2:65" s="11" customFormat="1" ht="22.9" customHeight="1" x14ac:dyDescent="0.2">
      <c r="B132" s="126"/>
      <c r="D132" s="127" t="s">
        <v>81</v>
      </c>
      <c r="E132" s="135" t="s">
        <v>800</v>
      </c>
      <c r="F132" s="135" t="s">
        <v>893</v>
      </c>
      <c r="I132" s="129"/>
      <c r="J132" s="136">
        <f>BK132</f>
        <v>0</v>
      </c>
      <c r="L132" s="126"/>
      <c r="M132" s="130"/>
      <c r="P132" s="131">
        <f>SUM(P133:P134)</f>
        <v>0</v>
      </c>
      <c r="R132" s="131">
        <f>SUM(R133:R134)</f>
        <v>0</v>
      </c>
      <c r="T132" s="132">
        <f>SUM(T133:T134)</f>
        <v>0</v>
      </c>
      <c r="AR132" s="127" t="s">
        <v>169</v>
      </c>
      <c r="AT132" s="133" t="s">
        <v>81</v>
      </c>
      <c r="AU132" s="133" t="s">
        <v>89</v>
      </c>
      <c r="AY132" s="127" t="s">
        <v>161</v>
      </c>
      <c r="BK132" s="134">
        <f>SUM(BK133:BK134)</f>
        <v>0</v>
      </c>
    </row>
    <row r="133" spans="2:65" s="1" customFormat="1" ht="76.349999999999994" customHeight="1" x14ac:dyDescent="0.2">
      <c r="B133" s="32"/>
      <c r="C133" s="137" t="s">
        <v>89</v>
      </c>
      <c r="D133" s="137" t="s">
        <v>164</v>
      </c>
      <c r="E133" s="138" t="s">
        <v>894</v>
      </c>
      <c r="F133" s="139" t="s">
        <v>895</v>
      </c>
      <c r="G133" s="140" t="s">
        <v>306</v>
      </c>
      <c r="H133" s="141">
        <v>1</v>
      </c>
      <c r="I133" s="142"/>
      <c r="J133" s="143">
        <f>ROUND(I133*H133,2)</f>
        <v>0</v>
      </c>
      <c r="K133" s="139" t="s">
        <v>1</v>
      </c>
      <c r="L133" s="32"/>
      <c r="M133" s="144" t="s">
        <v>1</v>
      </c>
      <c r="N133" s="145" t="s">
        <v>47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307</v>
      </c>
      <c r="AT133" s="148" t="s">
        <v>164</v>
      </c>
      <c r="AU133" s="148" t="s">
        <v>91</v>
      </c>
      <c r="AY133" s="17" t="s">
        <v>161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89</v>
      </c>
      <c r="BK133" s="149">
        <f>ROUND(I133*H133,2)</f>
        <v>0</v>
      </c>
      <c r="BL133" s="17" t="s">
        <v>307</v>
      </c>
      <c r="BM133" s="148" t="s">
        <v>896</v>
      </c>
    </row>
    <row r="134" spans="2:65" s="1" customFormat="1" ht="24.2" customHeight="1" x14ac:dyDescent="0.2">
      <c r="B134" s="32"/>
      <c r="C134" s="137" t="s">
        <v>91</v>
      </c>
      <c r="D134" s="137" t="s">
        <v>164</v>
      </c>
      <c r="E134" s="138" t="s">
        <v>897</v>
      </c>
      <c r="F134" s="139" t="s">
        <v>898</v>
      </c>
      <c r="G134" s="140" t="s">
        <v>694</v>
      </c>
      <c r="H134" s="141">
        <v>1</v>
      </c>
      <c r="I134" s="142"/>
      <c r="J134" s="143">
        <f>ROUND(I134*H134,2)</f>
        <v>0</v>
      </c>
      <c r="K134" s="139" t="s">
        <v>1</v>
      </c>
      <c r="L134" s="32"/>
      <c r="M134" s="144" t="s">
        <v>1</v>
      </c>
      <c r="N134" s="145" t="s">
        <v>47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307</v>
      </c>
      <c r="AT134" s="148" t="s">
        <v>164</v>
      </c>
      <c r="AU134" s="148" t="s">
        <v>91</v>
      </c>
      <c r="AY134" s="17" t="s">
        <v>161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ROUND(I134*H134,2)</f>
        <v>0</v>
      </c>
      <c r="BL134" s="17" t="s">
        <v>307</v>
      </c>
      <c r="BM134" s="148" t="s">
        <v>899</v>
      </c>
    </row>
    <row r="135" spans="2:65" s="11" customFormat="1" ht="22.9" customHeight="1" x14ac:dyDescent="0.2">
      <c r="B135" s="126"/>
      <c r="D135" s="127" t="s">
        <v>81</v>
      </c>
      <c r="E135" s="135" t="s">
        <v>814</v>
      </c>
      <c r="F135" s="135" t="s">
        <v>815</v>
      </c>
      <c r="I135" s="129"/>
      <c r="J135" s="136">
        <f>BK135</f>
        <v>0</v>
      </c>
      <c r="L135" s="126"/>
      <c r="M135" s="130"/>
      <c r="P135" s="131">
        <f>SUM(P136:P140)</f>
        <v>0</v>
      </c>
      <c r="R135" s="131">
        <f>SUM(R136:R140)</f>
        <v>0</v>
      </c>
      <c r="T135" s="132">
        <f>SUM(T136:T140)</f>
        <v>0</v>
      </c>
      <c r="AR135" s="127" t="s">
        <v>169</v>
      </c>
      <c r="AT135" s="133" t="s">
        <v>81</v>
      </c>
      <c r="AU135" s="133" t="s">
        <v>89</v>
      </c>
      <c r="AY135" s="127" t="s">
        <v>161</v>
      </c>
      <c r="BK135" s="134">
        <f>SUM(BK136:BK140)</f>
        <v>0</v>
      </c>
    </row>
    <row r="136" spans="2:65" s="1" customFormat="1" ht="24.2" customHeight="1" x14ac:dyDescent="0.2">
      <c r="B136" s="32"/>
      <c r="C136" s="137" t="s">
        <v>114</v>
      </c>
      <c r="D136" s="137" t="s">
        <v>164</v>
      </c>
      <c r="E136" s="138" t="s">
        <v>900</v>
      </c>
      <c r="F136" s="139" t="s">
        <v>901</v>
      </c>
      <c r="G136" s="140" t="s">
        <v>209</v>
      </c>
      <c r="H136" s="141">
        <v>100</v>
      </c>
      <c r="I136" s="142"/>
      <c r="J136" s="143">
        <f>ROUND(I136*H136,2)</f>
        <v>0</v>
      </c>
      <c r="K136" s="139" t="s">
        <v>1</v>
      </c>
      <c r="L136" s="32"/>
      <c r="M136" s="144" t="s">
        <v>1</v>
      </c>
      <c r="N136" s="145" t="s">
        <v>47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307</v>
      </c>
      <c r="AT136" s="148" t="s">
        <v>164</v>
      </c>
      <c r="AU136" s="148" t="s">
        <v>91</v>
      </c>
      <c r="AY136" s="17" t="s">
        <v>161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89</v>
      </c>
      <c r="BK136" s="149">
        <f>ROUND(I136*H136,2)</f>
        <v>0</v>
      </c>
      <c r="BL136" s="17" t="s">
        <v>307</v>
      </c>
      <c r="BM136" s="148" t="s">
        <v>902</v>
      </c>
    </row>
    <row r="137" spans="2:65" s="1" customFormat="1" ht="16.5" customHeight="1" x14ac:dyDescent="0.2">
      <c r="B137" s="32"/>
      <c r="C137" s="137" t="s">
        <v>169</v>
      </c>
      <c r="D137" s="137" t="s">
        <v>164</v>
      </c>
      <c r="E137" s="138" t="s">
        <v>903</v>
      </c>
      <c r="F137" s="139" t="s">
        <v>904</v>
      </c>
      <c r="G137" s="140" t="s">
        <v>209</v>
      </c>
      <c r="H137" s="141">
        <v>40</v>
      </c>
      <c r="I137" s="142"/>
      <c r="J137" s="143">
        <f>ROUND(I137*H137,2)</f>
        <v>0</v>
      </c>
      <c r="K137" s="139" t="s">
        <v>1</v>
      </c>
      <c r="L137" s="32"/>
      <c r="M137" s="144" t="s">
        <v>1</v>
      </c>
      <c r="N137" s="145" t="s">
        <v>47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307</v>
      </c>
      <c r="AT137" s="148" t="s">
        <v>164</v>
      </c>
      <c r="AU137" s="148" t="s">
        <v>91</v>
      </c>
      <c r="AY137" s="17" t="s">
        <v>161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89</v>
      </c>
      <c r="BK137" s="149">
        <f>ROUND(I137*H137,2)</f>
        <v>0</v>
      </c>
      <c r="BL137" s="17" t="s">
        <v>307</v>
      </c>
      <c r="BM137" s="148" t="s">
        <v>905</v>
      </c>
    </row>
    <row r="138" spans="2:65" s="1" customFormat="1" ht="16.5" customHeight="1" x14ac:dyDescent="0.2">
      <c r="B138" s="32"/>
      <c r="C138" s="137" t="s">
        <v>190</v>
      </c>
      <c r="D138" s="137" t="s">
        <v>164</v>
      </c>
      <c r="E138" s="138" t="s">
        <v>906</v>
      </c>
      <c r="F138" s="139" t="s">
        <v>907</v>
      </c>
      <c r="G138" s="140" t="s">
        <v>306</v>
      </c>
      <c r="H138" s="141">
        <v>1</v>
      </c>
      <c r="I138" s="142"/>
      <c r="J138" s="143">
        <f>ROUND(I138*H138,2)</f>
        <v>0</v>
      </c>
      <c r="K138" s="139" t="s">
        <v>1</v>
      </c>
      <c r="L138" s="32"/>
      <c r="M138" s="144" t="s">
        <v>1</v>
      </c>
      <c r="N138" s="145" t="s">
        <v>47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307</v>
      </c>
      <c r="AT138" s="148" t="s">
        <v>164</v>
      </c>
      <c r="AU138" s="148" t="s">
        <v>91</v>
      </c>
      <c r="AY138" s="17" t="s">
        <v>161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89</v>
      </c>
      <c r="BK138" s="149">
        <f>ROUND(I138*H138,2)</f>
        <v>0</v>
      </c>
      <c r="BL138" s="17" t="s">
        <v>307</v>
      </c>
      <c r="BM138" s="148" t="s">
        <v>908</v>
      </c>
    </row>
    <row r="139" spans="2:65" s="1" customFormat="1" ht="37.9" customHeight="1" x14ac:dyDescent="0.2">
      <c r="B139" s="32"/>
      <c r="C139" s="137" t="s">
        <v>197</v>
      </c>
      <c r="D139" s="137" t="s">
        <v>164</v>
      </c>
      <c r="E139" s="138" t="s">
        <v>909</v>
      </c>
      <c r="F139" s="139" t="s">
        <v>910</v>
      </c>
      <c r="G139" s="140" t="s">
        <v>209</v>
      </c>
      <c r="H139" s="141">
        <v>40</v>
      </c>
      <c r="I139" s="142"/>
      <c r="J139" s="143">
        <f>ROUND(I139*H139,2)</f>
        <v>0</v>
      </c>
      <c r="K139" s="139" t="s">
        <v>1</v>
      </c>
      <c r="L139" s="32"/>
      <c r="M139" s="144" t="s">
        <v>1</v>
      </c>
      <c r="N139" s="145" t="s">
        <v>47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307</v>
      </c>
      <c r="AT139" s="148" t="s">
        <v>164</v>
      </c>
      <c r="AU139" s="148" t="s">
        <v>91</v>
      </c>
      <c r="AY139" s="17" t="s">
        <v>161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89</v>
      </c>
      <c r="BK139" s="149">
        <f>ROUND(I139*H139,2)</f>
        <v>0</v>
      </c>
      <c r="BL139" s="17" t="s">
        <v>307</v>
      </c>
      <c r="BM139" s="148" t="s">
        <v>911</v>
      </c>
    </row>
    <row r="140" spans="2:65" s="1" customFormat="1" ht="16.5" customHeight="1" x14ac:dyDescent="0.2">
      <c r="B140" s="32"/>
      <c r="C140" s="137" t="s">
        <v>202</v>
      </c>
      <c r="D140" s="137" t="s">
        <v>164</v>
      </c>
      <c r="E140" s="138" t="s">
        <v>912</v>
      </c>
      <c r="F140" s="139" t="s">
        <v>826</v>
      </c>
      <c r="G140" s="140" t="s">
        <v>306</v>
      </c>
      <c r="H140" s="141">
        <v>1</v>
      </c>
      <c r="I140" s="142"/>
      <c r="J140" s="143">
        <f>ROUND(I140*H140,2)</f>
        <v>0</v>
      </c>
      <c r="K140" s="139" t="s">
        <v>1</v>
      </c>
      <c r="L140" s="32"/>
      <c r="M140" s="144" t="s">
        <v>1</v>
      </c>
      <c r="N140" s="145" t="s">
        <v>47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307</v>
      </c>
      <c r="AT140" s="148" t="s">
        <v>164</v>
      </c>
      <c r="AU140" s="148" t="s">
        <v>91</v>
      </c>
      <c r="AY140" s="17" t="s">
        <v>161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89</v>
      </c>
      <c r="BK140" s="149">
        <f>ROUND(I140*H140,2)</f>
        <v>0</v>
      </c>
      <c r="BL140" s="17" t="s">
        <v>307</v>
      </c>
      <c r="BM140" s="148" t="s">
        <v>913</v>
      </c>
    </row>
    <row r="141" spans="2:65" s="11" customFormat="1" ht="22.9" customHeight="1" x14ac:dyDescent="0.2">
      <c r="B141" s="126"/>
      <c r="D141" s="127" t="s">
        <v>81</v>
      </c>
      <c r="E141" s="135" t="s">
        <v>828</v>
      </c>
      <c r="F141" s="135" t="s">
        <v>829</v>
      </c>
      <c r="I141" s="129"/>
      <c r="J141" s="136">
        <f>BK141</f>
        <v>0</v>
      </c>
      <c r="L141" s="126"/>
      <c r="M141" s="130"/>
      <c r="P141" s="131">
        <f>SUM(P142:P145)</f>
        <v>0</v>
      </c>
      <c r="R141" s="131">
        <f>SUM(R142:R145)</f>
        <v>0</v>
      </c>
      <c r="T141" s="132">
        <f>SUM(T142:T145)</f>
        <v>0</v>
      </c>
      <c r="AR141" s="127" t="s">
        <v>169</v>
      </c>
      <c r="AT141" s="133" t="s">
        <v>81</v>
      </c>
      <c r="AU141" s="133" t="s">
        <v>89</v>
      </c>
      <c r="AY141" s="127" t="s">
        <v>161</v>
      </c>
      <c r="BK141" s="134">
        <f>SUM(BK142:BK145)</f>
        <v>0</v>
      </c>
    </row>
    <row r="142" spans="2:65" s="1" customFormat="1" ht="24.2" customHeight="1" x14ac:dyDescent="0.2">
      <c r="B142" s="32"/>
      <c r="C142" s="137" t="s">
        <v>206</v>
      </c>
      <c r="D142" s="137" t="s">
        <v>164</v>
      </c>
      <c r="E142" s="138" t="s">
        <v>914</v>
      </c>
      <c r="F142" s="139" t="s">
        <v>831</v>
      </c>
      <c r="G142" s="140" t="s">
        <v>306</v>
      </c>
      <c r="H142" s="141">
        <v>1</v>
      </c>
      <c r="I142" s="142"/>
      <c r="J142" s="143">
        <f>ROUND(I142*H142,2)</f>
        <v>0</v>
      </c>
      <c r="K142" s="139" t="s">
        <v>1</v>
      </c>
      <c r="L142" s="32"/>
      <c r="M142" s="144" t="s">
        <v>1</v>
      </c>
      <c r="N142" s="145" t="s">
        <v>47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307</v>
      </c>
      <c r="AT142" s="148" t="s">
        <v>164</v>
      </c>
      <c r="AU142" s="148" t="s">
        <v>91</v>
      </c>
      <c r="AY142" s="17" t="s">
        <v>161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89</v>
      </c>
      <c r="BK142" s="149">
        <f>ROUND(I142*H142,2)</f>
        <v>0</v>
      </c>
      <c r="BL142" s="17" t="s">
        <v>307</v>
      </c>
      <c r="BM142" s="148" t="s">
        <v>915</v>
      </c>
    </row>
    <row r="143" spans="2:65" s="1" customFormat="1" ht="16.5" customHeight="1" x14ac:dyDescent="0.2">
      <c r="B143" s="32"/>
      <c r="C143" s="137" t="s">
        <v>162</v>
      </c>
      <c r="D143" s="137" t="s">
        <v>164</v>
      </c>
      <c r="E143" s="138" t="s">
        <v>916</v>
      </c>
      <c r="F143" s="139" t="s">
        <v>917</v>
      </c>
      <c r="G143" s="140" t="s">
        <v>209</v>
      </c>
      <c r="H143" s="141">
        <v>10</v>
      </c>
      <c r="I143" s="142"/>
      <c r="J143" s="143">
        <f>ROUND(I143*H143,2)</f>
        <v>0</v>
      </c>
      <c r="K143" s="139" t="s">
        <v>1</v>
      </c>
      <c r="L143" s="32"/>
      <c r="M143" s="144" t="s">
        <v>1</v>
      </c>
      <c r="N143" s="145" t="s">
        <v>47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307</v>
      </c>
      <c r="AT143" s="148" t="s">
        <v>164</v>
      </c>
      <c r="AU143" s="148" t="s">
        <v>91</v>
      </c>
      <c r="AY143" s="17" t="s">
        <v>161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89</v>
      </c>
      <c r="BK143" s="149">
        <f>ROUND(I143*H143,2)</f>
        <v>0</v>
      </c>
      <c r="BL143" s="17" t="s">
        <v>307</v>
      </c>
      <c r="BM143" s="148" t="s">
        <v>918</v>
      </c>
    </row>
    <row r="144" spans="2:65" s="1" customFormat="1" ht="16.5" customHeight="1" x14ac:dyDescent="0.2">
      <c r="B144" s="32"/>
      <c r="C144" s="137" t="s">
        <v>219</v>
      </c>
      <c r="D144" s="137" t="s">
        <v>164</v>
      </c>
      <c r="E144" s="138" t="s">
        <v>919</v>
      </c>
      <c r="F144" s="139" t="s">
        <v>834</v>
      </c>
      <c r="G144" s="140" t="s">
        <v>306</v>
      </c>
      <c r="H144" s="141">
        <v>1</v>
      </c>
      <c r="I144" s="142"/>
      <c r="J144" s="143">
        <f>ROUND(I144*H144,2)</f>
        <v>0</v>
      </c>
      <c r="K144" s="139" t="s">
        <v>1</v>
      </c>
      <c r="L144" s="32"/>
      <c r="M144" s="144" t="s">
        <v>1</v>
      </c>
      <c r="N144" s="145" t="s">
        <v>47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307</v>
      </c>
      <c r="AT144" s="148" t="s">
        <v>164</v>
      </c>
      <c r="AU144" s="148" t="s">
        <v>91</v>
      </c>
      <c r="AY144" s="17" t="s">
        <v>161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89</v>
      </c>
      <c r="BK144" s="149">
        <f>ROUND(I144*H144,2)</f>
        <v>0</v>
      </c>
      <c r="BL144" s="17" t="s">
        <v>307</v>
      </c>
      <c r="BM144" s="148" t="s">
        <v>920</v>
      </c>
    </row>
    <row r="145" spans="2:65" s="1" customFormat="1" ht="16.5" customHeight="1" x14ac:dyDescent="0.2">
      <c r="B145" s="32"/>
      <c r="C145" s="137" t="s">
        <v>224</v>
      </c>
      <c r="D145" s="137" t="s">
        <v>164</v>
      </c>
      <c r="E145" s="138" t="s">
        <v>921</v>
      </c>
      <c r="F145" s="139" t="s">
        <v>922</v>
      </c>
      <c r="G145" s="140" t="s">
        <v>306</v>
      </c>
      <c r="H145" s="141">
        <v>1</v>
      </c>
      <c r="I145" s="142"/>
      <c r="J145" s="143">
        <f>ROUND(I145*H145,2)</f>
        <v>0</v>
      </c>
      <c r="K145" s="139" t="s">
        <v>1</v>
      </c>
      <c r="L145" s="32"/>
      <c r="M145" s="144" t="s">
        <v>1</v>
      </c>
      <c r="N145" s="145" t="s">
        <v>47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307</v>
      </c>
      <c r="AT145" s="148" t="s">
        <v>164</v>
      </c>
      <c r="AU145" s="148" t="s">
        <v>91</v>
      </c>
      <c r="AY145" s="17" t="s">
        <v>161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89</v>
      </c>
      <c r="BK145" s="149">
        <f>ROUND(I145*H145,2)</f>
        <v>0</v>
      </c>
      <c r="BL145" s="17" t="s">
        <v>307</v>
      </c>
      <c r="BM145" s="148" t="s">
        <v>923</v>
      </c>
    </row>
    <row r="146" spans="2:65" s="11" customFormat="1" ht="22.9" customHeight="1" x14ac:dyDescent="0.2">
      <c r="B146" s="126"/>
      <c r="D146" s="127" t="s">
        <v>81</v>
      </c>
      <c r="E146" s="135" t="s">
        <v>839</v>
      </c>
      <c r="F146" s="135" t="s">
        <v>302</v>
      </c>
      <c r="I146" s="129"/>
      <c r="J146" s="136">
        <f>BK146</f>
        <v>0</v>
      </c>
      <c r="L146" s="126"/>
      <c r="M146" s="130"/>
      <c r="P146" s="131">
        <f>SUM(P147:P152)</f>
        <v>0</v>
      </c>
      <c r="R146" s="131">
        <f>SUM(R147:R152)</f>
        <v>0</v>
      </c>
      <c r="T146" s="132">
        <f>SUM(T147:T152)</f>
        <v>0</v>
      </c>
      <c r="AR146" s="127" t="s">
        <v>169</v>
      </c>
      <c r="AT146" s="133" t="s">
        <v>81</v>
      </c>
      <c r="AU146" s="133" t="s">
        <v>89</v>
      </c>
      <c r="AY146" s="127" t="s">
        <v>161</v>
      </c>
      <c r="BK146" s="134">
        <f>SUM(BK147:BK152)</f>
        <v>0</v>
      </c>
    </row>
    <row r="147" spans="2:65" s="1" customFormat="1" ht="16.5" customHeight="1" x14ac:dyDescent="0.2">
      <c r="B147" s="32"/>
      <c r="C147" s="137" t="s">
        <v>8</v>
      </c>
      <c r="D147" s="137" t="s">
        <v>164</v>
      </c>
      <c r="E147" s="138" t="s">
        <v>924</v>
      </c>
      <c r="F147" s="139" t="s">
        <v>925</v>
      </c>
      <c r="G147" s="140" t="s">
        <v>306</v>
      </c>
      <c r="H147" s="141">
        <v>1</v>
      </c>
      <c r="I147" s="142"/>
      <c r="J147" s="143">
        <f t="shared" ref="J147:J152" si="0">ROUND(I147*H147,2)</f>
        <v>0</v>
      </c>
      <c r="K147" s="139" t="s">
        <v>1</v>
      </c>
      <c r="L147" s="32"/>
      <c r="M147" s="144" t="s">
        <v>1</v>
      </c>
      <c r="N147" s="145" t="s">
        <v>47</v>
      </c>
      <c r="P147" s="146">
        <f t="shared" ref="P147:P152" si="1">O147*H147</f>
        <v>0</v>
      </c>
      <c r="Q147" s="146">
        <v>0</v>
      </c>
      <c r="R147" s="146">
        <f t="shared" ref="R147:R152" si="2">Q147*H147</f>
        <v>0</v>
      </c>
      <c r="S147" s="146">
        <v>0</v>
      </c>
      <c r="T147" s="147">
        <f t="shared" ref="T147:T152" si="3">S147*H147</f>
        <v>0</v>
      </c>
      <c r="AR147" s="148" t="s">
        <v>307</v>
      </c>
      <c r="AT147" s="148" t="s">
        <v>164</v>
      </c>
      <c r="AU147" s="148" t="s">
        <v>91</v>
      </c>
      <c r="AY147" s="17" t="s">
        <v>161</v>
      </c>
      <c r="BE147" s="149">
        <f t="shared" ref="BE147:BE152" si="4">IF(N147="základní",J147,0)</f>
        <v>0</v>
      </c>
      <c r="BF147" s="149">
        <f t="shared" ref="BF147:BF152" si="5">IF(N147="snížená",J147,0)</f>
        <v>0</v>
      </c>
      <c r="BG147" s="149">
        <f t="shared" ref="BG147:BG152" si="6">IF(N147="zákl. přenesená",J147,0)</f>
        <v>0</v>
      </c>
      <c r="BH147" s="149">
        <f t="shared" ref="BH147:BH152" si="7">IF(N147="sníž. přenesená",J147,0)</f>
        <v>0</v>
      </c>
      <c r="BI147" s="149">
        <f t="shared" ref="BI147:BI152" si="8">IF(N147="nulová",J147,0)</f>
        <v>0</v>
      </c>
      <c r="BJ147" s="17" t="s">
        <v>89</v>
      </c>
      <c r="BK147" s="149">
        <f t="shared" ref="BK147:BK152" si="9">ROUND(I147*H147,2)</f>
        <v>0</v>
      </c>
      <c r="BL147" s="17" t="s">
        <v>307</v>
      </c>
      <c r="BM147" s="148" t="s">
        <v>926</v>
      </c>
    </row>
    <row r="148" spans="2:65" s="1" customFormat="1" ht="24.2" customHeight="1" x14ac:dyDescent="0.2">
      <c r="B148" s="32"/>
      <c r="C148" s="137" t="s">
        <v>231</v>
      </c>
      <c r="D148" s="137" t="s">
        <v>164</v>
      </c>
      <c r="E148" s="138" t="s">
        <v>927</v>
      </c>
      <c r="F148" s="139" t="s">
        <v>928</v>
      </c>
      <c r="G148" s="140" t="s">
        <v>306</v>
      </c>
      <c r="H148" s="141">
        <v>1</v>
      </c>
      <c r="I148" s="142"/>
      <c r="J148" s="143">
        <f t="shared" si="0"/>
        <v>0</v>
      </c>
      <c r="K148" s="139" t="s">
        <v>1</v>
      </c>
      <c r="L148" s="32"/>
      <c r="M148" s="144" t="s">
        <v>1</v>
      </c>
      <c r="N148" s="145" t="s">
        <v>47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307</v>
      </c>
      <c r="AT148" s="148" t="s">
        <v>164</v>
      </c>
      <c r="AU148" s="148" t="s">
        <v>91</v>
      </c>
      <c r="AY148" s="17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7" t="s">
        <v>89</v>
      </c>
      <c r="BK148" s="149">
        <f t="shared" si="9"/>
        <v>0</v>
      </c>
      <c r="BL148" s="17" t="s">
        <v>307</v>
      </c>
      <c r="BM148" s="148" t="s">
        <v>929</v>
      </c>
    </row>
    <row r="149" spans="2:65" s="1" customFormat="1" ht="16.5" customHeight="1" x14ac:dyDescent="0.2">
      <c r="B149" s="32"/>
      <c r="C149" s="137" t="s">
        <v>235</v>
      </c>
      <c r="D149" s="137" t="s">
        <v>164</v>
      </c>
      <c r="E149" s="138" t="s">
        <v>930</v>
      </c>
      <c r="F149" s="139" t="s">
        <v>931</v>
      </c>
      <c r="G149" s="140" t="s">
        <v>306</v>
      </c>
      <c r="H149" s="141">
        <v>1</v>
      </c>
      <c r="I149" s="142"/>
      <c r="J149" s="143">
        <f t="shared" si="0"/>
        <v>0</v>
      </c>
      <c r="K149" s="139" t="s">
        <v>1</v>
      </c>
      <c r="L149" s="32"/>
      <c r="M149" s="144" t="s">
        <v>1</v>
      </c>
      <c r="N149" s="145" t="s">
        <v>47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307</v>
      </c>
      <c r="AT149" s="148" t="s">
        <v>164</v>
      </c>
      <c r="AU149" s="148" t="s">
        <v>91</v>
      </c>
      <c r="AY149" s="17" t="s">
        <v>161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7" t="s">
        <v>89</v>
      </c>
      <c r="BK149" s="149">
        <f t="shared" si="9"/>
        <v>0</v>
      </c>
      <c r="BL149" s="17" t="s">
        <v>307</v>
      </c>
      <c r="BM149" s="148" t="s">
        <v>932</v>
      </c>
    </row>
    <row r="150" spans="2:65" s="1" customFormat="1" ht="16.5" customHeight="1" x14ac:dyDescent="0.2">
      <c r="B150" s="32"/>
      <c r="C150" s="137" t="s">
        <v>239</v>
      </c>
      <c r="D150" s="137" t="s">
        <v>164</v>
      </c>
      <c r="E150" s="138" t="s">
        <v>933</v>
      </c>
      <c r="F150" s="139" t="s">
        <v>786</v>
      </c>
      <c r="G150" s="140" t="s">
        <v>306</v>
      </c>
      <c r="H150" s="141">
        <v>1</v>
      </c>
      <c r="I150" s="142"/>
      <c r="J150" s="143">
        <f t="shared" si="0"/>
        <v>0</v>
      </c>
      <c r="K150" s="139" t="s">
        <v>1</v>
      </c>
      <c r="L150" s="32"/>
      <c r="M150" s="144" t="s">
        <v>1</v>
      </c>
      <c r="N150" s="145" t="s">
        <v>47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307</v>
      </c>
      <c r="AT150" s="148" t="s">
        <v>164</v>
      </c>
      <c r="AU150" s="148" t="s">
        <v>91</v>
      </c>
      <c r="AY150" s="17" t="s">
        <v>161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7" t="s">
        <v>89</v>
      </c>
      <c r="BK150" s="149">
        <f t="shared" si="9"/>
        <v>0</v>
      </c>
      <c r="BL150" s="17" t="s">
        <v>307</v>
      </c>
      <c r="BM150" s="148" t="s">
        <v>934</v>
      </c>
    </row>
    <row r="151" spans="2:65" s="1" customFormat="1" ht="16.5" customHeight="1" x14ac:dyDescent="0.2">
      <c r="B151" s="32"/>
      <c r="C151" s="137" t="s">
        <v>244</v>
      </c>
      <c r="D151" s="137" t="s">
        <v>164</v>
      </c>
      <c r="E151" s="138" t="s">
        <v>870</v>
      </c>
      <c r="F151" s="139" t="s">
        <v>871</v>
      </c>
      <c r="G151" s="140" t="s">
        <v>306</v>
      </c>
      <c r="H151" s="141">
        <v>1</v>
      </c>
      <c r="I151" s="142"/>
      <c r="J151" s="143">
        <f t="shared" si="0"/>
        <v>0</v>
      </c>
      <c r="K151" s="139" t="s">
        <v>1</v>
      </c>
      <c r="L151" s="32"/>
      <c r="M151" s="144" t="s">
        <v>1</v>
      </c>
      <c r="N151" s="145" t="s">
        <v>47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307</v>
      </c>
      <c r="AT151" s="148" t="s">
        <v>164</v>
      </c>
      <c r="AU151" s="148" t="s">
        <v>91</v>
      </c>
      <c r="AY151" s="17" t="s">
        <v>161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7" t="s">
        <v>89</v>
      </c>
      <c r="BK151" s="149">
        <f t="shared" si="9"/>
        <v>0</v>
      </c>
      <c r="BL151" s="17" t="s">
        <v>307</v>
      </c>
      <c r="BM151" s="148" t="s">
        <v>935</v>
      </c>
    </row>
    <row r="152" spans="2:65" s="1" customFormat="1" ht="16.5" customHeight="1" x14ac:dyDescent="0.2">
      <c r="B152" s="32"/>
      <c r="C152" s="137" t="s">
        <v>252</v>
      </c>
      <c r="D152" s="137" t="s">
        <v>164</v>
      </c>
      <c r="E152" s="138" t="s">
        <v>936</v>
      </c>
      <c r="F152" s="139" t="s">
        <v>937</v>
      </c>
      <c r="G152" s="140" t="s">
        <v>306</v>
      </c>
      <c r="H152" s="141">
        <v>1</v>
      </c>
      <c r="I152" s="142"/>
      <c r="J152" s="143">
        <f t="shared" si="0"/>
        <v>0</v>
      </c>
      <c r="K152" s="139" t="s">
        <v>1</v>
      </c>
      <c r="L152" s="32"/>
      <c r="M152" s="144" t="s">
        <v>1</v>
      </c>
      <c r="N152" s="145" t="s">
        <v>47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307</v>
      </c>
      <c r="AT152" s="148" t="s">
        <v>164</v>
      </c>
      <c r="AU152" s="148" t="s">
        <v>91</v>
      </c>
      <c r="AY152" s="17" t="s">
        <v>161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7" t="s">
        <v>89</v>
      </c>
      <c r="BK152" s="149">
        <f t="shared" si="9"/>
        <v>0</v>
      </c>
      <c r="BL152" s="17" t="s">
        <v>307</v>
      </c>
      <c r="BM152" s="148" t="s">
        <v>938</v>
      </c>
    </row>
    <row r="153" spans="2:65" s="1" customFormat="1" ht="49.9" customHeight="1" x14ac:dyDescent="0.2">
      <c r="B153" s="32"/>
      <c r="E153" s="128" t="s">
        <v>309</v>
      </c>
      <c r="F153" s="128" t="s">
        <v>310</v>
      </c>
      <c r="J153" s="117">
        <f t="shared" ref="J153:J158" si="10">BK153</f>
        <v>0</v>
      </c>
      <c r="L153" s="32"/>
      <c r="M153" s="171"/>
      <c r="T153" s="56"/>
      <c r="AT153" s="17" t="s">
        <v>81</v>
      </c>
      <c r="AU153" s="17" t="s">
        <v>82</v>
      </c>
      <c r="AY153" s="17" t="s">
        <v>311</v>
      </c>
      <c r="BK153" s="149">
        <f>SUM(BK154:BK158)</f>
        <v>0</v>
      </c>
    </row>
    <row r="154" spans="2:65" s="1" customFormat="1" ht="16.350000000000001" customHeight="1" x14ac:dyDescent="0.2">
      <c r="B154" s="32"/>
      <c r="C154" s="172" t="s">
        <v>1</v>
      </c>
      <c r="D154" s="172" t="s">
        <v>164</v>
      </c>
      <c r="E154" s="173" t="s">
        <v>1</v>
      </c>
      <c r="F154" s="174" t="s">
        <v>1</v>
      </c>
      <c r="G154" s="175" t="s">
        <v>1</v>
      </c>
      <c r="H154" s="176"/>
      <c r="I154" s="177"/>
      <c r="J154" s="178">
        <f t="shared" si="10"/>
        <v>0</v>
      </c>
      <c r="K154" s="179"/>
      <c r="L154" s="32"/>
      <c r="M154" s="180" t="s">
        <v>1</v>
      </c>
      <c r="N154" s="181" t="s">
        <v>47</v>
      </c>
      <c r="T154" s="56"/>
      <c r="AT154" s="17" t="s">
        <v>311</v>
      </c>
      <c r="AU154" s="17" t="s">
        <v>89</v>
      </c>
      <c r="AY154" s="17" t="s">
        <v>311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89</v>
      </c>
      <c r="BK154" s="149">
        <f>I154*H154</f>
        <v>0</v>
      </c>
    </row>
    <row r="155" spans="2:65" s="1" customFormat="1" ht="16.350000000000001" customHeight="1" x14ac:dyDescent="0.2">
      <c r="B155" s="32"/>
      <c r="C155" s="172" t="s">
        <v>1</v>
      </c>
      <c r="D155" s="172" t="s">
        <v>164</v>
      </c>
      <c r="E155" s="173" t="s">
        <v>1</v>
      </c>
      <c r="F155" s="174" t="s">
        <v>1</v>
      </c>
      <c r="G155" s="175" t="s">
        <v>1</v>
      </c>
      <c r="H155" s="176"/>
      <c r="I155" s="177"/>
      <c r="J155" s="178">
        <f t="shared" si="10"/>
        <v>0</v>
      </c>
      <c r="K155" s="179"/>
      <c r="L155" s="32"/>
      <c r="M155" s="180" t="s">
        <v>1</v>
      </c>
      <c r="N155" s="181" t="s">
        <v>47</v>
      </c>
      <c r="T155" s="56"/>
      <c r="AT155" s="17" t="s">
        <v>311</v>
      </c>
      <c r="AU155" s="17" t="s">
        <v>89</v>
      </c>
      <c r="AY155" s="17" t="s">
        <v>311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89</v>
      </c>
      <c r="BK155" s="149">
        <f>I155*H155</f>
        <v>0</v>
      </c>
    </row>
    <row r="156" spans="2:65" s="1" customFormat="1" ht="16.350000000000001" customHeight="1" x14ac:dyDescent="0.2">
      <c r="B156" s="32"/>
      <c r="C156" s="172" t="s">
        <v>1</v>
      </c>
      <c r="D156" s="172" t="s">
        <v>164</v>
      </c>
      <c r="E156" s="173" t="s">
        <v>1</v>
      </c>
      <c r="F156" s="174" t="s">
        <v>1</v>
      </c>
      <c r="G156" s="175" t="s">
        <v>1</v>
      </c>
      <c r="H156" s="176"/>
      <c r="I156" s="177"/>
      <c r="J156" s="178">
        <f t="shared" si="10"/>
        <v>0</v>
      </c>
      <c r="K156" s="179"/>
      <c r="L156" s="32"/>
      <c r="M156" s="180" t="s">
        <v>1</v>
      </c>
      <c r="N156" s="181" t="s">
        <v>47</v>
      </c>
      <c r="T156" s="56"/>
      <c r="AT156" s="17" t="s">
        <v>311</v>
      </c>
      <c r="AU156" s="17" t="s">
        <v>89</v>
      </c>
      <c r="AY156" s="17" t="s">
        <v>311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89</v>
      </c>
      <c r="BK156" s="149">
        <f>I156*H156</f>
        <v>0</v>
      </c>
    </row>
    <row r="157" spans="2:65" s="1" customFormat="1" ht="16.350000000000001" customHeight="1" x14ac:dyDescent="0.2">
      <c r="B157" s="32"/>
      <c r="C157" s="172" t="s">
        <v>1</v>
      </c>
      <c r="D157" s="172" t="s">
        <v>164</v>
      </c>
      <c r="E157" s="173" t="s">
        <v>1</v>
      </c>
      <c r="F157" s="174" t="s">
        <v>1</v>
      </c>
      <c r="G157" s="175" t="s">
        <v>1</v>
      </c>
      <c r="H157" s="176"/>
      <c r="I157" s="177"/>
      <c r="J157" s="178">
        <f t="shared" si="10"/>
        <v>0</v>
      </c>
      <c r="K157" s="179"/>
      <c r="L157" s="32"/>
      <c r="M157" s="180" t="s">
        <v>1</v>
      </c>
      <c r="N157" s="181" t="s">
        <v>47</v>
      </c>
      <c r="T157" s="56"/>
      <c r="AT157" s="17" t="s">
        <v>311</v>
      </c>
      <c r="AU157" s="17" t="s">
        <v>89</v>
      </c>
      <c r="AY157" s="17" t="s">
        <v>311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89</v>
      </c>
      <c r="BK157" s="149">
        <f>I157*H157</f>
        <v>0</v>
      </c>
    </row>
    <row r="158" spans="2:65" s="1" customFormat="1" ht="16.350000000000001" customHeight="1" x14ac:dyDescent="0.2">
      <c r="B158" s="32"/>
      <c r="C158" s="172" t="s">
        <v>1</v>
      </c>
      <c r="D158" s="172" t="s">
        <v>164</v>
      </c>
      <c r="E158" s="173" t="s">
        <v>1</v>
      </c>
      <c r="F158" s="174" t="s">
        <v>1</v>
      </c>
      <c r="G158" s="175" t="s">
        <v>1</v>
      </c>
      <c r="H158" s="176"/>
      <c r="I158" s="177"/>
      <c r="J158" s="178">
        <f t="shared" si="10"/>
        <v>0</v>
      </c>
      <c r="K158" s="179"/>
      <c r="L158" s="32"/>
      <c r="M158" s="180" t="s">
        <v>1</v>
      </c>
      <c r="N158" s="181" t="s">
        <v>47</v>
      </c>
      <c r="O158" s="182"/>
      <c r="P158" s="182"/>
      <c r="Q158" s="182"/>
      <c r="R158" s="182"/>
      <c r="S158" s="182"/>
      <c r="T158" s="183"/>
      <c r="AT158" s="17" t="s">
        <v>311</v>
      </c>
      <c r="AU158" s="17" t="s">
        <v>89</v>
      </c>
      <c r="AY158" s="17" t="s">
        <v>311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89</v>
      </c>
      <c r="BK158" s="149">
        <f>I158*H158</f>
        <v>0</v>
      </c>
    </row>
    <row r="159" spans="2:65" s="1" customFormat="1" ht="6.95" customHeight="1" x14ac:dyDescent="0.2"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32"/>
    </row>
  </sheetData>
  <sheetProtection algorithmName="SHA-512" hashValue="p1OX58kqt3BLP0Kogm6yMPlrzkmx5NWKRInBF5D1cnkkH/QCdfEeOwp/csZTi7ee/yEhhhGdBu6Tika2tsU+2A==" saltValue="648TKB6aGAcSgvBCF/f+Vig5uuOs8UNVHvqstPyb4U2Xyix+PwcHVOud1PYv/puKku/dlq1zHeOkTm2nN1xlFg==" spinCount="100000" sheet="1" objects="1" scenarios="1" formatColumns="0" formatRows="0" autoFilter="0"/>
  <autoFilter ref="C129:K158" xr:uid="{00000000-0009-0000-0000-000007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dataValidations count="2">
    <dataValidation type="list" allowBlank="1" showInputMessage="1" showErrorMessage="1" error="Povoleny jsou hodnoty K, M." sqref="D154:D159" xr:uid="{00000000-0002-0000-0700-000000000000}">
      <formula1>"K, M"</formula1>
    </dataValidation>
    <dataValidation type="list" allowBlank="1" showInputMessage="1" showErrorMessage="1" error="Povoleny jsou hodnoty základní, snížená, zákl. přenesená, sníž. přenesená, nulová." sqref="N154:N159" xr:uid="{00000000-0002-0000-07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0"/>
  <sheetViews>
    <sheetView showGridLines="0" workbookViewId="0">
      <selection activeCell="V185" sqref="V18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 x14ac:dyDescent="0.2">
      <c r="B4" s="20"/>
      <c r="D4" s="21" t="s">
        <v>125</v>
      </c>
      <c r="L4" s="20"/>
      <c r="M4" s="93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57" t="str">
        <f>'Rekapitulace stavby'!K6</f>
        <v>ČZÚ - úprava sociálního zázemí</v>
      </c>
      <c r="F7" s="258"/>
      <c r="G7" s="258"/>
      <c r="H7" s="258"/>
      <c r="L7" s="20"/>
    </row>
    <row r="8" spans="2:46" ht="12" customHeight="1" x14ac:dyDescent="0.2">
      <c r="B8" s="20"/>
      <c r="D8" s="27" t="s">
        <v>126</v>
      </c>
      <c r="L8" s="20"/>
    </row>
    <row r="9" spans="2:46" s="1" customFormat="1" ht="16.5" customHeight="1" x14ac:dyDescent="0.2">
      <c r="B9" s="32"/>
      <c r="E9" s="257" t="s">
        <v>127</v>
      </c>
      <c r="F9" s="256"/>
      <c r="G9" s="256"/>
      <c r="H9" s="256"/>
      <c r="L9" s="32"/>
    </row>
    <row r="10" spans="2:46" s="1" customFormat="1" ht="12" customHeight="1" x14ac:dyDescent="0.2">
      <c r="B10" s="32"/>
      <c r="D10" s="27" t="s">
        <v>128</v>
      </c>
      <c r="L10" s="32"/>
    </row>
    <row r="11" spans="2:46" s="1" customFormat="1" ht="16.5" customHeight="1" x14ac:dyDescent="0.2">
      <c r="B11" s="32"/>
      <c r="E11" s="217" t="s">
        <v>939</v>
      </c>
      <c r="F11" s="256"/>
      <c r="G11" s="256"/>
      <c r="H11" s="256"/>
      <c r="L11" s="32"/>
    </row>
    <row r="12" spans="2:46" s="1" customFormat="1" x14ac:dyDescent="0.2">
      <c r="B12" s="32"/>
      <c r="L12" s="32"/>
    </row>
    <row r="13" spans="2:46" s="1" customFormat="1" ht="12" customHeight="1" x14ac:dyDescent="0.2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 x14ac:dyDescent="0.2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30. 1. 2024</v>
      </c>
      <c r="L14" s="32"/>
    </row>
    <row r="15" spans="2:46" s="1" customFormat="1" ht="10.9" customHeight="1" x14ac:dyDescent="0.2">
      <c r="B15" s="32"/>
      <c r="L15" s="32"/>
    </row>
    <row r="16" spans="2:46" s="1" customFormat="1" ht="12" customHeight="1" x14ac:dyDescent="0.2">
      <c r="B16" s="32"/>
      <c r="D16" s="27" t="s">
        <v>24</v>
      </c>
      <c r="I16" s="27" t="s">
        <v>25</v>
      </c>
      <c r="J16" s="25" t="s">
        <v>26</v>
      </c>
      <c r="L16" s="32"/>
    </row>
    <row r="17" spans="2:12" s="1" customFormat="1" ht="18" customHeight="1" x14ac:dyDescent="0.2">
      <c r="B17" s="32"/>
      <c r="E17" s="25" t="s">
        <v>27</v>
      </c>
      <c r="I17" s="27" t="s">
        <v>28</v>
      </c>
      <c r="J17" s="25" t="s">
        <v>29</v>
      </c>
      <c r="L17" s="32"/>
    </row>
    <row r="18" spans="2:12" s="1" customFormat="1" ht="6.95" customHeight="1" x14ac:dyDescent="0.2">
      <c r="B18" s="32"/>
      <c r="L18" s="32"/>
    </row>
    <row r="19" spans="2:12" s="1" customFormat="1" ht="12" customHeight="1" x14ac:dyDescent="0.2">
      <c r="B19" s="32"/>
      <c r="D19" s="27" t="s">
        <v>30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 x14ac:dyDescent="0.2">
      <c r="B20" s="32"/>
      <c r="E20" s="259" t="str">
        <f>'Rekapitulace stavby'!E14</f>
        <v>Vyplň údaj</v>
      </c>
      <c r="F20" s="225"/>
      <c r="G20" s="225"/>
      <c r="H20" s="225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 x14ac:dyDescent="0.2">
      <c r="B21" s="32"/>
      <c r="L21" s="32"/>
    </row>
    <row r="22" spans="2:12" s="1" customFormat="1" ht="12" customHeight="1" x14ac:dyDescent="0.2">
      <c r="B22" s="32"/>
      <c r="D22" s="27" t="s">
        <v>32</v>
      </c>
      <c r="I22" s="27" t="s">
        <v>25</v>
      </c>
      <c r="J22" s="25" t="s">
        <v>33</v>
      </c>
      <c r="L22" s="32"/>
    </row>
    <row r="23" spans="2:12" s="1" customFormat="1" ht="18" customHeight="1" x14ac:dyDescent="0.2">
      <c r="B23" s="32"/>
      <c r="E23" s="25" t="s">
        <v>34</v>
      </c>
      <c r="I23" s="27" t="s">
        <v>28</v>
      </c>
      <c r="J23" s="25" t="s">
        <v>35</v>
      </c>
      <c r="L23" s="32"/>
    </row>
    <row r="24" spans="2:12" s="1" customFormat="1" ht="6.95" customHeight="1" x14ac:dyDescent="0.2">
      <c r="B24" s="32"/>
      <c r="L24" s="32"/>
    </row>
    <row r="25" spans="2:12" s="1" customFormat="1" ht="12" customHeight="1" x14ac:dyDescent="0.2">
      <c r="B25" s="32"/>
      <c r="D25" s="27" t="s">
        <v>37</v>
      </c>
      <c r="I25" s="27" t="s">
        <v>25</v>
      </c>
      <c r="J25" s="25" t="s">
        <v>38</v>
      </c>
      <c r="L25" s="32"/>
    </row>
    <row r="26" spans="2:12" s="1" customFormat="1" ht="18" customHeight="1" x14ac:dyDescent="0.2">
      <c r="B26" s="32"/>
      <c r="E26" s="25" t="s">
        <v>39</v>
      </c>
      <c r="I26" s="27" t="s">
        <v>28</v>
      </c>
      <c r="J26" s="25" t="s">
        <v>40</v>
      </c>
      <c r="L26" s="32"/>
    </row>
    <row r="27" spans="2:12" s="1" customFormat="1" ht="6.95" customHeight="1" x14ac:dyDescent="0.2">
      <c r="B27" s="32"/>
      <c r="L27" s="32"/>
    </row>
    <row r="28" spans="2:12" s="1" customFormat="1" ht="12" customHeight="1" x14ac:dyDescent="0.2">
      <c r="B28" s="32"/>
      <c r="D28" s="27" t="s">
        <v>41</v>
      </c>
      <c r="L28" s="32"/>
    </row>
    <row r="29" spans="2:12" s="7" customFormat="1" ht="16.5" customHeight="1" x14ac:dyDescent="0.2">
      <c r="B29" s="94"/>
      <c r="E29" s="230" t="s">
        <v>1</v>
      </c>
      <c r="F29" s="230"/>
      <c r="G29" s="230"/>
      <c r="H29" s="230"/>
      <c r="L29" s="94"/>
    </row>
    <row r="30" spans="2:12" s="1" customFormat="1" ht="6.95" customHeight="1" x14ac:dyDescent="0.2">
      <c r="B30" s="32"/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 x14ac:dyDescent="0.2">
      <c r="B32" s="32"/>
      <c r="D32" s="95" t="s">
        <v>42</v>
      </c>
      <c r="J32" s="66">
        <f>ROUND(J128, 2)</f>
        <v>0</v>
      </c>
      <c r="L32" s="32"/>
    </row>
    <row r="33" spans="2:12" s="1" customFormat="1" ht="6.95" customHeight="1" x14ac:dyDescent="0.2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 x14ac:dyDescent="0.2">
      <c r="B34" s="32"/>
      <c r="F34" s="35" t="s">
        <v>44</v>
      </c>
      <c r="I34" s="35" t="s">
        <v>43</v>
      </c>
      <c r="J34" s="35" t="s">
        <v>45</v>
      </c>
      <c r="L34" s="32"/>
    </row>
    <row r="35" spans="2:12" s="1" customFormat="1" ht="14.45" customHeight="1" x14ac:dyDescent="0.2">
      <c r="B35" s="32"/>
      <c r="D35" s="55" t="s">
        <v>46</v>
      </c>
      <c r="E35" s="27" t="s">
        <v>47</v>
      </c>
      <c r="F35" s="86">
        <f>ROUND((ROUND((SUM(BE128:BE193)),  2) + SUM(BE195:BE199)), 2)</f>
        <v>0</v>
      </c>
      <c r="I35" s="96">
        <v>0.21</v>
      </c>
      <c r="J35" s="86">
        <f>ROUND((ROUND(((SUM(BE128:BE193))*I35),  2) + (SUM(BE195:BE199)*I35)), 2)</f>
        <v>0</v>
      </c>
      <c r="L35" s="32"/>
    </row>
    <row r="36" spans="2:12" s="1" customFormat="1" ht="14.45" customHeight="1" x14ac:dyDescent="0.2">
      <c r="B36" s="32"/>
      <c r="E36" s="27" t="s">
        <v>48</v>
      </c>
      <c r="F36" s="86">
        <f>ROUND((ROUND((SUM(BF128:BF193)),  2) + SUM(BF195:BF199)), 2)</f>
        <v>0</v>
      </c>
      <c r="I36" s="96">
        <v>0.12</v>
      </c>
      <c r="J36" s="86">
        <f>ROUND((ROUND(((SUM(BF128:BF193))*I36),  2) + (SUM(BF195:BF199)*I36)), 2)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6">
        <f>ROUND((ROUND((SUM(BG128:BG193)),  2) + SUM(BG195:BG199)),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 x14ac:dyDescent="0.2">
      <c r="B38" s="32"/>
      <c r="E38" s="27" t="s">
        <v>50</v>
      </c>
      <c r="F38" s="86">
        <f>ROUND((ROUND((SUM(BH128:BH193)),  2) + SUM(BH195:BH199)),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 x14ac:dyDescent="0.2">
      <c r="B39" s="32"/>
      <c r="E39" s="27" t="s">
        <v>51</v>
      </c>
      <c r="F39" s="86">
        <f>ROUND((ROUND((SUM(BI128:BI193)),  2) + SUM(BI195:BI199)), 2)</f>
        <v>0</v>
      </c>
      <c r="I39" s="96">
        <v>0</v>
      </c>
      <c r="J39" s="86">
        <f>0</f>
        <v>0</v>
      </c>
      <c r="L39" s="32"/>
    </row>
    <row r="40" spans="2:12" s="1" customFormat="1" ht="6.95" customHeight="1" x14ac:dyDescent="0.2">
      <c r="B40" s="32"/>
      <c r="L40" s="32"/>
    </row>
    <row r="41" spans="2:12" s="1" customFormat="1" ht="25.35" customHeight="1" x14ac:dyDescent="0.2">
      <c r="B41" s="32"/>
      <c r="C41" s="97"/>
      <c r="D41" s="98" t="s">
        <v>52</v>
      </c>
      <c r="E41" s="57"/>
      <c r="F41" s="57"/>
      <c r="G41" s="99" t="s">
        <v>53</v>
      </c>
      <c r="H41" s="100" t="s">
        <v>54</v>
      </c>
      <c r="I41" s="57"/>
      <c r="J41" s="101">
        <f>SUM(J32:J39)</f>
        <v>0</v>
      </c>
      <c r="K41" s="102"/>
      <c r="L41" s="32"/>
    </row>
    <row r="42" spans="2:12" s="1" customFormat="1" ht="14.45" customHeight="1" x14ac:dyDescent="0.2">
      <c r="B42" s="32"/>
      <c r="L42" s="32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55</v>
      </c>
      <c r="E50" s="42"/>
      <c r="F50" s="42"/>
      <c r="G50" s="41" t="s">
        <v>56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57</v>
      </c>
      <c r="E61" s="34"/>
      <c r="F61" s="103" t="s">
        <v>58</v>
      </c>
      <c r="G61" s="43" t="s">
        <v>57</v>
      </c>
      <c r="H61" s="34"/>
      <c r="I61" s="34"/>
      <c r="J61" s="104" t="s">
        <v>58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59</v>
      </c>
      <c r="E65" s="42"/>
      <c r="F65" s="42"/>
      <c r="G65" s="41" t="s">
        <v>60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57</v>
      </c>
      <c r="E76" s="34"/>
      <c r="F76" s="103" t="s">
        <v>58</v>
      </c>
      <c r="G76" s="43" t="s">
        <v>57</v>
      </c>
      <c r="H76" s="34"/>
      <c r="I76" s="34"/>
      <c r="J76" s="104" t="s">
        <v>58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 x14ac:dyDescent="0.2">
      <c r="B82" s="32"/>
      <c r="C82" s="21" t="s">
        <v>130</v>
      </c>
      <c r="L82" s="32"/>
    </row>
    <row r="83" spans="2:12" s="1" customFormat="1" ht="6.95" customHeight="1" x14ac:dyDescent="0.2">
      <c r="B83" s="32"/>
      <c r="L83" s="32"/>
    </row>
    <row r="84" spans="2:12" s="1" customFormat="1" ht="12" customHeight="1" x14ac:dyDescent="0.2">
      <c r="B84" s="32"/>
      <c r="C84" s="27" t="s">
        <v>16</v>
      </c>
      <c r="L84" s="32"/>
    </row>
    <row r="85" spans="2:12" s="1" customFormat="1" ht="16.5" customHeight="1" x14ac:dyDescent="0.2">
      <c r="B85" s="32"/>
      <c r="E85" s="257" t="str">
        <f>E7</f>
        <v>ČZÚ - úprava sociálního zázemí</v>
      </c>
      <c r="F85" s="258"/>
      <c r="G85" s="258"/>
      <c r="H85" s="258"/>
      <c r="L85" s="32"/>
    </row>
    <row r="86" spans="2:12" ht="12" customHeight="1" x14ac:dyDescent="0.2">
      <c r="B86" s="20"/>
      <c r="C86" s="27" t="s">
        <v>126</v>
      </c>
      <c r="L86" s="20"/>
    </row>
    <row r="87" spans="2:12" s="1" customFormat="1" ht="16.5" customHeight="1" x14ac:dyDescent="0.2">
      <c r="B87" s="32"/>
      <c r="E87" s="257" t="s">
        <v>127</v>
      </c>
      <c r="F87" s="256"/>
      <c r="G87" s="256"/>
      <c r="H87" s="256"/>
      <c r="L87" s="32"/>
    </row>
    <row r="88" spans="2:12" s="1" customFormat="1" ht="12" customHeight="1" x14ac:dyDescent="0.2">
      <c r="B88" s="32"/>
      <c r="C88" s="27" t="s">
        <v>128</v>
      </c>
      <c r="L88" s="32"/>
    </row>
    <row r="89" spans="2:12" s="1" customFormat="1" ht="16.5" customHeight="1" x14ac:dyDescent="0.2">
      <c r="B89" s="32"/>
      <c r="E89" s="217" t="str">
        <f>E11</f>
        <v>D.1.4.e - Vnitřní vodovod a kanalizace</v>
      </c>
      <c r="F89" s="256"/>
      <c r="G89" s="256"/>
      <c r="H89" s="256"/>
      <c r="L89" s="32"/>
    </row>
    <row r="90" spans="2:12" s="1" customFormat="1" ht="6.95" customHeight="1" x14ac:dyDescent="0.2">
      <c r="B90" s="32"/>
      <c r="L90" s="32"/>
    </row>
    <row r="91" spans="2:12" s="1" customFormat="1" ht="12" customHeight="1" x14ac:dyDescent="0.2">
      <c r="B91" s="32"/>
      <c r="C91" s="27" t="s">
        <v>20</v>
      </c>
      <c r="F91" s="25" t="str">
        <f>F14</f>
        <v>Kamýcká č.p. 959, Praha-Suchdol 165 00</v>
      </c>
      <c r="I91" s="27" t="s">
        <v>22</v>
      </c>
      <c r="J91" s="52" t="str">
        <f>IF(J14="","",J14)</f>
        <v>30. 1. 2024</v>
      </c>
      <c r="L91" s="32"/>
    </row>
    <row r="92" spans="2:12" s="1" customFormat="1" ht="6.95" customHeight="1" x14ac:dyDescent="0.2">
      <c r="B92" s="32"/>
      <c r="L92" s="32"/>
    </row>
    <row r="93" spans="2:12" s="1" customFormat="1" ht="15.2" customHeight="1" x14ac:dyDescent="0.2">
      <c r="B93" s="32"/>
      <c r="C93" s="27" t="s">
        <v>24</v>
      </c>
      <c r="F93" s="25" t="str">
        <f>E17</f>
        <v>Česká zemědělská univerzita v Praze</v>
      </c>
      <c r="I93" s="27" t="s">
        <v>32</v>
      </c>
      <c r="J93" s="30" t="str">
        <f>E23</f>
        <v>Origon spol. s r.o.</v>
      </c>
      <c r="L93" s="32"/>
    </row>
    <row r="94" spans="2:12" s="1" customFormat="1" ht="25.7" customHeight="1" x14ac:dyDescent="0.2">
      <c r="B94" s="32"/>
      <c r="C94" s="27" t="s">
        <v>30</v>
      </c>
      <c r="F94" s="25" t="str">
        <f>IF(E20="","",E20)</f>
        <v>Vyplň údaj</v>
      </c>
      <c r="I94" s="27" t="s">
        <v>37</v>
      </c>
      <c r="J94" s="30" t="str">
        <f>E26</f>
        <v>STAGA stavební agentura s.r.o.</v>
      </c>
      <c r="L94" s="32"/>
    </row>
    <row r="95" spans="2:12" s="1" customFormat="1" ht="10.35" customHeight="1" x14ac:dyDescent="0.2">
      <c r="B95" s="32"/>
      <c r="L95" s="32"/>
    </row>
    <row r="96" spans="2:12" s="1" customFormat="1" ht="29.25" customHeight="1" x14ac:dyDescent="0.2">
      <c r="B96" s="32"/>
      <c r="C96" s="105" t="s">
        <v>131</v>
      </c>
      <c r="D96" s="97"/>
      <c r="E96" s="97"/>
      <c r="F96" s="97"/>
      <c r="G96" s="97"/>
      <c r="H96" s="97"/>
      <c r="I96" s="97"/>
      <c r="J96" s="106" t="s">
        <v>132</v>
      </c>
      <c r="K96" s="97"/>
      <c r="L96" s="32"/>
    </row>
    <row r="97" spans="2:47" s="1" customFormat="1" ht="10.35" customHeight="1" x14ac:dyDescent="0.2">
      <c r="B97" s="32"/>
      <c r="L97" s="32"/>
    </row>
    <row r="98" spans="2:47" s="1" customFormat="1" ht="22.9" customHeight="1" x14ac:dyDescent="0.2">
      <c r="B98" s="32"/>
      <c r="C98" s="107" t="s">
        <v>133</v>
      </c>
      <c r="J98" s="66">
        <f>J128</f>
        <v>0</v>
      </c>
      <c r="L98" s="32"/>
      <c r="AU98" s="17" t="s">
        <v>134</v>
      </c>
    </row>
    <row r="99" spans="2:47" s="8" customFormat="1" ht="24.95" customHeight="1" x14ac:dyDescent="0.2">
      <c r="B99" s="108"/>
      <c r="D99" s="109" t="s">
        <v>138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 x14ac:dyDescent="0.2">
      <c r="B100" s="112"/>
      <c r="D100" s="113" t="s">
        <v>573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 x14ac:dyDescent="0.2">
      <c r="B101" s="112"/>
      <c r="D101" s="113" t="s">
        <v>940</v>
      </c>
      <c r="E101" s="114"/>
      <c r="F101" s="114"/>
      <c r="G101" s="114"/>
      <c r="H101" s="114"/>
      <c r="I101" s="114"/>
      <c r="J101" s="115">
        <f>J137</f>
        <v>0</v>
      </c>
      <c r="L101" s="112"/>
    </row>
    <row r="102" spans="2:47" s="9" customFormat="1" ht="19.899999999999999" customHeight="1" x14ac:dyDescent="0.2">
      <c r="B102" s="112"/>
      <c r="D102" s="113" t="s">
        <v>941</v>
      </c>
      <c r="E102" s="114"/>
      <c r="F102" s="114"/>
      <c r="G102" s="114"/>
      <c r="H102" s="114"/>
      <c r="I102" s="114"/>
      <c r="J102" s="115">
        <f>J148</f>
        <v>0</v>
      </c>
      <c r="L102" s="112"/>
    </row>
    <row r="103" spans="2:47" s="9" customFormat="1" ht="19.899999999999999" customHeight="1" x14ac:dyDescent="0.2">
      <c r="B103" s="112"/>
      <c r="D103" s="113" t="s">
        <v>139</v>
      </c>
      <c r="E103" s="114"/>
      <c r="F103" s="114"/>
      <c r="G103" s="114"/>
      <c r="H103" s="114"/>
      <c r="I103" s="114"/>
      <c r="J103" s="115">
        <f>J159</f>
        <v>0</v>
      </c>
      <c r="L103" s="112"/>
    </row>
    <row r="104" spans="2:47" s="9" customFormat="1" ht="19.899999999999999" customHeight="1" x14ac:dyDescent="0.2">
      <c r="B104" s="112"/>
      <c r="D104" s="113" t="s">
        <v>942</v>
      </c>
      <c r="E104" s="114"/>
      <c r="F104" s="114"/>
      <c r="G104" s="114"/>
      <c r="H104" s="114"/>
      <c r="I104" s="114"/>
      <c r="J104" s="115">
        <f>J186</f>
        <v>0</v>
      </c>
      <c r="L104" s="112"/>
    </row>
    <row r="105" spans="2:47" s="8" customFormat="1" ht="24.95" customHeight="1" x14ac:dyDescent="0.2">
      <c r="B105" s="108"/>
      <c r="D105" s="109" t="s">
        <v>575</v>
      </c>
      <c r="E105" s="110"/>
      <c r="F105" s="110"/>
      <c r="G105" s="110"/>
      <c r="H105" s="110"/>
      <c r="I105" s="110"/>
      <c r="J105" s="111">
        <f>J189</f>
        <v>0</v>
      </c>
      <c r="L105" s="108"/>
    </row>
    <row r="106" spans="2:47" s="8" customFormat="1" ht="21.75" customHeight="1" x14ac:dyDescent="0.2">
      <c r="B106" s="108"/>
      <c r="D106" s="116" t="s">
        <v>145</v>
      </c>
      <c r="J106" s="117">
        <f>J194</f>
        <v>0</v>
      </c>
      <c r="L106" s="108"/>
    </row>
    <row r="107" spans="2:47" s="1" customFormat="1" ht="21.75" customHeight="1" x14ac:dyDescent="0.2">
      <c r="B107" s="32"/>
      <c r="L107" s="32"/>
    </row>
    <row r="108" spans="2:47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 x14ac:dyDescent="0.2">
      <c r="B113" s="32"/>
      <c r="C113" s="21" t="s">
        <v>146</v>
      </c>
      <c r="L113" s="32"/>
    </row>
    <row r="114" spans="2:63" s="1" customFormat="1" ht="6.95" customHeight="1" x14ac:dyDescent="0.2">
      <c r="B114" s="32"/>
      <c r="L114" s="32"/>
    </row>
    <row r="115" spans="2:63" s="1" customFormat="1" ht="12" customHeight="1" x14ac:dyDescent="0.2">
      <c r="B115" s="32"/>
      <c r="C115" s="27" t="s">
        <v>16</v>
      </c>
      <c r="L115" s="32"/>
    </row>
    <row r="116" spans="2:63" s="1" customFormat="1" ht="16.5" customHeight="1" x14ac:dyDescent="0.2">
      <c r="B116" s="32"/>
      <c r="E116" s="257" t="str">
        <f>E7</f>
        <v>ČZÚ - úprava sociálního zázemí</v>
      </c>
      <c r="F116" s="258"/>
      <c r="G116" s="258"/>
      <c r="H116" s="258"/>
      <c r="L116" s="32"/>
    </row>
    <row r="117" spans="2:63" ht="12" customHeight="1" x14ac:dyDescent="0.2">
      <c r="B117" s="20"/>
      <c r="C117" s="27" t="s">
        <v>126</v>
      </c>
      <c r="L117" s="20"/>
    </row>
    <row r="118" spans="2:63" s="1" customFormat="1" ht="16.5" customHeight="1" x14ac:dyDescent="0.2">
      <c r="B118" s="32"/>
      <c r="E118" s="257" t="s">
        <v>127</v>
      </c>
      <c r="F118" s="256"/>
      <c r="G118" s="256"/>
      <c r="H118" s="256"/>
      <c r="L118" s="32"/>
    </row>
    <row r="119" spans="2:63" s="1" customFormat="1" ht="12" customHeight="1" x14ac:dyDescent="0.2">
      <c r="B119" s="32"/>
      <c r="C119" s="27" t="s">
        <v>128</v>
      </c>
      <c r="L119" s="32"/>
    </row>
    <row r="120" spans="2:63" s="1" customFormat="1" ht="16.5" customHeight="1" x14ac:dyDescent="0.2">
      <c r="B120" s="32"/>
      <c r="E120" s="217" t="str">
        <f>E11</f>
        <v>D.1.4.e - Vnitřní vodovod a kanalizace</v>
      </c>
      <c r="F120" s="256"/>
      <c r="G120" s="256"/>
      <c r="H120" s="256"/>
      <c r="L120" s="32"/>
    </row>
    <row r="121" spans="2:63" s="1" customFormat="1" ht="6.95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F14</f>
        <v>Kamýcká č.p. 959, Praha-Suchdol 165 00</v>
      </c>
      <c r="I122" s="27" t="s">
        <v>22</v>
      </c>
      <c r="J122" s="52" t="str">
        <f>IF(J14="","",J14)</f>
        <v>30. 1. 2024</v>
      </c>
      <c r="L122" s="32"/>
    </row>
    <row r="123" spans="2:63" s="1" customFormat="1" ht="6.95" customHeight="1" x14ac:dyDescent="0.2">
      <c r="B123" s="32"/>
      <c r="L123" s="32"/>
    </row>
    <row r="124" spans="2:63" s="1" customFormat="1" ht="15.2" customHeight="1" x14ac:dyDescent="0.2">
      <c r="B124" s="32"/>
      <c r="C124" s="27" t="s">
        <v>24</v>
      </c>
      <c r="F124" s="25" t="str">
        <f>E17</f>
        <v>Česká zemědělská univerzita v Praze</v>
      </c>
      <c r="I124" s="27" t="s">
        <v>32</v>
      </c>
      <c r="J124" s="30" t="str">
        <f>E23</f>
        <v>Origon spol. s r.o.</v>
      </c>
      <c r="L124" s="32"/>
    </row>
    <row r="125" spans="2:63" s="1" customFormat="1" ht="25.7" customHeight="1" x14ac:dyDescent="0.2">
      <c r="B125" s="32"/>
      <c r="C125" s="27" t="s">
        <v>30</v>
      </c>
      <c r="F125" s="25" t="str">
        <f>IF(E20="","",E20)</f>
        <v>Vyplň údaj</v>
      </c>
      <c r="I125" s="27" t="s">
        <v>37</v>
      </c>
      <c r="J125" s="30" t="str">
        <f>E26</f>
        <v>STAGA stavební agentura s.r.o.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18"/>
      <c r="C127" s="119" t="s">
        <v>147</v>
      </c>
      <c r="D127" s="120" t="s">
        <v>67</v>
      </c>
      <c r="E127" s="120" t="s">
        <v>63</v>
      </c>
      <c r="F127" s="120" t="s">
        <v>64</v>
      </c>
      <c r="G127" s="120" t="s">
        <v>148</v>
      </c>
      <c r="H127" s="120" t="s">
        <v>149</v>
      </c>
      <c r="I127" s="120" t="s">
        <v>150</v>
      </c>
      <c r="J127" s="120" t="s">
        <v>132</v>
      </c>
      <c r="K127" s="121" t="s">
        <v>151</v>
      </c>
      <c r="L127" s="118"/>
      <c r="M127" s="59" t="s">
        <v>1</v>
      </c>
      <c r="N127" s="60" t="s">
        <v>46</v>
      </c>
      <c r="O127" s="60" t="s">
        <v>152</v>
      </c>
      <c r="P127" s="60" t="s">
        <v>153</v>
      </c>
      <c r="Q127" s="60" t="s">
        <v>154</v>
      </c>
      <c r="R127" s="60" t="s">
        <v>155</v>
      </c>
      <c r="S127" s="60" t="s">
        <v>156</v>
      </c>
      <c r="T127" s="61" t="s">
        <v>157</v>
      </c>
    </row>
    <row r="128" spans="2:63" s="1" customFormat="1" ht="22.9" customHeight="1" x14ac:dyDescent="0.25">
      <c r="B128" s="32"/>
      <c r="C128" s="64" t="s">
        <v>158</v>
      </c>
      <c r="J128" s="122">
        <f>BK128</f>
        <v>0</v>
      </c>
      <c r="L128" s="32"/>
      <c r="M128" s="62"/>
      <c r="N128" s="53"/>
      <c r="O128" s="53"/>
      <c r="P128" s="123">
        <f>P129+P189+P194</f>
        <v>0</v>
      </c>
      <c r="Q128" s="53"/>
      <c r="R128" s="123">
        <f>R129+R189+R194</f>
        <v>0.38597999999999999</v>
      </c>
      <c r="S128" s="53"/>
      <c r="T128" s="124">
        <f>T129+T189+T194</f>
        <v>2.4029999999999999E-2</v>
      </c>
      <c r="AT128" s="17" t="s">
        <v>81</v>
      </c>
      <c r="AU128" s="17" t="s">
        <v>134</v>
      </c>
      <c r="BK128" s="125">
        <f>BK129+BK189+BK194</f>
        <v>0</v>
      </c>
    </row>
    <row r="129" spans="2:65" s="11" customFormat="1" ht="25.9" customHeight="1" x14ac:dyDescent="0.2">
      <c r="B129" s="126"/>
      <c r="D129" s="127" t="s">
        <v>81</v>
      </c>
      <c r="E129" s="128" t="s">
        <v>248</v>
      </c>
      <c r="F129" s="128" t="s">
        <v>249</v>
      </c>
      <c r="I129" s="129"/>
      <c r="J129" s="117">
        <f>BK129</f>
        <v>0</v>
      </c>
      <c r="L129" s="126"/>
      <c r="M129" s="130"/>
      <c r="P129" s="131">
        <f>P130+P137+P148+P159+P186</f>
        <v>0</v>
      </c>
      <c r="R129" s="131">
        <f>R130+R137+R148+R159+R186</f>
        <v>0.38597999999999999</v>
      </c>
      <c r="T129" s="132">
        <f>T130+T137+T148+T159+T186</f>
        <v>2.4029999999999999E-2</v>
      </c>
      <c r="AR129" s="127" t="s">
        <v>91</v>
      </c>
      <c r="AT129" s="133" t="s">
        <v>81</v>
      </c>
      <c r="AU129" s="133" t="s">
        <v>82</v>
      </c>
      <c r="AY129" s="127" t="s">
        <v>161</v>
      </c>
      <c r="BK129" s="134">
        <f>BK130+BK137+BK148+BK159+BK186</f>
        <v>0</v>
      </c>
    </row>
    <row r="130" spans="2:65" s="11" customFormat="1" ht="22.9" customHeight="1" x14ac:dyDescent="0.2">
      <c r="B130" s="126"/>
      <c r="D130" s="127" t="s">
        <v>81</v>
      </c>
      <c r="E130" s="135" t="s">
        <v>576</v>
      </c>
      <c r="F130" s="135" t="s">
        <v>577</v>
      </c>
      <c r="I130" s="129"/>
      <c r="J130" s="136">
        <f>BK130</f>
        <v>0</v>
      </c>
      <c r="L130" s="126"/>
      <c r="M130" s="130"/>
      <c r="P130" s="131">
        <f>SUM(P131:P136)</f>
        <v>0</v>
      </c>
      <c r="R130" s="131">
        <f>SUM(R131:R136)</f>
        <v>5.559999999999999E-3</v>
      </c>
      <c r="T130" s="132">
        <f>SUM(T131:T136)</f>
        <v>0</v>
      </c>
      <c r="AR130" s="127" t="s">
        <v>91</v>
      </c>
      <c r="AT130" s="133" t="s">
        <v>81</v>
      </c>
      <c r="AU130" s="133" t="s">
        <v>89</v>
      </c>
      <c r="AY130" s="127" t="s">
        <v>161</v>
      </c>
      <c r="BK130" s="134">
        <f>SUM(BK131:BK136)</f>
        <v>0</v>
      </c>
    </row>
    <row r="131" spans="2:65" s="1" customFormat="1" ht="33" customHeight="1" x14ac:dyDescent="0.2">
      <c r="B131" s="32"/>
      <c r="C131" s="137" t="s">
        <v>89</v>
      </c>
      <c r="D131" s="137" t="s">
        <v>164</v>
      </c>
      <c r="E131" s="138" t="s">
        <v>578</v>
      </c>
      <c r="F131" s="139" t="s">
        <v>579</v>
      </c>
      <c r="G131" s="140" t="s">
        <v>209</v>
      </c>
      <c r="H131" s="141">
        <v>66</v>
      </c>
      <c r="I131" s="142"/>
      <c r="J131" s="143">
        <f t="shared" ref="J131:J136" si="0">ROUND(I131*H131,2)</f>
        <v>0</v>
      </c>
      <c r="K131" s="139" t="s">
        <v>168</v>
      </c>
      <c r="L131" s="32"/>
      <c r="M131" s="144" t="s">
        <v>1</v>
      </c>
      <c r="N131" s="145" t="s">
        <v>47</v>
      </c>
      <c r="P131" s="146">
        <f t="shared" ref="P131:P136" si="1">O131*H131</f>
        <v>0</v>
      </c>
      <c r="Q131" s="146">
        <v>6.0000000000000002E-5</v>
      </c>
      <c r="R131" s="146">
        <f t="shared" ref="R131:R136" si="2">Q131*H131</f>
        <v>3.96E-3</v>
      </c>
      <c r="S131" s="146">
        <v>0</v>
      </c>
      <c r="T131" s="147">
        <f t="shared" ref="T131:T136" si="3">S131*H131</f>
        <v>0</v>
      </c>
      <c r="AR131" s="148" t="s">
        <v>244</v>
      </c>
      <c r="AT131" s="148" t="s">
        <v>164</v>
      </c>
      <c r="AU131" s="148" t="s">
        <v>91</v>
      </c>
      <c r="AY131" s="17" t="s">
        <v>161</v>
      </c>
      <c r="BE131" s="149">
        <f t="shared" ref="BE131:BE136" si="4">IF(N131="základní",J131,0)</f>
        <v>0</v>
      </c>
      <c r="BF131" s="149">
        <f t="shared" ref="BF131:BF136" si="5">IF(N131="snížená",J131,0)</f>
        <v>0</v>
      </c>
      <c r="BG131" s="149">
        <f t="shared" ref="BG131:BG136" si="6">IF(N131="zákl. přenesená",J131,0)</f>
        <v>0</v>
      </c>
      <c r="BH131" s="149">
        <f t="shared" ref="BH131:BH136" si="7">IF(N131="sníž. přenesená",J131,0)</f>
        <v>0</v>
      </c>
      <c r="BI131" s="149">
        <f t="shared" ref="BI131:BI136" si="8">IF(N131="nulová",J131,0)</f>
        <v>0</v>
      </c>
      <c r="BJ131" s="17" t="s">
        <v>89</v>
      </c>
      <c r="BK131" s="149">
        <f t="shared" ref="BK131:BK136" si="9">ROUND(I131*H131,2)</f>
        <v>0</v>
      </c>
      <c r="BL131" s="17" t="s">
        <v>244</v>
      </c>
      <c r="BM131" s="148" t="s">
        <v>943</v>
      </c>
    </row>
    <row r="132" spans="2:65" s="1" customFormat="1" ht="24.2" customHeight="1" x14ac:dyDescent="0.2">
      <c r="B132" s="32"/>
      <c r="C132" s="192" t="s">
        <v>91</v>
      </c>
      <c r="D132" s="192" t="s">
        <v>437</v>
      </c>
      <c r="E132" s="193" t="s">
        <v>944</v>
      </c>
      <c r="F132" s="194" t="s">
        <v>945</v>
      </c>
      <c r="G132" s="195" t="s">
        <v>209</v>
      </c>
      <c r="H132" s="196">
        <v>26</v>
      </c>
      <c r="I132" s="197"/>
      <c r="J132" s="198">
        <f t="shared" si="0"/>
        <v>0</v>
      </c>
      <c r="K132" s="194" t="s">
        <v>168</v>
      </c>
      <c r="L132" s="199"/>
      <c r="M132" s="200" t="s">
        <v>1</v>
      </c>
      <c r="N132" s="201" t="s">
        <v>47</v>
      </c>
      <c r="P132" s="146">
        <f t="shared" si="1"/>
        <v>0</v>
      </c>
      <c r="Q132" s="146">
        <v>2.0000000000000002E-5</v>
      </c>
      <c r="R132" s="146">
        <f t="shared" si="2"/>
        <v>5.2000000000000006E-4</v>
      </c>
      <c r="S132" s="146">
        <v>0</v>
      </c>
      <c r="T132" s="147">
        <f t="shared" si="3"/>
        <v>0</v>
      </c>
      <c r="AR132" s="148" t="s">
        <v>440</v>
      </c>
      <c r="AT132" s="148" t="s">
        <v>437</v>
      </c>
      <c r="AU132" s="148" t="s">
        <v>91</v>
      </c>
      <c r="AY132" s="17" t="s">
        <v>161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7" t="s">
        <v>89</v>
      </c>
      <c r="BK132" s="149">
        <f t="shared" si="9"/>
        <v>0</v>
      </c>
      <c r="BL132" s="17" t="s">
        <v>244</v>
      </c>
      <c r="BM132" s="148" t="s">
        <v>946</v>
      </c>
    </row>
    <row r="133" spans="2:65" s="1" customFormat="1" ht="24.2" customHeight="1" x14ac:dyDescent="0.2">
      <c r="B133" s="32"/>
      <c r="C133" s="192" t="s">
        <v>114</v>
      </c>
      <c r="D133" s="192" t="s">
        <v>437</v>
      </c>
      <c r="E133" s="193" t="s">
        <v>947</v>
      </c>
      <c r="F133" s="194" t="s">
        <v>948</v>
      </c>
      <c r="G133" s="195" t="s">
        <v>209</v>
      </c>
      <c r="H133" s="196">
        <v>12</v>
      </c>
      <c r="I133" s="197"/>
      <c r="J133" s="198">
        <f t="shared" si="0"/>
        <v>0</v>
      </c>
      <c r="K133" s="194" t="s">
        <v>168</v>
      </c>
      <c r="L133" s="199"/>
      <c r="M133" s="200" t="s">
        <v>1</v>
      </c>
      <c r="N133" s="201" t="s">
        <v>47</v>
      </c>
      <c r="P133" s="146">
        <f t="shared" si="1"/>
        <v>0</v>
      </c>
      <c r="Q133" s="146">
        <v>2.0000000000000002E-5</v>
      </c>
      <c r="R133" s="146">
        <f t="shared" si="2"/>
        <v>2.4000000000000003E-4</v>
      </c>
      <c r="S133" s="146">
        <v>0</v>
      </c>
      <c r="T133" s="147">
        <f t="shared" si="3"/>
        <v>0</v>
      </c>
      <c r="AR133" s="148" t="s">
        <v>440</v>
      </c>
      <c r="AT133" s="148" t="s">
        <v>437</v>
      </c>
      <c r="AU133" s="148" t="s">
        <v>91</v>
      </c>
      <c r="AY133" s="17" t="s">
        <v>161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7" t="s">
        <v>89</v>
      </c>
      <c r="BK133" s="149">
        <f t="shared" si="9"/>
        <v>0</v>
      </c>
      <c r="BL133" s="17" t="s">
        <v>244</v>
      </c>
      <c r="BM133" s="148" t="s">
        <v>949</v>
      </c>
    </row>
    <row r="134" spans="2:65" s="1" customFormat="1" ht="24.2" customHeight="1" x14ac:dyDescent="0.2">
      <c r="B134" s="32"/>
      <c r="C134" s="192" t="s">
        <v>169</v>
      </c>
      <c r="D134" s="192" t="s">
        <v>437</v>
      </c>
      <c r="E134" s="193" t="s">
        <v>950</v>
      </c>
      <c r="F134" s="194" t="s">
        <v>951</v>
      </c>
      <c r="G134" s="195" t="s">
        <v>209</v>
      </c>
      <c r="H134" s="196">
        <v>20</v>
      </c>
      <c r="I134" s="197"/>
      <c r="J134" s="198">
        <f t="shared" si="0"/>
        <v>0</v>
      </c>
      <c r="K134" s="194" t="s">
        <v>168</v>
      </c>
      <c r="L134" s="199"/>
      <c r="M134" s="200" t="s">
        <v>1</v>
      </c>
      <c r="N134" s="201" t="s">
        <v>47</v>
      </c>
      <c r="P134" s="146">
        <f t="shared" si="1"/>
        <v>0</v>
      </c>
      <c r="Q134" s="146">
        <v>3.0000000000000001E-5</v>
      </c>
      <c r="R134" s="146">
        <f t="shared" si="2"/>
        <v>6.0000000000000006E-4</v>
      </c>
      <c r="S134" s="146">
        <v>0</v>
      </c>
      <c r="T134" s="147">
        <f t="shared" si="3"/>
        <v>0</v>
      </c>
      <c r="AR134" s="148" t="s">
        <v>440</v>
      </c>
      <c r="AT134" s="148" t="s">
        <v>437</v>
      </c>
      <c r="AU134" s="148" t="s">
        <v>91</v>
      </c>
      <c r="AY134" s="17" t="s">
        <v>161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7" t="s">
        <v>89</v>
      </c>
      <c r="BK134" s="149">
        <f t="shared" si="9"/>
        <v>0</v>
      </c>
      <c r="BL134" s="17" t="s">
        <v>244</v>
      </c>
      <c r="BM134" s="148" t="s">
        <v>952</v>
      </c>
    </row>
    <row r="135" spans="2:65" s="1" customFormat="1" ht="24.2" customHeight="1" x14ac:dyDescent="0.2">
      <c r="B135" s="32"/>
      <c r="C135" s="192" t="s">
        <v>190</v>
      </c>
      <c r="D135" s="192" t="s">
        <v>437</v>
      </c>
      <c r="E135" s="193" t="s">
        <v>953</v>
      </c>
      <c r="F135" s="194" t="s">
        <v>954</v>
      </c>
      <c r="G135" s="195" t="s">
        <v>209</v>
      </c>
      <c r="H135" s="196">
        <v>8</v>
      </c>
      <c r="I135" s="197"/>
      <c r="J135" s="198">
        <f t="shared" si="0"/>
        <v>0</v>
      </c>
      <c r="K135" s="194" t="s">
        <v>168</v>
      </c>
      <c r="L135" s="199"/>
      <c r="M135" s="200" t="s">
        <v>1</v>
      </c>
      <c r="N135" s="201" t="s">
        <v>47</v>
      </c>
      <c r="P135" s="146">
        <f t="shared" si="1"/>
        <v>0</v>
      </c>
      <c r="Q135" s="146">
        <v>3.0000000000000001E-5</v>
      </c>
      <c r="R135" s="146">
        <f t="shared" si="2"/>
        <v>2.4000000000000001E-4</v>
      </c>
      <c r="S135" s="146">
        <v>0</v>
      </c>
      <c r="T135" s="147">
        <f t="shared" si="3"/>
        <v>0</v>
      </c>
      <c r="AR135" s="148" t="s">
        <v>440</v>
      </c>
      <c r="AT135" s="148" t="s">
        <v>437</v>
      </c>
      <c r="AU135" s="148" t="s">
        <v>91</v>
      </c>
      <c r="AY135" s="17" t="s">
        <v>161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7" t="s">
        <v>89</v>
      </c>
      <c r="BK135" s="149">
        <f t="shared" si="9"/>
        <v>0</v>
      </c>
      <c r="BL135" s="17" t="s">
        <v>244</v>
      </c>
      <c r="BM135" s="148" t="s">
        <v>955</v>
      </c>
    </row>
    <row r="136" spans="2:65" s="1" customFormat="1" ht="24.2" customHeight="1" x14ac:dyDescent="0.2">
      <c r="B136" s="32"/>
      <c r="C136" s="137" t="s">
        <v>197</v>
      </c>
      <c r="D136" s="137" t="s">
        <v>164</v>
      </c>
      <c r="E136" s="138" t="s">
        <v>585</v>
      </c>
      <c r="F136" s="139" t="s">
        <v>586</v>
      </c>
      <c r="G136" s="140" t="s">
        <v>587</v>
      </c>
      <c r="H136" s="202"/>
      <c r="I136" s="142"/>
      <c r="J136" s="143">
        <f t="shared" si="0"/>
        <v>0</v>
      </c>
      <c r="K136" s="139" t="s">
        <v>168</v>
      </c>
      <c r="L136" s="32"/>
      <c r="M136" s="144" t="s">
        <v>1</v>
      </c>
      <c r="N136" s="145" t="s">
        <v>47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244</v>
      </c>
      <c r="AT136" s="148" t="s">
        <v>164</v>
      </c>
      <c r="AU136" s="148" t="s">
        <v>91</v>
      </c>
      <c r="AY136" s="17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89</v>
      </c>
      <c r="BK136" s="149">
        <f t="shared" si="9"/>
        <v>0</v>
      </c>
      <c r="BL136" s="17" t="s">
        <v>244</v>
      </c>
      <c r="BM136" s="148" t="s">
        <v>956</v>
      </c>
    </row>
    <row r="137" spans="2:65" s="11" customFormat="1" ht="22.9" customHeight="1" x14ac:dyDescent="0.2">
      <c r="B137" s="126"/>
      <c r="D137" s="127" t="s">
        <v>81</v>
      </c>
      <c r="E137" s="135" t="s">
        <v>957</v>
      </c>
      <c r="F137" s="135" t="s">
        <v>958</v>
      </c>
      <c r="I137" s="129"/>
      <c r="J137" s="136">
        <f>BK137</f>
        <v>0</v>
      </c>
      <c r="L137" s="126"/>
      <c r="M137" s="130"/>
      <c r="P137" s="131">
        <f>SUM(P138:P147)</f>
        <v>0</v>
      </c>
      <c r="R137" s="131">
        <f>SUM(R138:R147)</f>
        <v>6.9769999999999999E-2</v>
      </c>
      <c r="T137" s="132">
        <f>SUM(T138:T147)</f>
        <v>2.4029999999999999E-2</v>
      </c>
      <c r="AR137" s="127" t="s">
        <v>91</v>
      </c>
      <c r="AT137" s="133" t="s">
        <v>81</v>
      </c>
      <c r="AU137" s="133" t="s">
        <v>89</v>
      </c>
      <c r="AY137" s="127" t="s">
        <v>161</v>
      </c>
      <c r="BK137" s="134">
        <f>SUM(BK138:BK147)</f>
        <v>0</v>
      </c>
    </row>
    <row r="138" spans="2:65" s="1" customFormat="1" ht="16.5" customHeight="1" x14ac:dyDescent="0.2">
      <c r="B138" s="32"/>
      <c r="C138" s="137" t="s">
        <v>202</v>
      </c>
      <c r="D138" s="137" t="s">
        <v>164</v>
      </c>
      <c r="E138" s="138" t="s">
        <v>959</v>
      </c>
      <c r="F138" s="139" t="s">
        <v>960</v>
      </c>
      <c r="G138" s="140" t="s">
        <v>200</v>
      </c>
      <c r="H138" s="141">
        <v>1</v>
      </c>
      <c r="I138" s="142"/>
      <c r="J138" s="143">
        <f>ROUND(I138*H138,2)</f>
        <v>0</v>
      </c>
      <c r="K138" s="139" t="s">
        <v>168</v>
      </c>
      <c r="L138" s="32"/>
      <c r="M138" s="144" t="s">
        <v>1</v>
      </c>
      <c r="N138" s="145" t="s">
        <v>47</v>
      </c>
      <c r="P138" s="146">
        <f>O138*H138</f>
        <v>0</v>
      </c>
      <c r="Q138" s="146">
        <v>2.4029999999999999E-2</v>
      </c>
      <c r="R138" s="146">
        <f>Q138*H138</f>
        <v>2.4029999999999999E-2</v>
      </c>
      <c r="S138" s="146">
        <v>2.4029999999999999E-2</v>
      </c>
      <c r="T138" s="147">
        <f>S138*H138</f>
        <v>2.4029999999999999E-2</v>
      </c>
      <c r="AR138" s="148" t="s">
        <v>244</v>
      </c>
      <c r="AT138" s="148" t="s">
        <v>164</v>
      </c>
      <c r="AU138" s="148" t="s">
        <v>91</v>
      </c>
      <c r="AY138" s="17" t="s">
        <v>161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89</v>
      </c>
      <c r="BK138" s="149">
        <f>ROUND(I138*H138,2)</f>
        <v>0</v>
      </c>
      <c r="BL138" s="17" t="s">
        <v>244</v>
      </c>
      <c r="BM138" s="148" t="s">
        <v>961</v>
      </c>
    </row>
    <row r="139" spans="2:65" s="1" customFormat="1" ht="19.5" x14ac:dyDescent="0.2">
      <c r="B139" s="32"/>
      <c r="D139" s="151" t="s">
        <v>962</v>
      </c>
      <c r="F139" s="203" t="s">
        <v>963</v>
      </c>
      <c r="I139" s="204"/>
      <c r="L139" s="32"/>
      <c r="M139" s="171"/>
      <c r="T139" s="56"/>
      <c r="AT139" s="17" t="s">
        <v>962</v>
      </c>
      <c r="AU139" s="17" t="s">
        <v>91</v>
      </c>
    </row>
    <row r="140" spans="2:65" s="1" customFormat="1" ht="16.5" customHeight="1" x14ac:dyDescent="0.2">
      <c r="B140" s="32"/>
      <c r="C140" s="137" t="s">
        <v>206</v>
      </c>
      <c r="D140" s="137" t="s">
        <v>164</v>
      </c>
      <c r="E140" s="138" t="s">
        <v>964</v>
      </c>
      <c r="F140" s="139" t="s">
        <v>965</v>
      </c>
      <c r="G140" s="140" t="s">
        <v>209</v>
      </c>
      <c r="H140" s="141">
        <v>4</v>
      </c>
      <c r="I140" s="142"/>
      <c r="J140" s="143">
        <f t="shared" ref="J140:J147" si="10">ROUND(I140*H140,2)</f>
        <v>0</v>
      </c>
      <c r="K140" s="139" t="s">
        <v>168</v>
      </c>
      <c r="L140" s="32"/>
      <c r="M140" s="144" t="s">
        <v>1</v>
      </c>
      <c r="N140" s="145" t="s">
        <v>47</v>
      </c>
      <c r="P140" s="146">
        <f t="shared" ref="P140:P147" si="11">O140*H140</f>
        <v>0</v>
      </c>
      <c r="Q140" s="146">
        <v>1.5499999999999999E-3</v>
      </c>
      <c r="R140" s="146">
        <f t="shared" ref="R140:R147" si="12">Q140*H140</f>
        <v>6.1999999999999998E-3</v>
      </c>
      <c r="S140" s="146">
        <v>0</v>
      </c>
      <c r="T140" s="147">
        <f t="shared" ref="T140:T147" si="13">S140*H140</f>
        <v>0</v>
      </c>
      <c r="AR140" s="148" t="s">
        <v>244</v>
      </c>
      <c r="AT140" s="148" t="s">
        <v>164</v>
      </c>
      <c r="AU140" s="148" t="s">
        <v>91</v>
      </c>
      <c r="AY140" s="17" t="s">
        <v>161</v>
      </c>
      <c r="BE140" s="149">
        <f t="shared" ref="BE140:BE147" si="14">IF(N140="základní",J140,0)</f>
        <v>0</v>
      </c>
      <c r="BF140" s="149">
        <f t="shared" ref="BF140:BF147" si="15">IF(N140="snížená",J140,0)</f>
        <v>0</v>
      </c>
      <c r="BG140" s="149">
        <f t="shared" ref="BG140:BG147" si="16">IF(N140="zákl. přenesená",J140,0)</f>
        <v>0</v>
      </c>
      <c r="BH140" s="149">
        <f t="shared" ref="BH140:BH147" si="17">IF(N140="sníž. přenesená",J140,0)</f>
        <v>0</v>
      </c>
      <c r="BI140" s="149">
        <f t="shared" ref="BI140:BI147" si="18">IF(N140="nulová",J140,0)</f>
        <v>0</v>
      </c>
      <c r="BJ140" s="17" t="s">
        <v>89</v>
      </c>
      <c r="BK140" s="149">
        <f t="shared" ref="BK140:BK147" si="19">ROUND(I140*H140,2)</f>
        <v>0</v>
      </c>
      <c r="BL140" s="17" t="s">
        <v>244</v>
      </c>
      <c r="BM140" s="148" t="s">
        <v>966</v>
      </c>
    </row>
    <row r="141" spans="2:65" s="1" customFormat="1" ht="16.5" customHeight="1" x14ac:dyDescent="0.2">
      <c r="B141" s="32"/>
      <c r="C141" s="137" t="s">
        <v>162</v>
      </c>
      <c r="D141" s="137" t="s">
        <v>164</v>
      </c>
      <c r="E141" s="138" t="s">
        <v>967</v>
      </c>
      <c r="F141" s="139" t="s">
        <v>968</v>
      </c>
      <c r="G141" s="140" t="s">
        <v>209</v>
      </c>
      <c r="H141" s="141">
        <v>8</v>
      </c>
      <c r="I141" s="142"/>
      <c r="J141" s="143">
        <f t="shared" si="10"/>
        <v>0</v>
      </c>
      <c r="K141" s="139" t="s">
        <v>168</v>
      </c>
      <c r="L141" s="32"/>
      <c r="M141" s="144" t="s">
        <v>1</v>
      </c>
      <c r="N141" s="145" t="s">
        <v>47</v>
      </c>
      <c r="P141" s="146">
        <f t="shared" si="11"/>
        <v>0</v>
      </c>
      <c r="Q141" s="146">
        <v>1.91E-3</v>
      </c>
      <c r="R141" s="146">
        <f t="shared" si="12"/>
        <v>1.528E-2</v>
      </c>
      <c r="S141" s="146">
        <v>0</v>
      </c>
      <c r="T141" s="147">
        <f t="shared" si="13"/>
        <v>0</v>
      </c>
      <c r="AR141" s="148" t="s">
        <v>244</v>
      </c>
      <c r="AT141" s="148" t="s">
        <v>164</v>
      </c>
      <c r="AU141" s="148" t="s">
        <v>91</v>
      </c>
      <c r="AY141" s="17" t="s">
        <v>161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7" t="s">
        <v>89</v>
      </c>
      <c r="BK141" s="149">
        <f t="shared" si="19"/>
        <v>0</v>
      </c>
      <c r="BL141" s="17" t="s">
        <v>244</v>
      </c>
      <c r="BM141" s="148" t="s">
        <v>969</v>
      </c>
    </row>
    <row r="142" spans="2:65" s="1" customFormat="1" ht="16.5" customHeight="1" x14ac:dyDescent="0.2">
      <c r="B142" s="32"/>
      <c r="C142" s="137" t="s">
        <v>219</v>
      </c>
      <c r="D142" s="137" t="s">
        <v>164</v>
      </c>
      <c r="E142" s="138" t="s">
        <v>970</v>
      </c>
      <c r="F142" s="139" t="s">
        <v>971</v>
      </c>
      <c r="G142" s="140" t="s">
        <v>209</v>
      </c>
      <c r="H142" s="141">
        <v>10</v>
      </c>
      <c r="I142" s="142"/>
      <c r="J142" s="143">
        <f t="shared" si="10"/>
        <v>0</v>
      </c>
      <c r="K142" s="139" t="s">
        <v>168</v>
      </c>
      <c r="L142" s="32"/>
      <c r="M142" s="144" t="s">
        <v>1</v>
      </c>
      <c r="N142" s="145" t="s">
        <v>47</v>
      </c>
      <c r="P142" s="146">
        <f t="shared" si="11"/>
        <v>0</v>
      </c>
      <c r="Q142" s="146">
        <v>4.0999999999999999E-4</v>
      </c>
      <c r="R142" s="146">
        <f t="shared" si="12"/>
        <v>4.0999999999999995E-3</v>
      </c>
      <c r="S142" s="146">
        <v>0</v>
      </c>
      <c r="T142" s="147">
        <f t="shared" si="13"/>
        <v>0</v>
      </c>
      <c r="AR142" s="148" t="s">
        <v>244</v>
      </c>
      <c r="AT142" s="148" t="s">
        <v>164</v>
      </c>
      <c r="AU142" s="148" t="s">
        <v>91</v>
      </c>
      <c r="AY142" s="17" t="s">
        <v>161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7" t="s">
        <v>89</v>
      </c>
      <c r="BK142" s="149">
        <f t="shared" si="19"/>
        <v>0</v>
      </c>
      <c r="BL142" s="17" t="s">
        <v>244</v>
      </c>
      <c r="BM142" s="148" t="s">
        <v>972</v>
      </c>
    </row>
    <row r="143" spans="2:65" s="1" customFormat="1" ht="16.5" customHeight="1" x14ac:dyDescent="0.2">
      <c r="B143" s="32"/>
      <c r="C143" s="137" t="s">
        <v>224</v>
      </c>
      <c r="D143" s="137" t="s">
        <v>164</v>
      </c>
      <c r="E143" s="138" t="s">
        <v>973</v>
      </c>
      <c r="F143" s="139" t="s">
        <v>974</v>
      </c>
      <c r="G143" s="140" t="s">
        <v>209</v>
      </c>
      <c r="H143" s="141">
        <v>9</v>
      </c>
      <c r="I143" s="142"/>
      <c r="J143" s="143">
        <f t="shared" si="10"/>
        <v>0</v>
      </c>
      <c r="K143" s="139" t="s">
        <v>168</v>
      </c>
      <c r="L143" s="32"/>
      <c r="M143" s="144" t="s">
        <v>1</v>
      </c>
      <c r="N143" s="145" t="s">
        <v>47</v>
      </c>
      <c r="P143" s="146">
        <f t="shared" si="11"/>
        <v>0</v>
      </c>
      <c r="Q143" s="146">
        <v>2.2399999999999998E-3</v>
      </c>
      <c r="R143" s="146">
        <f t="shared" si="12"/>
        <v>2.0159999999999997E-2</v>
      </c>
      <c r="S143" s="146">
        <v>0</v>
      </c>
      <c r="T143" s="147">
        <f t="shared" si="13"/>
        <v>0</v>
      </c>
      <c r="AR143" s="148" t="s">
        <v>244</v>
      </c>
      <c r="AT143" s="148" t="s">
        <v>164</v>
      </c>
      <c r="AU143" s="148" t="s">
        <v>91</v>
      </c>
      <c r="AY143" s="17" t="s">
        <v>161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7" t="s">
        <v>89</v>
      </c>
      <c r="BK143" s="149">
        <f t="shared" si="19"/>
        <v>0</v>
      </c>
      <c r="BL143" s="17" t="s">
        <v>244</v>
      </c>
      <c r="BM143" s="148" t="s">
        <v>975</v>
      </c>
    </row>
    <row r="144" spans="2:65" s="1" customFormat="1" ht="16.5" customHeight="1" x14ac:dyDescent="0.2">
      <c r="B144" s="32"/>
      <c r="C144" s="137" t="s">
        <v>8</v>
      </c>
      <c r="D144" s="137" t="s">
        <v>164</v>
      </c>
      <c r="E144" s="138" t="s">
        <v>976</v>
      </c>
      <c r="F144" s="139" t="s">
        <v>977</v>
      </c>
      <c r="G144" s="140" t="s">
        <v>200</v>
      </c>
      <c r="H144" s="141">
        <v>7</v>
      </c>
      <c r="I144" s="142"/>
      <c r="J144" s="143">
        <f t="shared" si="10"/>
        <v>0</v>
      </c>
      <c r="K144" s="139" t="s">
        <v>168</v>
      </c>
      <c r="L144" s="32"/>
      <c r="M144" s="144" t="s">
        <v>1</v>
      </c>
      <c r="N144" s="145" t="s">
        <v>47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244</v>
      </c>
      <c r="AT144" s="148" t="s">
        <v>164</v>
      </c>
      <c r="AU144" s="148" t="s">
        <v>91</v>
      </c>
      <c r="AY144" s="17" t="s">
        <v>161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7" t="s">
        <v>89</v>
      </c>
      <c r="BK144" s="149">
        <f t="shared" si="19"/>
        <v>0</v>
      </c>
      <c r="BL144" s="17" t="s">
        <v>244</v>
      </c>
      <c r="BM144" s="148" t="s">
        <v>978</v>
      </c>
    </row>
    <row r="145" spans="2:65" s="1" customFormat="1" ht="21.75" customHeight="1" x14ac:dyDescent="0.2">
      <c r="B145" s="32"/>
      <c r="C145" s="137" t="s">
        <v>231</v>
      </c>
      <c r="D145" s="137" t="s">
        <v>164</v>
      </c>
      <c r="E145" s="138" t="s">
        <v>979</v>
      </c>
      <c r="F145" s="139" t="s">
        <v>980</v>
      </c>
      <c r="G145" s="140" t="s">
        <v>200</v>
      </c>
      <c r="H145" s="141">
        <v>4</v>
      </c>
      <c r="I145" s="142"/>
      <c r="J145" s="143">
        <f t="shared" si="10"/>
        <v>0</v>
      </c>
      <c r="K145" s="139" t="s">
        <v>168</v>
      </c>
      <c r="L145" s="32"/>
      <c r="M145" s="144" t="s">
        <v>1</v>
      </c>
      <c r="N145" s="145" t="s">
        <v>47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244</v>
      </c>
      <c r="AT145" s="148" t="s">
        <v>164</v>
      </c>
      <c r="AU145" s="148" t="s">
        <v>91</v>
      </c>
      <c r="AY145" s="17" t="s">
        <v>161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7" t="s">
        <v>89</v>
      </c>
      <c r="BK145" s="149">
        <f t="shared" si="19"/>
        <v>0</v>
      </c>
      <c r="BL145" s="17" t="s">
        <v>244</v>
      </c>
      <c r="BM145" s="148" t="s">
        <v>981</v>
      </c>
    </row>
    <row r="146" spans="2:65" s="1" customFormat="1" ht="21.75" customHeight="1" x14ac:dyDescent="0.2">
      <c r="B146" s="32"/>
      <c r="C146" s="137" t="s">
        <v>235</v>
      </c>
      <c r="D146" s="137" t="s">
        <v>164</v>
      </c>
      <c r="E146" s="138" t="s">
        <v>982</v>
      </c>
      <c r="F146" s="139" t="s">
        <v>983</v>
      </c>
      <c r="G146" s="140" t="s">
        <v>209</v>
      </c>
      <c r="H146" s="141">
        <v>31</v>
      </c>
      <c r="I146" s="142"/>
      <c r="J146" s="143">
        <f t="shared" si="10"/>
        <v>0</v>
      </c>
      <c r="K146" s="139" t="s">
        <v>168</v>
      </c>
      <c r="L146" s="32"/>
      <c r="M146" s="144" t="s">
        <v>1</v>
      </c>
      <c r="N146" s="145" t="s">
        <v>47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244</v>
      </c>
      <c r="AT146" s="148" t="s">
        <v>164</v>
      </c>
      <c r="AU146" s="148" t="s">
        <v>91</v>
      </c>
      <c r="AY146" s="17" t="s">
        <v>161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7" t="s">
        <v>89</v>
      </c>
      <c r="BK146" s="149">
        <f t="shared" si="19"/>
        <v>0</v>
      </c>
      <c r="BL146" s="17" t="s">
        <v>244</v>
      </c>
      <c r="BM146" s="148" t="s">
        <v>984</v>
      </c>
    </row>
    <row r="147" spans="2:65" s="1" customFormat="1" ht="24.2" customHeight="1" x14ac:dyDescent="0.2">
      <c r="B147" s="32"/>
      <c r="C147" s="137" t="s">
        <v>239</v>
      </c>
      <c r="D147" s="137" t="s">
        <v>164</v>
      </c>
      <c r="E147" s="138" t="s">
        <v>985</v>
      </c>
      <c r="F147" s="139" t="s">
        <v>986</v>
      </c>
      <c r="G147" s="140" t="s">
        <v>587</v>
      </c>
      <c r="H147" s="202"/>
      <c r="I147" s="142"/>
      <c r="J147" s="143">
        <f t="shared" si="10"/>
        <v>0</v>
      </c>
      <c r="K147" s="139" t="s">
        <v>168</v>
      </c>
      <c r="L147" s="32"/>
      <c r="M147" s="144" t="s">
        <v>1</v>
      </c>
      <c r="N147" s="145" t="s">
        <v>47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244</v>
      </c>
      <c r="AT147" s="148" t="s">
        <v>164</v>
      </c>
      <c r="AU147" s="148" t="s">
        <v>91</v>
      </c>
      <c r="AY147" s="17" t="s">
        <v>161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7" t="s">
        <v>89</v>
      </c>
      <c r="BK147" s="149">
        <f t="shared" si="19"/>
        <v>0</v>
      </c>
      <c r="BL147" s="17" t="s">
        <v>244</v>
      </c>
      <c r="BM147" s="148" t="s">
        <v>987</v>
      </c>
    </row>
    <row r="148" spans="2:65" s="11" customFormat="1" ht="22.9" customHeight="1" x14ac:dyDescent="0.2">
      <c r="B148" s="126"/>
      <c r="D148" s="127" t="s">
        <v>81</v>
      </c>
      <c r="E148" s="135" t="s">
        <v>988</v>
      </c>
      <c r="F148" s="135" t="s">
        <v>989</v>
      </c>
      <c r="I148" s="129"/>
      <c r="J148" s="136">
        <f>BK148</f>
        <v>0</v>
      </c>
      <c r="L148" s="126"/>
      <c r="M148" s="130"/>
      <c r="P148" s="131">
        <f>SUM(P149:P158)</f>
        <v>0</v>
      </c>
      <c r="R148" s="131">
        <f>SUM(R149:R158)</f>
        <v>5.5889999999999995E-2</v>
      </c>
      <c r="T148" s="132">
        <f>SUM(T149:T158)</f>
        <v>0</v>
      </c>
      <c r="AR148" s="127" t="s">
        <v>91</v>
      </c>
      <c r="AT148" s="133" t="s">
        <v>81</v>
      </c>
      <c r="AU148" s="133" t="s">
        <v>89</v>
      </c>
      <c r="AY148" s="127" t="s">
        <v>161</v>
      </c>
      <c r="BK148" s="134">
        <f>SUM(BK149:BK158)</f>
        <v>0</v>
      </c>
    </row>
    <row r="149" spans="2:65" s="1" customFormat="1" ht="24.2" customHeight="1" x14ac:dyDescent="0.2">
      <c r="B149" s="32"/>
      <c r="C149" s="137" t="s">
        <v>244</v>
      </c>
      <c r="D149" s="137" t="s">
        <v>164</v>
      </c>
      <c r="E149" s="138" t="s">
        <v>990</v>
      </c>
      <c r="F149" s="139" t="s">
        <v>991</v>
      </c>
      <c r="G149" s="140" t="s">
        <v>209</v>
      </c>
      <c r="H149" s="141">
        <v>26</v>
      </c>
      <c r="I149" s="142"/>
      <c r="J149" s="143">
        <f t="shared" ref="J149:J158" si="20">ROUND(I149*H149,2)</f>
        <v>0</v>
      </c>
      <c r="K149" s="139" t="s">
        <v>168</v>
      </c>
      <c r="L149" s="32"/>
      <c r="M149" s="144" t="s">
        <v>1</v>
      </c>
      <c r="N149" s="145" t="s">
        <v>47</v>
      </c>
      <c r="P149" s="146">
        <f t="shared" ref="P149:P158" si="21">O149*H149</f>
        <v>0</v>
      </c>
      <c r="Q149" s="146">
        <v>8.4000000000000003E-4</v>
      </c>
      <c r="R149" s="146">
        <f t="shared" ref="R149:R158" si="22">Q149*H149</f>
        <v>2.1840000000000002E-2</v>
      </c>
      <c r="S149" s="146">
        <v>0</v>
      </c>
      <c r="T149" s="147">
        <f t="shared" ref="T149:T158" si="23">S149*H149</f>
        <v>0</v>
      </c>
      <c r="AR149" s="148" t="s">
        <v>244</v>
      </c>
      <c r="AT149" s="148" t="s">
        <v>164</v>
      </c>
      <c r="AU149" s="148" t="s">
        <v>91</v>
      </c>
      <c r="AY149" s="17" t="s">
        <v>161</v>
      </c>
      <c r="BE149" s="149">
        <f t="shared" ref="BE149:BE158" si="24">IF(N149="základní",J149,0)</f>
        <v>0</v>
      </c>
      <c r="BF149" s="149">
        <f t="shared" ref="BF149:BF158" si="25">IF(N149="snížená",J149,0)</f>
        <v>0</v>
      </c>
      <c r="BG149" s="149">
        <f t="shared" ref="BG149:BG158" si="26">IF(N149="zákl. přenesená",J149,0)</f>
        <v>0</v>
      </c>
      <c r="BH149" s="149">
        <f t="shared" ref="BH149:BH158" si="27">IF(N149="sníž. přenesená",J149,0)</f>
        <v>0</v>
      </c>
      <c r="BI149" s="149">
        <f t="shared" ref="BI149:BI158" si="28">IF(N149="nulová",J149,0)</f>
        <v>0</v>
      </c>
      <c r="BJ149" s="17" t="s">
        <v>89</v>
      </c>
      <c r="BK149" s="149">
        <f t="shared" ref="BK149:BK158" si="29">ROUND(I149*H149,2)</f>
        <v>0</v>
      </c>
      <c r="BL149" s="17" t="s">
        <v>244</v>
      </c>
      <c r="BM149" s="148" t="s">
        <v>992</v>
      </c>
    </row>
    <row r="150" spans="2:65" s="1" customFormat="1" ht="24.2" customHeight="1" x14ac:dyDescent="0.2">
      <c r="B150" s="32"/>
      <c r="C150" s="137" t="s">
        <v>252</v>
      </c>
      <c r="D150" s="137" t="s">
        <v>164</v>
      </c>
      <c r="E150" s="138" t="s">
        <v>993</v>
      </c>
      <c r="F150" s="139" t="s">
        <v>994</v>
      </c>
      <c r="G150" s="140" t="s">
        <v>209</v>
      </c>
      <c r="H150" s="141">
        <v>20</v>
      </c>
      <c r="I150" s="142"/>
      <c r="J150" s="143">
        <f t="shared" si="20"/>
        <v>0</v>
      </c>
      <c r="K150" s="139" t="s">
        <v>168</v>
      </c>
      <c r="L150" s="32"/>
      <c r="M150" s="144" t="s">
        <v>1</v>
      </c>
      <c r="N150" s="145" t="s">
        <v>47</v>
      </c>
      <c r="P150" s="146">
        <f t="shared" si="21"/>
        <v>0</v>
      </c>
      <c r="Q150" s="146">
        <v>1.16E-3</v>
      </c>
      <c r="R150" s="146">
        <f t="shared" si="22"/>
        <v>2.3199999999999998E-2</v>
      </c>
      <c r="S150" s="146">
        <v>0</v>
      </c>
      <c r="T150" s="147">
        <f t="shared" si="23"/>
        <v>0</v>
      </c>
      <c r="AR150" s="148" t="s">
        <v>244</v>
      </c>
      <c r="AT150" s="148" t="s">
        <v>164</v>
      </c>
      <c r="AU150" s="148" t="s">
        <v>91</v>
      </c>
      <c r="AY150" s="17" t="s">
        <v>161</v>
      </c>
      <c r="BE150" s="149">
        <f t="shared" si="24"/>
        <v>0</v>
      </c>
      <c r="BF150" s="149">
        <f t="shared" si="25"/>
        <v>0</v>
      </c>
      <c r="BG150" s="149">
        <f t="shared" si="26"/>
        <v>0</v>
      </c>
      <c r="BH150" s="149">
        <f t="shared" si="27"/>
        <v>0</v>
      </c>
      <c r="BI150" s="149">
        <f t="shared" si="28"/>
        <v>0</v>
      </c>
      <c r="BJ150" s="17" t="s">
        <v>89</v>
      </c>
      <c r="BK150" s="149">
        <f t="shared" si="29"/>
        <v>0</v>
      </c>
      <c r="BL150" s="17" t="s">
        <v>244</v>
      </c>
      <c r="BM150" s="148" t="s">
        <v>995</v>
      </c>
    </row>
    <row r="151" spans="2:65" s="1" customFormat="1" ht="16.5" customHeight="1" x14ac:dyDescent="0.2">
      <c r="B151" s="32"/>
      <c r="C151" s="137" t="s">
        <v>257</v>
      </c>
      <c r="D151" s="137" t="s">
        <v>164</v>
      </c>
      <c r="E151" s="138" t="s">
        <v>996</v>
      </c>
      <c r="F151" s="139" t="s">
        <v>997</v>
      </c>
      <c r="G151" s="140" t="s">
        <v>200</v>
      </c>
      <c r="H151" s="141">
        <v>16</v>
      </c>
      <c r="I151" s="142"/>
      <c r="J151" s="143">
        <f t="shared" si="20"/>
        <v>0</v>
      </c>
      <c r="K151" s="139" t="s">
        <v>168</v>
      </c>
      <c r="L151" s="32"/>
      <c r="M151" s="144" t="s">
        <v>1</v>
      </c>
      <c r="N151" s="145" t="s">
        <v>47</v>
      </c>
      <c r="P151" s="146">
        <f t="shared" si="21"/>
        <v>0</v>
      </c>
      <c r="Q151" s="146">
        <v>0</v>
      </c>
      <c r="R151" s="146">
        <f t="shared" si="22"/>
        <v>0</v>
      </c>
      <c r="S151" s="146">
        <v>0</v>
      </c>
      <c r="T151" s="147">
        <f t="shared" si="23"/>
        <v>0</v>
      </c>
      <c r="AR151" s="148" t="s">
        <v>244</v>
      </c>
      <c r="AT151" s="148" t="s">
        <v>164</v>
      </c>
      <c r="AU151" s="148" t="s">
        <v>91</v>
      </c>
      <c r="AY151" s="17" t="s">
        <v>161</v>
      </c>
      <c r="BE151" s="149">
        <f t="shared" si="24"/>
        <v>0</v>
      </c>
      <c r="BF151" s="149">
        <f t="shared" si="25"/>
        <v>0</v>
      </c>
      <c r="BG151" s="149">
        <f t="shared" si="26"/>
        <v>0</v>
      </c>
      <c r="BH151" s="149">
        <f t="shared" si="27"/>
        <v>0</v>
      </c>
      <c r="BI151" s="149">
        <f t="shared" si="28"/>
        <v>0</v>
      </c>
      <c r="BJ151" s="17" t="s">
        <v>89</v>
      </c>
      <c r="BK151" s="149">
        <f t="shared" si="29"/>
        <v>0</v>
      </c>
      <c r="BL151" s="17" t="s">
        <v>244</v>
      </c>
      <c r="BM151" s="148" t="s">
        <v>998</v>
      </c>
    </row>
    <row r="152" spans="2:65" s="1" customFormat="1" ht="24.2" customHeight="1" x14ac:dyDescent="0.2">
      <c r="B152" s="32"/>
      <c r="C152" s="137" t="s">
        <v>263</v>
      </c>
      <c r="D152" s="137" t="s">
        <v>164</v>
      </c>
      <c r="E152" s="138" t="s">
        <v>999</v>
      </c>
      <c r="F152" s="139" t="s">
        <v>1000</v>
      </c>
      <c r="G152" s="140" t="s">
        <v>200</v>
      </c>
      <c r="H152" s="141">
        <v>1</v>
      </c>
      <c r="I152" s="142"/>
      <c r="J152" s="143">
        <f t="shared" si="20"/>
        <v>0</v>
      </c>
      <c r="K152" s="139" t="s">
        <v>168</v>
      </c>
      <c r="L152" s="32"/>
      <c r="M152" s="144" t="s">
        <v>1</v>
      </c>
      <c r="N152" s="145" t="s">
        <v>47</v>
      </c>
      <c r="P152" s="146">
        <f t="shared" si="21"/>
        <v>0</v>
      </c>
      <c r="Q152" s="146">
        <v>2.2000000000000001E-4</v>
      </c>
      <c r="R152" s="146">
        <f t="shared" si="22"/>
        <v>2.2000000000000001E-4</v>
      </c>
      <c r="S152" s="146">
        <v>0</v>
      </c>
      <c r="T152" s="147">
        <f t="shared" si="23"/>
        <v>0</v>
      </c>
      <c r="AR152" s="148" t="s">
        <v>244</v>
      </c>
      <c r="AT152" s="148" t="s">
        <v>164</v>
      </c>
      <c r="AU152" s="148" t="s">
        <v>91</v>
      </c>
      <c r="AY152" s="17" t="s">
        <v>161</v>
      </c>
      <c r="BE152" s="149">
        <f t="shared" si="24"/>
        <v>0</v>
      </c>
      <c r="BF152" s="149">
        <f t="shared" si="25"/>
        <v>0</v>
      </c>
      <c r="BG152" s="149">
        <f t="shared" si="26"/>
        <v>0</v>
      </c>
      <c r="BH152" s="149">
        <f t="shared" si="27"/>
        <v>0</v>
      </c>
      <c r="BI152" s="149">
        <f t="shared" si="28"/>
        <v>0</v>
      </c>
      <c r="BJ152" s="17" t="s">
        <v>89</v>
      </c>
      <c r="BK152" s="149">
        <f t="shared" si="29"/>
        <v>0</v>
      </c>
      <c r="BL152" s="17" t="s">
        <v>244</v>
      </c>
      <c r="BM152" s="148" t="s">
        <v>1001</v>
      </c>
    </row>
    <row r="153" spans="2:65" s="1" customFormat="1" ht="24.2" customHeight="1" x14ac:dyDescent="0.2">
      <c r="B153" s="32"/>
      <c r="C153" s="137" t="s">
        <v>269</v>
      </c>
      <c r="D153" s="137" t="s">
        <v>164</v>
      </c>
      <c r="E153" s="138" t="s">
        <v>1002</v>
      </c>
      <c r="F153" s="139" t="s">
        <v>1003</v>
      </c>
      <c r="G153" s="140" t="s">
        <v>200</v>
      </c>
      <c r="H153" s="141">
        <v>2</v>
      </c>
      <c r="I153" s="142"/>
      <c r="J153" s="143">
        <f t="shared" si="20"/>
        <v>0</v>
      </c>
      <c r="K153" s="139" t="s">
        <v>168</v>
      </c>
      <c r="L153" s="32"/>
      <c r="M153" s="144" t="s">
        <v>1</v>
      </c>
      <c r="N153" s="145" t="s">
        <v>47</v>
      </c>
      <c r="P153" s="146">
        <f t="shared" si="21"/>
        <v>0</v>
      </c>
      <c r="Q153" s="146">
        <v>1.7000000000000001E-4</v>
      </c>
      <c r="R153" s="146">
        <f t="shared" si="22"/>
        <v>3.4000000000000002E-4</v>
      </c>
      <c r="S153" s="146">
        <v>0</v>
      </c>
      <c r="T153" s="147">
        <f t="shared" si="23"/>
        <v>0</v>
      </c>
      <c r="AR153" s="148" t="s">
        <v>244</v>
      </c>
      <c r="AT153" s="148" t="s">
        <v>164</v>
      </c>
      <c r="AU153" s="148" t="s">
        <v>91</v>
      </c>
      <c r="AY153" s="17" t="s">
        <v>161</v>
      </c>
      <c r="BE153" s="149">
        <f t="shared" si="24"/>
        <v>0</v>
      </c>
      <c r="BF153" s="149">
        <f t="shared" si="25"/>
        <v>0</v>
      </c>
      <c r="BG153" s="149">
        <f t="shared" si="26"/>
        <v>0</v>
      </c>
      <c r="BH153" s="149">
        <f t="shared" si="27"/>
        <v>0</v>
      </c>
      <c r="BI153" s="149">
        <f t="shared" si="28"/>
        <v>0</v>
      </c>
      <c r="BJ153" s="17" t="s">
        <v>89</v>
      </c>
      <c r="BK153" s="149">
        <f t="shared" si="29"/>
        <v>0</v>
      </c>
      <c r="BL153" s="17" t="s">
        <v>244</v>
      </c>
      <c r="BM153" s="148" t="s">
        <v>1004</v>
      </c>
    </row>
    <row r="154" spans="2:65" s="1" customFormat="1" ht="16.5" customHeight="1" x14ac:dyDescent="0.2">
      <c r="B154" s="32"/>
      <c r="C154" s="137" t="s">
        <v>7</v>
      </c>
      <c r="D154" s="137" t="s">
        <v>164</v>
      </c>
      <c r="E154" s="138" t="s">
        <v>1005</v>
      </c>
      <c r="F154" s="139" t="s">
        <v>1006</v>
      </c>
      <c r="G154" s="140" t="s">
        <v>200</v>
      </c>
      <c r="H154" s="141">
        <v>1</v>
      </c>
      <c r="I154" s="142"/>
      <c r="J154" s="143">
        <f t="shared" si="20"/>
        <v>0</v>
      </c>
      <c r="K154" s="139" t="s">
        <v>168</v>
      </c>
      <c r="L154" s="32"/>
      <c r="M154" s="144" t="s">
        <v>1</v>
      </c>
      <c r="N154" s="145" t="s">
        <v>47</v>
      </c>
      <c r="P154" s="146">
        <f t="shared" si="21"/>
        <v>0</v>
      </c>
      <c r="Q154" s="146">
        <v>4.0999999999999999E-4</v>
      </c>
      <c r="R154" s="146">
        <f t="shared" si="22"/>
        <v>4.0999999999999999E-4</v>
      </c>
      <c r="S154" s="146">
        <v>0</v>
      </c>
      <c r="T154" s="147">
        <f t="shared" si="23"/>
        <v>0</v>
      </c>
      <c r="AR154" s="148" t="s">
        <v>244</v>
      </c>
      <c r="AT154" s="148" t="s">
        <v>164</v>
      </c>
      <c r="AU154" s="148" t="s">
        <v>91</v>
      </c>
      <c r="AY154" s="17" t="s">
        <v>161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7" t="s">
        <v>89</v>
      </c>
      <c r="BK154" s="149">
        <f t="shared" si="29"/>
        <v>0</v>
      </c>
      <c r="BL154" s="17" t="s">
        <v>244</v>
      </c>
      <c r="BM154" s="148" t="s">
        <v>1007</v>
      </c>
    </row>
    <row r="155" spans="2:65" s="1" customFormat="1" ht="21.75" customHeight="1" x14ac:dyDescent="0.2">
      <c r="B155" s="32"/>
      <c r="C155" s="137" t="s">
        <v>282</v>
      </c>
      <c r="D155" s="137" t="s">
        <v>164</v>
      </c>
      <c r="E155" s="138" t="s">
        <v>1008</v>
      </c>
      <c r="F155" s="139" t="s">
        <v>1009</v>
      </c>
      <c r="G155" s="140" t="s">
        <v>200</v>
      </c>
      <c r="H155" s="141">
        <v>2</v>
      </c>
      <c r="I155" s="142"/>
      <c r="J155" s="143">
        <f t="shared" si="20"/>
        <v>0</v>
      </c>
      <c r="K155" s="139" t="s">
        <v>168</v>
      </c>
      <c r="L155" s="32"/>
      <c r="M155" s="144" t="s">
        <v>1</v>
      </c>
      <c r="N155" s="145" t="s">
        <v>47</v>
      </c>
      <c r="P155" s="146">
        <f t="shared" si="21"/>
        <v>0</v>
      </c>
      <c r="Q155" s="146">
        <v>3.4000000000000002E-4</v>
      </c>
      <c r="R155" s="146">
        <f t="shared" si="22"/>
        <v>6.8000000000000005E-4</v>
      </c>
      <c r="S155" s="146">
        <v>0</v>
      </c>
      <c r="T155" s="147">
        <f t="shared" si="23"/>
        <v>0</v>
      </c>
      <c r="AR155" s="148" t="s">
        <v>244</v>
      </c>
      <c r="AT155" s="148" t="s">
        <v>164</v>
      </c>
      <c r="AU155" s="148" t="s">
        <v>91</v>
      </c>
      <c r="AY155" s="17" t="s">
        <v>161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7" t="s">
        <v>89</v>
      </c>
      <c r="BK155" s="149">
        <f t="shared" si="29"/>
        <v>0</v>
      </c>
      <c r="BL155" s="17" t="s">
        <v>244</v>
      </c>
      <c r="BM155" s="148" t="s">
        <v>1010</v>
      </c>
    </row>
    <row r="156" spans="2:65" s="1" customFormat="1" ht="24.2" customHeight="1" x14ac:dyDescent="0.2">
      <c r="B156" s="32"/>
      <c r="C156" s="137" t="s">
        <v>288</v>
      </c>
      <c r="D156" s="137" t="s">
        <v>164</v>
      </c>
      <c r="E156" s="138" t="s">
        <v>1011</v>
      </c>
      <c r="F156" s="139" t="s">
        <v>1012</v>
      </c>
      <c r="G156" s="140" t="s">
        <v>209</v>
      </c>
      <c r="H156" s="141">
        <v>46</v>
      </c>
      <c r="I156" s="142"/>
      <c r="J156" s="143">
        <f t="shared" si="20"/>
        <v>0</v>
      </c>
      <c r="K156" s="139" t="s">
        <v>168</v>
      </c>
      <c r="L156" s="32"/>
      <c r="M156" s="144" t="s">
        <v>1</v>
      </c>
      <c r="N156" s="145" t="s">
        <v>47</v>
      </c>
      <c r="P156" s="146">
        <f t="shared" si="21"/>
        <v>0</v>
      </c>
      <c r="Q156" s="146">
        <v>1.9000000000000001E-4</v>
      </c>
      <c r="R156" s="146">
        <f t="shared" si="22"/>
        <v>8.7400000000000012E-3</v>
      </c>
      <c r="S156" s="146">
        <v>0</v>
      </c>
      <c r="T156" s="147">
        <f t="shared" si="23"/>
        <v>0</v>
      </c>
      <c r="AR156" s="148" t="s">
        <v>244</v>
      </c>
      <c r="AT156" s="148" t="s">
        <v>164</v>
      </c>
      <c r="AU156" s="148" t="s">
        <v>91</v>
      </c>
      <c r="AY156" s="17" t="s">
        <v>161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7" t="s">
        <v>89</v>
      </c>
      <c r="BK156" s="149">
        <f t="shared" si="29"/>
        <v>0</v>
      </c>
      <c r="BL156" s="17" t="s">
        <v>244</v>
      </c>
      <c r="BM156" s="148" t="s">
        <v>1013</v>
      </c>
    </row>
    <row r="157" spans="2:65" s="1" customFormat="1" ht="21.75" customHeight="1" x14ac:dyDescent="0.2">
      <c r="B157" s="32"/>
      <c r="C157" s="137" t="s">
        <v>295</v>
      </c>
      <c r="D157" s="137" t="s">
        <v>164</v>
      </c>
      <c r="E157" s="138" t="s">
        <v>1014</v>
      </c>
      <c r="F157" s="139" t="s">
        <v>1015</v>
      </c>
      <c r="G157" s="140" t="s">
        <v>209</v>
      </c>
      <c r="H157" s="141">
        <v>46</v>
      </c>
      <c r="I157" s="142"/>
      <c r="J157" s="143">
        <f t="shared" si="20"/>
        <v>0</v>
      </c>
      <c r="K157" s="139" t="s">
        <v>168</v>
      </c>
      <c r="L157" s="32"/>
      <c r="M157" s="144" t="s">
        <v>1</v>
      </c>
      <c r="N157" s="145" t="s">
        <v>47</v>
      </c>
      <c r="P157" s="146">
        <f t="shared" si="21"/>
        <v>0</v>
      </c>
      <c r="Q157" s="146">
        <v>1.0000000000000001E-5</v>
      </c>
      <c r="R157" s="146">
        <f t="shared" si="22"/>
        <v>4.6000000000000001E-4</v>
      </c>
      <c r="S157" s="146">
        <v>0</v>
      </c>
      <c r="T157" s="147">
        <f t="shared" si="23"/>
        <v>0</v>
      </c>
      <c r="AR157" s="148" t="s">
        <v>244</v>
      </c>
      <c r="AT157" s="148" t="s">
        <v>164</v>
      </c>
      <c r="AU157" s="148" t="s">
        <v>91</v>
      </c>
      <c r="AY157" s="17" t="s">
        <v>161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7" t="s">
        <v>89</v>
      </c>
      <c r="BK157" s="149">
        <f t="shared" si="29"/>
        <v>0</v>
      </c>
      <c r="BL157" s="17" t="s">
        <v>244</v>
      </c>
      <c r="BM157" s="148" t="s">
        <v>1016</v>
      </c>
    </row>
    <row r="158" spans="2:65" s="1" customFormat="1" ht="24.2" customHeight="1" x14ac:dyDescent="0.2">
      <c r="B158" s="32"/>
      <c r="C158" s="137" t="s">
        <v>303</v>
      </c>
      <c r="D158" s="137" t="s">
        <v>164</v>
      </c>
      <c r="E158" s="138" t="s">
        <v>1017</v>
      </c>
      <c r="F158" s="139" t="s">
        <v>1018</v>
      </c>
      <c r="G158" s="140" t="s">
        <v>587</v>
      </c>
      <c r="H158" s="202"/>
      <c r="I158" s="142"/>
      <c r="J158" s="143">
        <f t="shared" si="20"/>
        <v>0</v>
      </c>
      <c r="K158" s="139" t="s">
        <v>168</v>
      </c>
      <c r="L158" s="32"/>
      <c r="M158" s="144" t="s">
        <v>1</v>
      </c>
      <c r="N158" s="145" t="s">
        <v>47</v>
      </c>
      <c r="P158" s="146">
        <f t="shared" si="21"/>
        <v>0</v>
      </c>
      <c r="Q158" s="146">
        <v>0</v>
      </c>
      <c r="R158" s="146">
        <f t="shared" si="22"/>
        <v>0</v>
      </c>
      <c r="S158" s="146">
        <v>0</v>
      </c>
      <c r="T158" s="147">
        <f t="shared" si="23"/>
        <v>0</v>
      </c>
      <c r="AR158" s="148" t="s">
        <v>244</v>
      </c>
      <c r="AT158" s="148" t="s">
        <v>164</v>
      </c>
      <c r="AU158" s="148" t="s">
        <v>91</v>
      </c>
      <c r="AY158" s="17" t="s">
        <v>161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7" t="s">
        <v>89</v>
      </c>
      <c r="BK158" s="149">
        <f t="shared" si="29"/>
        <v>0</v>
      </c>
      <c r="BL158" s="17" t="s">
        <v>244</v>
      </c>
      <c r="BM158" s="148" t="s">
        <v>1019</v>
      </c>
    </row>
    <row r="159" spans="2:65" s="11" customFormat="1" ht="22.9" customHeight="1" x14ac:dyDescent="0.2">
      <c r="B159" s="126"/>
      <c r="D159" s="127" t="s">
        <v>81</v>
      </c>
      <c r="E159" s="135" t="s">
        <v>250</v>
      </c>
      <c r="F159" s="135" t="s">
        <v>251</v>
      </c>
      <c r="I159" s="129"/>
      <c r="J159" s="136">
        <f>BK159</f>
        <v>0</v>
      </c>
      <c r="L159" s="126"/>
      <c r="M159" s="130"/>
      <c r="P159" s="131">
        <f>SUM(P160:P185)</f>
        <v>0</v>
      </c>
      <c r="R159" s="131">
        <f>SUM(R160:R185)</f>
        <v>0.21795999999999999</v>
      </c>
      <c r="T159" s="132">
        <f>SUM(T160:T185)</f>
        <v>0</v>
      </c>
      <c r="AR159" s="127" t="s">
        <v>91</v>
      </c>
      <c r="AT159" s="133" t="s">
        <v>81</v>
      </c>
      <c r="AU159" s="133" t="s">
        <v>89</v>
      </c>
      <c r="AY159" s="127" t="s">
        <v>161</v>
      </c>
      <c r="BK159" s="134">
        <f>SUM(BK160:BK185)</f>
        <v>0</v>
      </c>
    </row>
    <row r="160" spans="2:65" s="1" customFormat="1" ht="102.75" customHeight="1" x14ac:dyDescent="0.2">
      <c r="B160" s="32"/>
      <c r="C160" s="137" t="s">
        <v>424</v>
      </c>
      <c r="D160" s="137" t="s">
        <v>164</v>
      </c>
      <c r="E160" s="138" t="s">
        <v>1020</v>
      </c>
      <c r="F160" s="139" t="s">
        <v>1021</v>
      </c>
      <c r="G160" s="140" t="s">
        <v>255</v>
      </c>
      <c r="H160" s="141">
        <v>3</v>
      </c>
      <c r="I160" s="142"/>
      <c r="J160" s="143">
        <f t="shared" ref="J160:J185" si="30">ROUND(I160*H160,2)</f>
        <v>0</v>
      </c>
      <c r="K160" s="139" t="s">
        <v>168</v>
      </c>
      <c r="L160" s="32"/>
      <c r="M160" s="144" t="s">
        <v>1</v>
      </c>
      <c r="N160" s="145" t="s">
        <v>47</v>
      </c>
      <c r="P160" s="146">
        <f t="shared" ref="P160:P185" si="31">O160*H160</f>
        <v>0</v>
      </c>
      <c r="Q160" s="146">
        <v>1.6969999999999999E-2</v>
      </c>
      <c r="R160" s="146">
        <f t="shared" ref="R160:R185" si="32">Q160*H160</f>
        <v>5.0909999999999997E-2</v>
      </c>
      <c r="S160" s="146">
        <v>0</v>
      </c>
      <c r="T160" s="147">
        <f t="shared" ref="T160:T185" si="33">S160*H160</f>
        <v>0</v>
      </c>
      <c r="AR160" s="148" t="s">
        <v>244</v>
      </c>
      <c r="AT160" s="148" t="s">
        <v>164</v>
      </c>
      <c r="AU160" s="148" t="s">
        <v>91</v>
      </c>
      <c r="AY160" s="17" t="s">
        <v>161</v>
      </c>
      <c r="BE160" s="149">
        <f t="shared" ref="BE160:BE185" si="34">IF(N160="základní",J160,0)</f>
        <v>0</v>
      </c>
      <c r="BF160" s="149">
        <f t="shared" ref="BF160:BF185" si="35">IF(N160="snížená",J160,0)</f>
        <v>0</v>
      </c>
      <c r="BG160" s="149">
        <f t="shared" ref="BG160:BG185" si="36">IF(N160="zákl. přenesená",J160,0)</f>
        <v>0</v>
      </c>
      <c r="BH160" s="149">
        <f t="shared" ref="BH160:BH185" si="37">IF(N160="sníž. přenesená",J160,0)</f>
        <v>0</v>
      </c>
      <c r="BI160" s="149">
        <f t="shared" ref="BI160:BI185" si="38">IF(N160="nulová",J160,0)</f>
        <v>0</v>
      </c>
      <c r="BJ160" s="17" t="s">
        <v>89</v>
      </c>
      <c r="BK160" s="149">
        <f t="shared" ref="BK160:BK185" si="39">ROUND(I160*H160,2)</f>
        <v>0</v>
      </c>
      <c r="BL160" s="17" t="s">
        <v>244</v>
      </c>
      <c r="BM160" s="148" t="s">
        <v>1022</v>
      </c>
    </row>
    <row r="161" spans="2:65" s="1" customFormat="1" ht="109.5" customHeight="1" x14ac:dyDescent="0.2">
      <c r="B161" s="32"/>
      <c r="C161" s="137" t="s">
        <v>429</v>
      </c>
      <c r="D161" s="137" t="s">
        <v>164</v>
      </c>
      <c r="E161" s="138" t="s">
        <v>1023</v>
      </c>
      <c r="F161" s="139" t="s">
        <v>1024</v>
      </c>
      <c r="G161" s="140" t="s">
        <v>255</v>
      </c>
      <c r="H161" s="141">
        <v>1</v>
      </c>
      <c r="I161" s="142"/>
      <c r="J161" s="143">
        <f t="shared" si="30"/>
        <v>0</v>
      </c>
      <c r="K161" s="139" t="s">
        <v>1</v>
      </c>
      <c r="L161" s="32"/>
      <c r="M161" s="144" t="s">
        <v>1</v>
      </c>
      <c r="N161" s="145" t="s">
        <v>47</v>
      </c>
      <c r="P161" s="146">
        <f t="shared" si="31"/>
        <v>0</v>
      </c>
      <c r="Q161" s="146">
        <v>1.6969999999999999E-2</v>
      </c>
      <c r="R161" s="146">
        <f t="shared" si="32"/>
        <v>1.6969999999999999E-2</v>
      </c>
      <c r="S161" s="146">
        <v>0</v>
      </c>
      <c r="T161" s="147">
        <f t="shared" si="33"/>
        <v>0</v>
      </c>
      <c r="AR161" s="148" t="s">
        <v>244</v>
      </c>
      <c r="AT161" s="148" t="s">
        <v>164</v>
      </c>
      <c r="AU161" s="148" t="s">
        <v>91</v>
      </c>
      <c r="AY161" s="17" t="s">
        <v>161</v>
      </c>
      <c r="BE161" s="149">
        <f t="shared" si="34"/>
        <v>0</v>
      </c>
      <c r="BF161" s="149">
        <f t="shared" si="35"/>
        <v>0</v>
      </c>
      <c r="BG161" s="149">
        <f t="shared" si="36"/>
        <v>0</v>
      </c>
      <c r="BH161" s="149">
        <f t="shared" si="37"/>
        <v>0</v>
      </c>
      <c r="BI161" s="149">
        <f t="shared" si="38"/>
        <v>0</v>
      </c>
      <c r="BJ161" s="17" t="s">
        <v>89</v>
      </c>
      <c r="BK161" s="149">
        <f t="shared" si="39"/>
        <v>0</v>
      </c>
      <c r="BL161" s="17" t="s">
        <v>244</v>
      </c>
      <c r="BM161" s="148" t="s">
        <v>1025</v>
      </c>
    </row>
    <row r="162" spans="2:65" s="1" customFormat="1" ht="24.2" customHeight="1" x14ac:dyDescent="0.2">
      <c r="B162" s="32"/>
      <c r="C162" s="137" t="s">
        <v>436</v>
      </c>
      <c r="D162" s="137" t="s">
        <v>164</v>
      </c>
      <c r="E162" s="138" t="s">
        <v>1026</v>
      </c>
      <c r="F162" s="139" t="s">
        <v>1027</v>
      </c>
      <c r="G162" s="140" t="s">
        <v>255</v>
      </c>
      <c r="H162" s="141">
        <v>3</v>
      </c>
      <c r="I162" s="142"/>
      <c r="J162" s="143">
        <f t="shared" si="30"/>
        <v>0</v>
      </c>
      <c r="K162" s="139" t="s">
        <v>168</v>
      </c>
      <c r="L162" s="32"/>
      <c r="M162" s="144" t="s">
        <v>1</v>
      </c>
      <c r="N162" s="145" t="s">
        <v>47</v>
      </c>
      <c r="P162" s="146">
        <f t="shared" si="31"/>
        <v>0</v>
      </c>
      <c r="Q162" s="146">
        <v>1.7729999999999999E-2</v>
      </c>
      <c r="R162" s="146">
        <f t="shared" si="32"/>
        <v>5.3190000000000001E-2</v>
      </c>
      <c r="S162" s="146">
        <v>0</v>
      </c>
      <c r="T162" s="147">
        <f t="shared" si="33"/>
        <v>0</v>
      </c>
      <c r="AR162" s="148" t="s">
        <v>244</v>
      </c>
      <c r="AT162" s="148" t="s">
        <v>164</v>
      </c>
      <c r="AU162" s="148" t="s">
        <v>91</v>
      </c>
      <c r="AY162" s="17" t="s">
        <v>161</v>
      </c>
      <c r="BE162" s="149">
        <f t="shared" si="34"/>
        <v>0</v>
      </c>
      <c r="BF162" s="149">
        <f t="shared" si="35"/>
        <v>0</v>
      </c>
      <c r="BG162" s="149">
        <f t="shared" si="36"/>
        <v>0</v>
      </c>
      <c r="BH162" s="149">
        <f t="shared" si="37"/>
        <v>0</v>
      </c>
      <c r="BI162" s="149">
        <f t="shared" si="38"/>
        <v>0</v>
      </c>
      <c r="BJ162" s="17" t="s">
        <v>89</v>
      </c>
      <c r="BK162" s="149">
        <f t="shared" si="39"/>
        <v>0</v>
      </c>
      <c r="BL162" s="17" t="s">
        <v>244</v>
      </c>
      <c r="BM162" s="148" t="s">
        <v>1028</v>
      </c>
    </row>
    <row r="163" spans="2:65" s="1" customFormat="1" ht="24.2" customHeight="1" x14ac:dyDescent="0.2">
      <c r="B163" s="32"/>
      <c r="C163" s="137" t="s">
        <v>443</v>
      </c>
      <c r="D163" s="137" t="s">
        <v>164</v>
      </c>
      <c r="E163" s="138" t="s">
        <v>1029</v>
      </c>
      <c r="F163" s="139" t="s">
        <v>1030</v>
      </c>
      <c r="G163" s="140" t="s">
        <v>255</v>
      </c>
      <c r="H163" s="141">
        <v>1</v>
      </c>
      <c r="I163" s="142"/>
      <c r="J163" s="143">
        <f t="shared" si="30"/>
        <v>0</v>
      </c>
      <c r="K163" s="139" t="s">
        <v>168</v>
      </c>
      <c r="L163" s="32"/>
      <c r="M163" s="144" t="s">
        <v>1</v>
      </c>
      <c r="N163" s="145" t="s">
        <v>47</v>
      </c>
      <c r="P163" s="146">
        <f t="shared" si="31"/>
        <v>0</v>
      </c>
      <c r="Q163" s="146">
        <v>1.9210000000000001E-2</v>
      </c>
      <c r="R163" s="146">
        <f t="shared" si="32"/>
        <v>1.9210000000000001E-2</v>
      </c>
      <c r="S163" s="146">
        <v>0</v>
      </c>
      <c r="T163" s="147">
        <f t="shared" si="33"/>
        <v>0</v>
      </c>
      <c r="AR163" s="148" t="s">
        <v>244</v>
      </c>
      <c r="AT163" s="148" t="s">
        <v>164</v>
      </c>
      <c r="AU163" s="148" t="s">
        <v>91</v>
      </c>
      <c r="AY163" s="17" t="s">
        <v>161</v>
      </c>
      <c r="BE163" s="149">
        <f t="shared" si="34"/>
        <v>0</v>
      </c>
      <c r="BF163" s="149">
        <f t="shared" si="35"/>
        <v>0</v>
      </c>
      <c r="BG163" s="149">
        <f t="shared" si="36"/>
        <v>0</v>
      </c>
      <c r="BH163" s="149">
        <f t="shared" si="37"/>
        <v>0</v>
      </c>
      <c r="BI163" s="149">
        <f t="shared" si="38"/>
        <v>0</v>
      </c>
      <c r="BJ163" s="17" t="s">
        <v>89</v>
      </c>
      <c r="BK163" s="149">
        <f t="shared" si="39"/>
        <v>0</v>
      </c>
      <c r="BL163" s="17" t="s">
        <v>244</v>
      </c>
      <c r="BM163" s="148" t="s">
        <v>1031</v>
      </c>
    </row>
    <row r="164" spans="2:65" s="1" customFormat="1" ht="24.2" customHeight="1" x14ac:dyDescent="0.2">
      <c r="B164" s="32"/>
      <c r="C164" s="137" t="s">
        <v>449</v>
      </c>
      <c r="D164" s="137" t="s">
        <v>164</v>
      </c>
      <c r="E164" s="138" t="s">
        <v>1032</v>
      </c>
      <c r="F164" s="139" t="s">
        <v>1033</v>
      </c>
      <c r="G164" s="140" t="s">
        <v>255</v>
      </c>
      <c r="H164" s="141">
        <v>1</v>
      </c>
      <c r="I164" s="142"/>
      <c r="J164" s="143">
        <f t="shared" si="30"/>
        <v>0</v>
      </c>
      <c r="K164" s="139" t="s">
        <v>1</v>
      </c>
      <c r="L164" s="32"/>
      <c r="M164" s="144" t="s">
        <v>1</v>
      </c>
      <c r="N164" s="145" t="s">
        <v>47</v>
      </c>
      <c r="P164" s="146">
        <f t="shared" si="31"/>
        <v>0</v>
      </c>
      <c r="Q164" s="146">
        <v>1.213E-2</v>
      </c>
      <c r="R164" s="146">
        <f t="shared" si="32"/>
        <v>1.213E-2</v>
      </c>
      <c r="S164" s="146">
        <v>0</v>
      </c>
      <c r="T164" s="147">
        <f t="shared" si="33"/>
        <v>0</v>
      </c>
      <c r="AR164" s="148" t="s">
        <v>244</v>
      </c>
      <c r="AT164" s="148" t="s">
        <v>164</v>
      </c>
      <c r="AU164" s="148" t="s">
        <v>91</v>
      </c>
      <c r="AY164" s="17" t="s">
        <v>161</v>
      </c>
      <c r="BE164" s="149">
        <f t="shared" si="34"/>
        <v>0</v>
      </c>
      <c r="BF164" s="149">
        <f t="shared" si="35"/>
        <v>0</v>
      </c>
      <c r="BG164" s="149">
        <f t="shared" si="36"/>
        <v>0</v>
      </c>
      <c r="BH164" s="149">
        <f t="shared" si="37"/>
        <v>0</v>
      </c>
      <c r="BI164" s="149">
        <f t="shared" si="38"/>
        <v>0</v>
      </c>
      <c r="BJ164" s="17" t="s">
        <v>89</v>
      </c>
      <c r="BK164" s="149">
        <f t="shared" si="39"/>
        <v>0</v>
      </c>
      <c r="BL164" s="17" t="s">
        <v>244</v>
      </c>
      <c r="BM164" s="148" t="s">
        <v>1034</v>
      </c>
    </row>
    <row r="165" spans="2:65" s="1" customFormat="1" ht="16.5" customHeight="1" x14ac:dyDescent="0.2">
      <c r="B165" s="32"/>
      <c r="C165" s="137" t="s">
        <v>454</v>
      </c>
      <c r="D165" s="137" t="s">
        <v>164</v>
      </c>
      <c r="E165" s="138" t="s">
        <v>1035</v>
      </c>
      <c r="F165" s="139" t="s">
        <v>1036</v>
      </c>
      <c r="G165" s="140" t="s">
        <v>200</v>
      </c>
      <c r="H165" s="141">
        <v>4</v>
      </c>
      <c r="I165" s="142"/>
      <c r="J165" s="143">
        <f t="shared" si="30"/>
        <v>0</v>
      </c>
      <c r="K165" s="139" t="s">
        <v>168</v>
      </c>
      <c r="L165" s="32"/>
      <c r="M165" s="144" t="s">
        <v>1</v>
      </c>
      <c r="N165" s="145" t="s">
        <v>47</v>
      </c>
      <c r="P165" s="146">
        <f t="shared" si="31"/>
        <v>0</v>
      </c>
      <c r="Q165" s="146">
        <v>0</v>
      </c>
      <c r="R165" s="146">
        <f t="shared" si="32"/>
        <v>0</v>
      </c>
      <c r="S165" s="146">
        <v>0</v>
      </c>
      <c r="T165" s="147">
        <f t="shared" si="33"/>
        <v>0</v>
      </c>
      <c r="AR165" s="148" t="s">
        <v>244</v>
      </c>
      <c r="AT165" s="148" t="s">
        <v>164</v>
      </c>
      <c r="AU165" s="148" t="s">
        <v>91</v>
      </c>
      <c r="AY165" s="17" t="s">
        <v>161</v>
      </c>
      <c r="BE165" s="149">
        <f t="shared" si="34"/>
        <v>0</v>
      </c>
      <c r="BF165" s="149">
        <f t="shared" si="35"/>
        <v>0</v>
      </c>
      <c r="BG165" s="149">
        <f t="shared" si="36"/>
        <v>0</v>
      </c>
      <c r="BH165" s="149">
        <f t="shared" si="37"/>
        <v>0</v>
      </c>
      <c r="BI165" s="149">
        <f t="shared" si="38"/>
        <v>0</v>
      </c>
      <c r="BJ165" s="17" t="s">
        <v>89</v>
      </c>
      <c r="BK165" s="149">
        <f t="shared" si="39"/>
        <v>0</v>
      </c>
      <c r="BL165" s="17" t="s">
        <v>244</v>
      </c>
      <c r="BM165" s="148" t="s">
        <v>1037</v>
      </c>
    </row>
    <row r="166" spans="2:65" s="1" customFormat="1" ht="16.5" customHeight="1" x14ac:dyDescent="0.2">
      <c r="B166" s="32"/>
      <c r="C166" s="192" t="s">
        <v>440</v>
      </c>
      <c r="D166" s="192" t="s">
        <v>437</v>
      </c>
      <c r="E166" s="193" t="s">
        <v>1038</v>
      </c>
      <c r="F166" s="194" t="s">
        <v>1039</v>
      </c>
      <c r="G166" s="195" t="s">
        <v>200</v>
      </c>
      <c r="H166" s="196">
        <v>4</v>
      </c>
      <c r="I166" s="197"/>
      <c r="J166" s="198">
        <f t="shared" si="30"/>
        <v>0</v>
      </c>
      <c r="K166" s="194" t="s">
        <v>168</v>
      </c>
      <c r="L166" s="199"/>
      <c r="M166" s="200" t="s">
        <v>1</v>
      </c>
      <c r="N166" s="201" t="s">
        <v>47</v>
      </c>
      <c r="P166" s="146">
        <f t="shared" si="31"/>
        <v>0</v>
      </c>
      <c r="Q166" s="146">
        <v>5.0000000000000001E-4</v>
      </c>
      <c r="R166" s="146">
        <f t="shared" si="32"/>
        <v>2E-3</v>
      </c>
      <c r="S166" s="146">
        <v>0</v>
      </c>
      <c r="T166" s="147">
        <f t="shared" si="33"/>
        <v>0</v>
      </c>
      <c r="AR166" s="148" t="s">
        <v>440</v>
      </c>
      <c r="AT166" s="148" t="s">
        <v>437</v>
      </c>
      <c r="AU166" s="148" t="s">
        <v>91</v>
      </c>
      <c r="AY166" s="17" t="s">
        <v>161</v>
      </c>
      <c r="BE166" s="149">
        <f t="shared" si="34"/>
        <v>0</v>
      </c>
      <c r="BF166" s="149">
        <f t="shared" si="35"/>
        <v>0</v>
      </c>
      <c r="BG166" s="149">
        <f t="shared" si="36"/>
        <v>0</v>
      </c>
      <c r="BH166" s="149">
        <f t="shared" si="37"/>
        <v>0</v>
      </c>
      <c r="BI166" s="149">
        <f t="shared" si="38"/>
        <v>0</v>
      </c>
      <c r="BJ166" s="17" t="s">
        <v>89</v>
      </c>
      <c r="BK166" s="149">
        <f t="shared" si="39"/>
        <v>0</v>
      </c>
      <c r="BL166" s="17" t="s">
        <v>244</v>
      </c>
      <c r="BM166" s="148" t="s">
        <v>1040</v>
      </c>
    </row>
    <row r="167" spans="2:65" s="1" customFormat="1" ht="16.5" customHeight="1" x14ac:dyDescent="0.2">
      <c r="B167" s="32"/>
      <c r="C167" s="137" t="s">
        <v>463</v>
      </c>
      <c r="D167" s="137" t="s">
        <v>164</v>
      </c>
      <c r="E167" s="138" t="s">
        <v>1041</v>
      </c>
      <c r="F167" s="139" t="s">
        <v>1042</v>
      </c>
      <c r="G167" s="140" t="s">
        <v>200</v>
      </c>
      <c r="H167" s="141">
        <v>3</v>
      </c>
      <c r="I167" s="142"/>
      <c r="J167" s="143">
        <f t="shared" si="30"/>
        <v>0</v>
      </c>
      <c r="K167" s="139" t="s">
        <v>168</v>
      </c>
      <c r="L167" s="32"/>
      <c r="M167" s="144" t="s">
        <v>1</v>
      </c>
      <c r="N167" s="145" t="s">
        <v>47</v>
      </c>
      <c r="P167" s="146">
        <f t="shared" si="31"/>
        <v>0</v>
      </c>
      <c r="Q167" s="146">
        <v>0</v>
      </c>
      <c r="R167" s="146">
        <f t="shared" si="32"/>
        <v>0</v>
      </c>
      <c r="S167" s="146">
        <v>0</v>
      </c>
      <c r="T167" s="147">
        <f t="shared" si="33"/>
        <v>0</v>
      </c>
      <c r="AR167" s="148" t="s">
        <v>244</v>
      </c>
      <c r="AT167" s="148" t="s">
        <v>164</v>
      </c>
      <c r="AU167" s="148" t="s">
        <v>91</v>
      </c>
      <c r="AY167" s="17" t="s">
        <v>161</v>
      </c>
      <c r="BE167" s="149">
        <f t="shared" si="34"/>
        <v>0</v>
      </c>
      <c r="BF167" s="149">
        <f t="shared" si="35"/>
        <v>0</v>
      </c>
      <c r="BG167" s="149">
        <f t="shared" si="36"/>
        <v>0</v>
      </c>
      <c r="BH167" s="149">
        <f t="shared" si="37"/>
        <v>0</v>
      </c>
      <c r="BI167" s="149">
        <f t="shared" si="38"/>
        <v>0</v>
      </c>
      <c r="BJ167" s="17" t="s">
        <v>89</v>
      </c>
      <c r="BK167" s="149">
        <f t="shared" si="39"/>
        <v>0</v>
      </c>
      <c r="BL167" s="17" t="s">
        <v>244</v>
      </c>
      <c r="BM167" s="148" t="s">
        <v>1043</v>
      </c>
    </row>
    <row r="168" spans="2:65" s="1" customFormat="1" ht="21.75" customHeight="1" x14ac:dyDescent="0.2">
      <c r="B168" s="32"/>
      <c r="C168" s="192" t="s">
        <v>468</v>
      </c>
      <c r="D168" s="192" t="s">
        <v>437</v>
      </c>
      <c r="E168" s="193" t="s">
        <v>1044</v>
      </c>
      <c r="F168" s="194" t="s">
        <v>1045</v>
      </c>
      <c r="G168" s="195" t="s">
        <v>200</v>
      </c>
      <c r="H168" s="196">
        <v>3</v>
      </c>
      <c r="I168" s="197"/>
      <c r="J168" s="198">
        <f t="shared" si="30"/>
        <v>0</v>
      </c>
      <c r="K168" s="194" t="s">
        <v>168</v>
      </c>
      <c r="L168" s="199"/>
      <c r="M168" s="200" t="s">
        <v>1</v>
      </c>
      <c r="N168" s="201" t="s">
        <v>47</v>
      </c>
      <c r="P168" s="146">
        <f t="shared" si="31"/>
        <v>0</v>
      </c>
      <c r="Q168" s="146">
        <v>5.0000000000000001E-4</v>
      </c>
      <c r="R168" s="146">
        <f t="shared" si="32"/>
        <v>1.5E-3</v>
      </c>
      <c r="S168" s="146">
        <v>0</v>
      </c>
      <c r="T168" s="147">
        <f t="shared" si="33"/>
        <v>0</v>
      </c>
      <c r="AR168" s="148" t="s">
        <v>440</v>
      </c>
      <c r="AT168" s="148" t="s">
        <v>437</v>
      </c>
      <c r="AU168" s="148" t="s">
        <v>91</v>
      </c>
      <c r="AY168" s="17" t="s">
        <v>161</v>
      </c>
      <c r="BE168" s="149">
        <f t="shared" si="34"/>
        <v>0</v>
      </c>
      <c r="BF168" s="149">
        <f t="shared" si="35"/>
        <v>0</v>
      </c>
      <c r="BG168" s="149">
        <f t="shared" si="36"/>
        <v>0</v>
      </c>
      <c r="BH168" s="149">
        <f t="shared" si="37"/>
        <v>0</v>
      </c>
      <c r="BI168" s="149">
        <f t="shared" si="38"/>
        <v>0</v>
      </c>
      <c r="BJ168" s="17" t="s">
        <v>89</v>
      </c>
      <c r="BK168" s="149">
        <f t="shared" si="39"/>
        <v>0</v>
      </c>
      <c r="BL168" s="17" t="s">
        <v>244</v>
      </c>
      <c r="BM168" s="148" t="s">
        <v>1046</v>
      </c>
    </row>
    <row r="169" spans="2:65" s="1" customFormat="1" ht="16.5" customHeight="1" x14ac:dyDescent="0.2">
      <c r="B169" s="32"/>
      <c r="C169" s="137" t="s">
        <v>473</v>
      </c>
      <c r="D169" s="137" t="s">
        <v>164</v>
      </c>
      <c r="E169" s="138" t="s">
        <v>1047</v>
      </c>
      <c r="F169" s="139" t="s">
        <v>1048</v>
      </c>
      <c r="G169" s="140" t="s">
        <v>200</v>
      </c>
      <c r="H169" s="141">
        <v>1</v>
      </c>
      <c r="I169" s="142"/>
      <c r="J169" s="143">
        <f t="shared" si="30"/>
        <v>0</v>
      </c>
      <c r="K169" s="139" t="s">
        <v>168</v>
      </c>
      <c r="L169" s="32"/>
      <c r="M169" s="144" t="s">
        <v>1</v>
      </c>
      <c r="N169" s="145" t="s">
        <v>47</v>
      </c>
      <c r="P169" s="146">
        <f t="shared" si="31"/>
        <v>0</v>
      </c>
      <c r="Q169" s="146">
        <v>0</v>
      </c>
      <c r="R169" s="146">
        <f t="shared" si="32"/>
        <v>0</v>
      </c>
      <c r="S169" s="146">
        <v>0</v>
      </c>
      <c r="T169" s="147">
        <f t="shared" si="33"/>
        <v>0</v>
      </c>
      <c r="AR169" s="148" t="s">
        <v>244</v>
      </c>
      <c r="AT169" s="148" t="s">
        <v>164</v>
      </c>
      <c r="AU169" s="148" t="s">
        <v>91</v>
      </c>
      <c r="AY169" s="17" t="s">
        <v>161</v>
      </c>
      <c r="BE169" s="149">
        <f t="shared" si="34"/>
        <v>0</v>
      </c>
      <c r="BF169" s="149">
        <f t="shared" si="35"/>
        <v>0</v>
      </c>
      <c r="BG169" s="149">
        <f t="shared" si="36"/>
        <v>0</v>
      </c>
      <c r="BH169" s="149">
        <f t="shared" si="37"/>
        <v>0</v>
      </c>
      <c r="BI169" s="149">
        <f t="shared" si="38"/>
        <v>0</v>
      </c>
      <c r="BJ169" s="17" t="s">
        <v>89</v>
      </c>
      <c r="BK169" s="149">
        <f t="shared" si="39"/>
        <v>0</v>
      </c>
      <c r="BL169" s="17" t="s">
        <v>244</v>
      </c>
      <c r="BM169" s="148" t="s">
        <v>1049</v>
      </c>
    </row>
    <row r="170" spans="2:65" s="1" customFormat="1" ht="16.5" customHeight="1" x14ac:dyDescent="0.2">
      <c r="B170" s="32"/>
      <c r="C170" s="192" t="s">
        <v>479</v>
      </c>
      <c r="D170" s="192" t="s">
        <v>437</v>
      </c>
      <c r="E170" s="193" t="s">
        <v>1050</v>
      </c>
      <c r="F170" s="194" t="s">
        <v>1051</v>
      </c>
      <c r="G170" s="195" t="s">
        <v>200</v>
      </c>
      <c r="H170" s="196">
        <v>1</v>
      </c>
      <c r="I170" s="197"/>
      <c r="J170" s="198">
        <f t="shared" si="30"/>
        <v>0</v>
      </c>
      <c r="K170" s="194" t="s">
        <v>168</v>
      </c>
      <c r="L170" s="199"/>
      <c r="M170" s="200" t="s">
        <v>1</v>
      </c>
      <c r="N170" s="201" t="s">
        <v>47</v>
      </c>
      <c r="P170" s="146">
        <f t="shared" si="31"/>
        <v>0</v>
      </c>
      <c r="Q170" s="146">
        <v>1.1000000000000001E-3</v>
      </c>
      <c r="R170" s="146">
        <f t="shared" si="32"/>
        <v>1.1000000000000001E-3</v>
      </c>
      <c r="S170" s="146">
        <v>0</v>
      </c>
      <c r="T170" s="147">
        <f t="shared" si="33"/>
        <v>0</v>
      </c>
      <c r="AR170" s="148" t="s">
        <v>440</v>
      </c>
      <c r="AT170" s="148" t="s">
        <v>437</v>
      </c>
      <c r="AU170" s="148" t="s">
        <v>91</v>
      </c>
      <c r="AY170" s="17" t="s">
        <v>161</v>
      </c>
      <c r="BE170" s="149">
        <f t="shared" si="34"/>
        <v>0</v>
      </c>
      <c r="BF170" s="149">
        <f t="shared" si="35"/>
        <v>0</v>
      </c>
      <c r="BG170" s="149">
        <f t="shared" si="36"/>
        <v>0</v>
      </c>
      <c r="BH170" s="149">
        <f t="shared" si="37"/>
        <v>0</v>
      </c>
      <c r="BI170" s="149">
        <f t="shared" si="38"/>
        <v>0</v>
      </c>
      <c r="BJ170" s="17" t="s">
        <v>89</v>
      </c>
      <c r="BK170" s="149">
        <f t="shared" si="39"/>
        <v>0</v>
      </c>
      <c r="BL170" s="17" t="s">
        <v>244</v>
      </c>
      <c r="BM170" s="148" t="s">
        <v>1052</v>
      </c>
    </row>
    <row r="171" spans="2:65" s="1" customFormat="1" ht="16.5" customHeight="1" x14ac:dyDescent="0.2">
      <c r="B171" s="32"/>
      <c r="C171" s="137" t="s">
        <v>486</v>
      </c>
      <c r="D171" s="137" t="s">
        <v>164</v>
      </c>
      <c r="E171" s="138" t="s">
        <v>1053</v>
      </c>
      <c r="F171" s="139" t="s">
        <v>1054</v>
      </c>
      <c r="G171" s="140" t="s">
        <v>200</v>
      </c>
      <c r="H171" s="141">
        <v>1</v>
      </c>
      <c r="I171" s="142"/>
      <c r="J171" s="143">
        <f t="shared" si="30"/>
        <v>0</v>
      </c>
      <c r="K171" s="139" t="s">
        <v>168</v>
      </c>
      <c r="L171" s="32"/>
      <c r="M171" s="144" t="s">
        <v>1</v>
      </c>
      <c r="N171" s="145" t="s">
        <v>47</v>
      </c>
      <c r="P171" s="146">
        <f t="shared" si="31"/>
        <v>0</v>
      </c>
      <c r="Q171" s="146">
        <v>0</v>
      </c>
      <c r="R171" s="146">
        <f t="shared" si="32"/>
        <v>0</v>
      </c>
      <c r="S171" s="146">
        <v>0</v>
      </c>
      <c r="T171" s="147">
        <f t="shared" si="33"/>
        <v>0</v>
      </c>
      <c r="AR171" s="148" t="s">
        <v>244</v>
      </c>
      <c r="AT171" s="148" t="s">
        <v>164</v>
      </c>
      <c r="AU171" s="148" t="s">
        <v>91</v>
      </c>
      <c r="AY171" s="17" t="s">
        <v>161</v>
      </c>
      <c r="BE171" s="149">
        <f t="shared" si="34"/>
        <v>0</v>
      </c>
      <c r="BF171" s="149">
        <f t="shared" si="35"/>
        <v>0</v>
      </c>
      <c r="BG171" s="149">
        <f t="shared" si="36"/>
        <v>0</v>
      </c>
      <c r="BH171" s="149">
        <f t="shared" si="37"/>
        <v>0</v>
      </c>
      <c r="BI171" s="149">
        <f t="shared" si="38"/>
        <v>0</v>
      </c>
      <c r="BJ171" s="17" t="s">
        <v>89</v>
      </c>
      <c r="BK171" s="149">
        <f t="shared" si="39"/>
        <v>0</v>
      </c>
      <c r="BL171" s="17" t="s">
        <v>244</v>
      </c>
      <c r="BM171" s="148" t="s">
        <v>1055</v>
      </c>
    </row>
    <row r="172" spans="2:65" s="1" customFormat="1" ht="16.5" customHeight="1" x14ac:dyDescent="0.2">
      <c r="B172" s="32"/>
      <c r="C172" s="192" t="s">
        <v>492</v>
      </c>
      <c r="D172" s="192" t="s">
        <v>437</v>
      </c>
      <c r="E172" s="193" t="s">
        <v>1056</v>
      </c>
      <c r="F172" s="194" t="s">
        <v>1057</v>
      </c>
      <c r="G172" s="195" t="s">
        <v>200</v>
      </c>
      <c r="H172" s="196">
        <v>1</v>
      </c>
      <c r="I172" s="197"/>
      <c r="J172" s="198">
        <f t="shared" si="30"/>
        <v>0</v>
      </c>
      <c r="K172" s="194" t="s">
        <v>168</v>
      </c>
      <c r="L172" s="199"/>
      <c r="M172" s="200" t="s">
        <v>1</v>
      </c>
      <c r="N172" s="201" t="s">
        <v>47</v>
      </c>
      <c r="P172" s="146">
        <f t="shared" si="31"/>
        <v>0</v>
      </c>
      <c r="Q172" s="146">
        <v>8.4999999999999995E-4</v>
      </c>
      <c r="R172" s="146">
        <f t="shared" si="32"/>
        <v>8.4999999999999995E-4</v>
      </c>
      <c r="S172" s="146">
        <v>0</v>
      </c>
      <c r="T172" s="147">
        <f t="shared" si="33"/>
        <v>0</v>
      </c>
      <c r="AR172" s="148" t="s">
        <v>440</v>
      </c>
      <c r="AT172" s="148" t="s">
        <v>437</v>
      </c>
      <c r="AU172" s="148" t="s">
        <v>91</v>
      </c>
      <c r="AY172" s="17" t="s">
        <v>161</v>
      </c>
      <c r="BE172" s="149">
        <f t="shared" si="34"/>
        <v>0</v>
      </c>
      <c r="BF172" s="149">
        <f t="shared" si="35"/>
        <v>0</v>
      </c>
      <c r="BG172" s="149">
        <f t="shared" si="36"/>
        <v>0</v>
      </c>
      <c r="BH172" s="149">
        <f t="shared" si="37"/>
        <v>0</v>
      </c>
      <c r="BI172" s="149">
        <f t="shared" si="38"/>
        <v>0</v>
      </c>
      <c r="BJ172" s="17" t="s">
        <v>89</v>
      </c>
      <c r="BK172" s="149">
        <f t="shared" si="39"/>
        <v>0</v>
      </c>
      <c r="BL172" s="17" t="s">
        <v>244</v>
      </c>
      <c r="BM172" s="148" t="s">
        <v>1058</v>
      </c>
    </row>
    <row r="173" spans="2:65" s="1" customFormat="1" ht="16.5" customHeight="1" x14ac:dyDescent="0.2">
      <c r="B173" s="32"/>
      <c r="C173" s="137" t="s">
        <v>499</v>
      </c>
      <c r="D173" s="137" t="s">
        <v>164</v>
      </c>
      <c r="E173" s="138" t="s">
        <v>1059</v>
      </c>
      <c r="F173" s="139" t="s">
        <v>1060</v>
      </c>
      <c r="G173" s="140" t="s">
        <v>200</v>
      </c>
      <c r="H173" s="141">
        <v>1</v>
      </c>
      <c r="I173" s="142"/>
      <c r="J173" s="143">
        <f t="shared" si="30"/>
        <v>0</v>
      </c>
      <c r="K173" s="139" t="s">
        <v>168</v>
      </c>
      <c r="L173" s="32"/>
      <c r="M173" s="144" t="s">
        <v>1</v>
      </c>
      <c r="N173" s="145" t="s">
        <v>47</v>
      </c>
      <c r="P173" s="146">
        <f t="shared" si="31"/>
        <v>0</v>
      </c>
      <c r="Q173" s="146">
        <v>0</v>
      </c>
      <c r="R173" s="146">
        <f t="shared" si="32"/>
        <v>0</v>
      </c>
      <c r="S173" s="146">
        <v>0</v>
      </c>
      <c r="T173" s="147">
        <f t="shared" si="33"/>
        <v>0</v>
      </c>
      <c r="AR173" s="148" t="s">
        <v>244</v>
      </c>
      <c r="AT173" s="148" t="s">
        <v>164</v>
      </c>
      <c r="AU173" s="148" t="s">
        <v>91</v>
      </c>
      <c r="AY173" s="17" t="s">
        <v>161</v>
      </c>
      <c r="BE173" s="149">
        <f t="shared" si="34"/>
        <v>0</v>
      </c>
      <c r="BF173" s="149">
        <f t="shared" si="35"/>
        <v>0</v>
      </c>
      <c r="BG173" s="149">
        <f t="shared" si="36"/>
        <v>0</v>
      </c>
      <c r="BH173" s="149">
        <f t="shared" si="37"/>
        <v>0</v>
      </c>
      <c r="BI173" s="149">
        <f t="shared" si="38"/>
        <v>0</v>
      </c>
      <c r="BJ173" s="17" t="s">
        <v>89</v>
      </c>
      <c r="BK173" s="149">
        <f t="shared" si="39"/>
        <v>0</v>
      </c>
      <c r="BL173" s="17" t="s">
        <v>244</v>
      </c>
      <c r="BM173" s="148" t="s">
        <v>1061</v>
      </c>
    </row>
    <row r="174" spans="2:65" s="1" customFormat="1" ht="21.75" customHeight="1" x14ac:dyDescent="0.2">
      <c r="B174" s="32"/>
      <c r="C174" s="192" t="s">
        <v>504</v>
      </c>
      <c r="D174" s="192" t="s">
        <v>437</v>
      </c>
      <c r="E174" s="193" t="s">
        <v>1062</v>
      </c>
      <c r="F174" s="194" t="s">
        <v>1063</v>
      </c>
      <c r="G174" s="195" t="s">
        <v>200</v>
      </c>
      <c r="H174" s="196">
        <v>1</v>
      </c>
      <c r="I174" s="197"/>
      <c r="J174" s="198">
        <f t="shared" si="30"/>
        <v>0</v>
      </c>
      <c r="K174" s="194" t="s">
        <v>168</v>
      </c>
      <c r="L174" s="199"/>
      <c r="M174" s="200" t="s">
        <v>1</v>
      </c>
      <c r="N174" s="201" t="s">
        <v>47</v>
      </c>
      <c r="P174" s="146">
        <f t="shared" si="31"/>
        <v>0</v>
      </c>
      <c r="Q174" s="146">
        <v>8.4999999999999995E-4</v>
      </c>
      <c r="R174" s="146">
        <f t="shared" si="32"/>
        <v>8.4999999999999995E-4</v>
      </c>
      <c r="S174" s="146">
        <v>0</v>
      </c>
      <c r="T174" s="147">
        <f t="shared" si="33"/>
        <v>0</v>
      </c>
      <c r="AR174" s="148" t="s">
        <v>440</v>
      </c>
      <c r="AT174" s="148" t="s">
        <v>437</v>
      </c>
      <c r="AU174" s="148" t="s">
        <v>91</v>
      </c>
      <c r="AY174" s="17" t="s">
        <v>161</v>
      </c>
      <c r="BE174" s="149">
        <f t="shared" si="34"/>
        <v>0</v>
      </c>
      <c r="BF174" s="149">
        <f t="shared" si="35"/>
        <v>0</v>
      </c>
      <c r="BG174" s="149">
        <f t="shared" si="36"/>
        <v>0</v>
      </c>
      <c r="BH174" s="149">
        <f t="shared" si="37"/>
        <v>0</v>
      </c>
      <c r="BI174" s="149">
        <f t="shared" si="38"/>
        <v>0</v>
      </c>
      <c r="BJ174" s="17" t="s">
        <v>89</v>
      </c>
      <c r="BK174" s="149">
        <f t="shared" si="39"/>
        <v>0</v>
      </c>
      <c r="BL174" s="17" t="s">
        <v>244</v>
      </c>
      <c r="BM174" s="148" t="s">
        <v>1064</v>
      </c>
    </row>
    <row r="175" spans="2:65" s="1" customFormat="1" ht="16.5" customHeight="1" x14ac:dyDescent="0.2">
      <c r="B175" s="32"/>
      <c r="C175" s="137" t="s">
        <v>509</v>
      </c>
      <c r="D175" s="137" t="s">
        <v>164</v>
      </c>
      <c r="E175" s="138" t="s">
        <v>1065</v>
      </c>
      <c r="F175" s="139" t="s">
        <v>1066</v>
      </c>
      <c r="G175" s="140" t="s">
        <v>200</v>
      </c>
      <c r="H175" s="141">
        <v>1</v>
      </c>
      <c r="I175" s="142"/>
      <c r="J175" s="143">
        <f t="shared" si="30"/>
        <v>0</v>
      </c>
      <c r="K175" s="139" t="s">
        <v>1</v>
      </c>
      <c r="L175" s="32"/>
      <c r="M175" s="144" t="s">
        <v>1</v>
      </c>
      <c r="N175" s="145" t="s">
        <v>47</v>
      </c>
      <c r="P175" s="146">
        <f t="shared" si="31"/>
        <v>0</v>
      </c>
      <c r="Q175" s="146">
        <v>0</v>
      </c>
      <c r="R175" s="146">
        <f t="shared" si="32"/>
        <v>0</v>
      </c>
      <c r="S175" s="146">
        <v>0</v>
      </c>
      <c r="T175" s="147">
        <f t="shared" si="33"/>
        <v>0</v>
      </c>
      <c r="AR175" s="148" t="s">
        <v>244</v>
      </c>
      <c r="AT175" s="148" t="s">
        <v>164</v>
      </c>
      <c r="AU175" s="148" t="s">
        <v>91</v>
      </c>
      <c r="AY175" s="17" t="s">
        <v>161</v>
      </c>
      <c r="BE175" s="149">
        <f t="shared" si="34"/>
        <v>0</v>
      </c>
      <c r="BF175" s="149">
        <f t="shared" si="35"/>
        <v>0</v>
      </c>
      <c r="BG175" s="149">
        <f t="shared" si="36"/>
        <v>0</v>
      </c>
      <c r="BH175" s="149">
        <f t="shared" si="37"/>
        <v>0</v>
      </c>
      <c r="BI175" s="149">
        <f t="shared" si="38"/>
        <v>0</v>
      </c>
      <c r="BJ175" s="17" t="s">
        <v>89</v>
      </c>
      <c r="BK175" s="149">
        <f t="shared" si="39"/>
        <v>0</v>
      </c>
      <c r="BL175" s="17" t="s">
        <v>244</v>
      </c>
      <c r="BM175" s="148" t="s">
        <v>1067</v>
      </c>
    </row>
    <row r="176" spans="2:65" s="1" customFormat="1" ht="16.5" customHeight="1" x14ac:dyDescent="0.2">
      <c r="B176" s="32"/>
      <c r="C176" s="192" t="s">
        <v>514</v>
      </c>
      <c r="D176" s="192" t="s">
        <v>437</v>
      </c>
      <c r="E176" s="193" t="s">
        <v>1068</v>
      </c>
      <c r="F176" s="194" t="s">
        <v>1069</v>
      </c>
      <c r="G176" s="195" t="s">
        <v>200</v>
      </c>
      <c r="H176" s="196">
        <v>1</v>
      </c>
      <c r="I176" s="197"/>
      <c r="J176" s="198">
        <f t="shared" si="30"/>
        <v>0</v>
      </c>
      <c r="K176" s="194" t="s">
        <v>1</v>
      </c>
      <c r="L176" s="199"/>
      <c r="M176" s="200" t="s">
        <v>1</v>
      </c>
      <c r="N176" s="201" t="s">
        <v>47</v>
      </c>
      <c r="P176" s="146">
        <f t="shared" si="31"/>
        <v>0</v>
      </c>
      <c r="Q176" s="146">
        <v>5.0000000000000001E-4</v>
      </c>
      <c r="R176" s="146">
        <f t="shared" si="32"/>
        <v>5.0000000000000001E-4</v>
      </c>
      <c r="S176" s="146">
        <v>0</v>
      </c>
      <c r="T176" s="147">
        <f t="shared" si="33"/>
        <v>0</v>
      </c>
      <c r="AR176" s="148" t="s">
        <v>440</v>
      </c>
      <c r="AT176" s="148" t="s">
        <v>437</v>
      </c>
      <c r="AU176" s="148" t="s">
        <v>91</v>
      </c>
      <c r="AY176" s="17" t="s">
        <v>161</v>
      </c>
      <c r="BE176" s="149">
        <f t="shared" si="34"/>
        <v>0</v>
      </c>
      <c r="BF176" s="149">
        <f t="shared" si="35"/>
        <v>0</v>
      </c>
      <c r="BG176" s="149">
        <f t="shared" si="36"/>
        <v>0</v>
      </c>
      <c r="BH176" s="149">
        <f t="shared" si="37"/>
        <v>0</v>
      </c>
      <c r="BI176" s="149">
        <f t="shared" si="38"/>
        <v>0</v>
      </c>
      <c r="BJ176" s="17" t="s">
        <v>89</v>
      </c>
      <c r="BK176" s="149">
        <f t="shared" si="39"/>
        <v>0</v>
      </c>
      <c r="BL176" s="17" t="s">
        <v>244</v>
      </c>
      <c r="BM176" s="148" t="s">
        <v>1070</v>
      </c>
    </row>
    <row r="177" spans="2:65" s="1" customFormat="1" ht="24.2" customHeight="1" x14ac:dyDescent="0.2">
      <c r="B177" s="32"/>
      <c r="C177" s="137" t="s">
        <v>520</v>
      </c>
      <c r="D177" s="137" t="s">
        <v>164</v>
      </c>
      <c r="E177" s="138" t="s">
        <v>1071</v>
      </c>
      <c r="F177" s="139" t="s">
        <v>1072</v>
      </c>
      <c r="G177" s="140" t="s">
        <v>255</v>
      </c>
      <c r="H177" s="141">
        <v>1</v>
      </c>
      <c r="I177" s="142"/>
      <c r="J177" s="143">
        <f t="shared" si="30"/>
        <v>0</v>
      </c>
      <c r="K177" s="139" t="s">
        <v>168</v>
      </c>
      <c r="L177" s="32"/>
      <c r="M177" s="144" t="s">
        <v>1</v>
      </c>
      <c r="N177" s="145" t="s">
        <v>47</v>
      </c>
      <c r="P177" s="146">
        <f t="shared" si="31"/>
        <v>0</v>
      </c>
      <c r="Q177" s="146">
        <v>1.4749999999999999E-2</v>
      </c>
      <c r="R177" s="146">
        <f t="shared" si="32"/>
        <v>1.4749999999999999E-2</v>
      </c>
      <c r="S177" s="146">
        <v>0</v>
      </c>
      <c r="T177" s="147">
        <f t="shared" si="33"/>
        <v>0</v>
      </c>
      <c r="AR177" s="148" t="s">
        <v>244</v>
      </c>
      <c r="AT177" s="148" t="s">
        <v>164</v>
      </c>
      <c r="AU177" s="148" t="s">
        <v>91</v>
      </c>
      <c r="AY177" s="17" t="s">
        <v>161</v>
      </c>
      <c r="BE177" s="149">
        <f t="shared" si="34"/>
        <v>0</v>
      </c>
      <c r="BF177" s="149">
        <f t="shared" si="35"/>
        <v>0</v>
      </c>
      <c r="BG177" s="149">
        <f t="shared" si="36"/>
        <v>0</v>
      </c>
      <c r="BH177" s="149">
        <f t="shared" si="37"/>
        <v>0</v>
      </c>
      <c r="BI177" s="149">
        <f t="shared" si="38"/>
        <v>0</v>
      </c>
      <c r="BJ177" s="17" t="s">
        <v>89</v>
      </c>
      <c r="BK177" s="149">
        <f t="shared" si="39"/>
        <v>0</v>
      </c>
      <c r="BL177" s="17" t="s">
        <v>244</v>
      </c>
      <c r="BM177" s="148" t="s">
        <v>1073</v>
      </c>
    </row>
    <row r="178" spans="2:65" s="1" customFormat="1" ht="24.2" customHeight="1" x14ac:dyDescent="0.2">
      <c r="B178" s="32"/>
      <c r="C178" s="137" t="s">
        <v>524</v>
      </c>
      <c r="D178" s="137" t="s">
        <v>164</v>
      </c>
      <c r="E178" s="138" t="s">
        <v>1074</v>
      </c>
      <c r="F178" s="139" t="s">
        <v>1075</v>
      </c>
      <c r="G178" s="140" t="s">
        <v>255</v>
      </c>
      <c r="H178" s="141">
        <v>1</v>
      </c>
      <c r="I178" s="142"/>
      <c r="J178" s="143">
        <f t="shared" si="30"/>
        <v>0</v>
      </c>
      <c r="K178" s="139" t="s">
        <v>1</v>
      </c>
      <c r="L178" s="32"/>
      <c r="M178" s="144" t="s">
        <v>1</v>
      </c>
      <c r="N178" s="145" t="s">
        <v>47</v>
      </c>
      <c r="P178" s="146">
        <f t="shared" si="31"/>
        <v>0</v>
      </c>
      <c r="Q178" s="146">
        <v>2.4340000000000001E-2</v>
      </c>
      <c r="R178" s="146">
        <f t="shared" si="32"/>
        <v>2.4340000000000001E-2</v>
      </c>
      <c r="S178" s="146">
        <v>0</v>
      </c>
      <c r="T178" s="147">
        <f t="shared" si="33"/>
        <v>0</v>
      </c>
      <c r="AR178" s="148" t="s">
        <v>244</v>
      </c>
      <c r="AT178" s="148" t="s">
        <v>164</v>
      </c>
      <c r="AU178" s="148" t="s">
        <v>91</v>
      </c>
      <c r="AY178" s="17" t="s">
        <v>161</v>
      </c>
      <c r="BE178" s="149">
        <f t="shared" si="34"/>
        <v>0</v>
      </c>
      <c r="BF178" s="149">
        <f t="shared" si="35"/>
        <v>0</v>
      </c>
      <c r="BG178" s="149">
        <f t="shared" si="36"/>
        <v>0</v>
      </c>
      <c r="BH178" s="149">
        <f t="shared" si="37"/>
        <v>0</v>
      </c>
      <c r="BI178" s="149">
        <f t="shared" si="38"/>
        <v>0</v>
      </c>
      <c r="BJ178" s="17" t="s">
        <v>89</v>
      </c>
      <c r="BK178" s="149">
        <f t="shared" si="39"/>
        <v>0</v>
      </c>
      <c r="BL178" s="17" t="s">
        <v>244</v>
      </c>
      <c r="BM178" s="148" t="s">
        <v>1076</v>
      </c>
    </row>
    <row r="179" spans="2:65" s="1" customFormat="1" ht="24.2" customHeight="1" x14ac:dyDescent="0.2">
      <c r="B179" s="32"/>
      <c r="C179" s="137" t="s">
        <v>528</v>
      </c>
      <c r="D179" s="137" t="s">
        <v>164</v>
      </c>
      <c r="E179" s="138" t="s">
        <v>1077</v>
      </c>
      <c r="F179" s="139" t="s">
        <v>1078</v>
      </c>
      <c r="G179" s="140" t="s">
        <v>255</v>
      </c>
      <c r="H179" s="141">
        <v>13</v>
      </c>
      <c r="I179" s="142"/>
      <c r="J179" s="143">
        <f t="shared" si="30"/>
        <v>0</v>
      </c>
      <c r="K179" s="139" t="s">
        <v>168</v>
      </c>
      <c r="L179" s="32"/>
      <c r="M179" s="144" t="s">
        <v>1</v>
      </c>
      <c r="N179" s="145" t="s">
        <v>47</v>
      </c>
      <c r="P179" s="146">
        <f t="shared" si="31"/>
        <v>0</v>
      </c>
      <c r="Q179" s="146">
        <v>2.4000000000000001E-4</v>
      </c>
      <c r="R179" s="146">
        <f t="shared" si="32"/>
        <v>3.1199999999999999E-3</v>
      </c>
      <c r="S179" s="146">
        <v>0</v>
      </c>
      <c r="T179" s="147">
        <f t="shared" si="33"/>
        <v>0</v>
      </c>
      <c r="AR179" s="148" t="s">
        <v>244</v>
      </c>
      <c r="AT179" s="148" t="s">
        <v>164</v>
      </c>
      <c r="AU179" s="148" t="s">
        <v>91</v>
      </c>
      <c r="AY179" s="17" t="s">
        <v>161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7" t="s">
        <v>89</v>
      </c>
      <c r="BK179" s="149">
        <f t="shared" si="39"/>
        <v>0</v>
      </c>
      <c r="BL179" s="17" t="s">
        <v>244</v>
      </c>
      <c r="BM179" s="148" t="s">
        <v>1079</v>
      </c>
    </row>
    <row r="180" spans="2:65" s="1" customFormat="1" ht="24.2" customHeight="1" x14ac:dyDescent="0.2">
      <c r="B180" s="32"/>
      <c r="C180" s="192" t="s">
        <v>536</v>
      </c>
      <c r="D180" s="192" t="s">
        <v>437</v>
      </c>
      <c r="E180" s="193" t="s">
        <v>1080</v>
      </c>
      <c r="F180" s="194" t="s">
        <v>1081</v>
      </c>
      <c r="G180" s="195" t="s">
        <v>200</v>
      </c>
      <c r="H180" s="196">
        <v>13</v>
      </c>
      <c r="I180" s="197"/>
      <c r="J180" s="198">
        <f t="shared" si="30"/>
        <v>0</v>
      </c>
      <c r="K180" s="194" t="s">
        <v>168</v>
      </c>
      <c r="L180" s="199"/>
      <c r="M180" s="200" t="s">
        <v>1</v>
      </c>
      <c r="N180" s="201" t="s">
        <v>47</v>
      </c>
      <c r="P180" s="146">
        <f t="shared" si="31"/>
        <v>0</v>
      </c>
      <c r="Q180" s="146">
        <v>1.8000000000000001E-4</v>
      </c>
      <c r="R180" s="146">
        <f t="shared" si="32"/>
        <v>2.3400000000000001E-3</v>
      </c>
      <c r="S180" s="146">
        <v>0</v>
      </c>
      <c r="T180" s="147">
        <f t="shared" si="33"/>
        <v>0</v>
      </c>
      <c r="AR180" s="148" t="s">
        <v>440</v>
      </c>
      <c r="AT180" s="148" t="s">
        <v>437</v>
      </c>
      <c r="AU180" s="148" t="s">
        <v>91</v>
      </c>
      <c r="AY180" s="17" t="s">
        <v>161</v>
      </c>
      <c r="BE180" s="149">
        <f t="shared" si="34"/>
        <v>0</v>
      </c>
      <c r="BF180" s="149">
        <f t="shared" si="35"/>
        <v>0</v>
      </c>
      <c r="BG180" s="149">
        <f t="shared" si="36"/>
        <v>0</v>
      </c>
      <c r="BH180" s="149">
        <f t="shared" si="37"/>
        <v>0</v>
      </c>
      <c r="BI180" s="149">
        <f t="shared" si="38"/>
        <v>0</v>
      </c>
      <c r="BJ180" s="17" t="s">
        <v>89</v>
      </c>
      <c r="BK180" s="149">
        <f t="shared" si="39"/>
        <v>0</v>
      </c>
      <c r="BL180" s="17" t="s">
        <v>244</v>
      </c>
      <c r="BM180" s="148" t="s">
        <v>1082</v>
      </c>
    </row>
    <row r="181" spans="2:65" s="1" customFormat="1" ht="82.5" customHeight="1" x14ac:dyDescent="0.2">
      <c r="B181" s="32"/>
      <c r="C181" s="137" t="s">
        <v>540</v>
      </c>
      <c r="D181" s="137" t="s">
        <v>164</v>
      </c>
      <c r="E181" s="138" t="s">
        <v>1083</v>
      </c>
      <c r="F181" s="139" t="s">
        <v>1084</v>
      </c>
      <c r="G181" s="140" t="s">
        <v>255</v>
      </c>
      <c r="H181" s="141">
        <v>1</v>
      </c>
      <c r="I181" s="142"/>
      <c r="J181" s="143">
        <f t="shared" si="30"/>
        <v>0</v>
      </c>
      <c r="K181" s="139" t="s">
        <v>1</v>
      </c>
      <c r="L181" s="32"/>
      <c r="M181" s="144" t="s">
        <v>1</v>
      </c>
      <c r="N181" s="145" t="s">
        <v>47</v>
      </c>
      <c r="P181" s="146">
        <f t="shared" si="31"/>
        <v>0</v>
      </c>
      <c r="Q181" s="146">
        <v>1.72E-3</v>
      </c>
      <c r="R181" s="146">
        <f t="shared" si="32"/>
        <v>1.72E-3</v>
      </c>
      <c r="S181" s="146">
        <v>0</v>
      </c>
      <c r="T181" s="147">
        <f t="shared" si="33"/>
        <v>0</v>
      </c>
      <c r="AR181" s="148" t="s">
        <v>244</v>
      </c>
      <c r="AT181" s="148" t="s">
        <v>164</v>
      </c>
      <c r="AU181" s="148" t="s">
        <v>91</v>
      </c>
      <c r="AY181" s="17" t="s">
        <v>161</v>
      </c>
      <c r="BE181" s="149">
        <f t="shared" si="34"/>
        <v>0</v>
      </c>
      <c r="BF181" s="149">
        <f t="shared" si="35"/>
        <v>0</v>
      </c>
      <c r="BG181" s="149">
        <f t="shared" si="36"/>
        <v>0</v>
      </c>
      <c r="BH181" s="149">
        <f t="shared" si="37"/>
        <v>0</v>
      </c>
      <c r="BI181" s="149">
        <f t="shared" si="38"/>
        <v>0</v>
      </c>
      <c r="BJ181" s="17" t="s">
        <v>89</v>
      </c>
      <c r="BK181" s="149">
        <f t="shared" si="39"/>
        <v>0</v>
      </c>
      <c r="BL181" s="17" t="s">
        <v>244</v>
      </c>
      <c r="BM181" s="148" t="s">
        <v>1085</v>
      </c>
    </row>
    <row r="182" spans="2:65" s="1" customFormat="1" ht="90.75" customHeight="1" x14ac:dyDescent="0.2">
      <c r="B182" s="32"/>
      <c r="C182" s="137" t="s">
        <v>544</v>
      </c>
      <c r="D182" s="137" t="s">
        <v>164</v>
      </c>
      <c r="E182" s="138" t="s">
        <v>1086</v>
      </c>
      <c r="F182" s="139" t="s">
        <v>1087</v>
      </c>
      <c r="G182" s="140" t="s">
        <v>255</v>
      </c>
      <c r="H182" s="141">
        <v>5</v>
      </c>
      <c r="I182" s="142"/>
      <c r="J182" s="143">
        <f t="shared" si="30"/>
        <v>0</v>
      </c>
      <c r="K182" s="139" t="s">
        <v>168</v>
      </c>
      <c r="L182" s="32"/>
      <c r="M182" s="144" t="s">
        <v>1</v>
      </c>
      <c r="N182" s="145" t="s">
        <v>47</v>
      </c>
      <c r="P182" s="146">
        <f t="shared" si="31"/>
        <v>0</v>
      </c>
      <c r="Q182" s="146">
        <v>1.8400000000000001E-3</v>
      </c>
      <c r="R182" s="146">
        <f t="shared" si="32"/>
        <v>9.1999999999999998E-3</v>
      </c>
      <c r="S182" s="146">
        <v>0</v>
      </c>
      <c r="T182" s="147">
        <f t="shared" si="33"/>
        <v>0</v>
      </c>
      <c r="AR182" s="148" t="s">
        <v>244</v>
      </c>
      <c r="AT182" s="148" t="s">
        <v>164</v>
      </c>
      <c r="AU182" s="148" t="s">
        <v>91</v>
      </c>
      <c r="AY182" s="17" t="s">
        <v>161</v>
      </c>
      <c r="BE182" s="149">
        <f t="shared" si="34"/>
        <v>0</v>
      </c>
      <c r="BF182" s="149">
        <f t="shared" si="35"/>
        <v>0</v>
      </c>
      <c r="BG182" s="149">
        <f t="shared" si="36"/>
        <v>0</v>
      </c>
      <c r="BH182" s="149">
        <f t="shared" si="37"/>
        <v>0</v>
      </c>
      <c r="BI182" s="149">
        <f t="shared" si="38"/>
        <v>0</v>
      </c>
      <c r="BJ182" s="17" t="s">
        <v>89</v>
      </c>
      <c r="BK182" s="149">
        <f t="shared" si="39"/>
        <v>0</v>
      </c>
      <c r="BL182" s="17" t="s">
        <v>244</v>
      </c>
      <c r="BM182" s="148" t="s">
        <v>1088</v>
      </c>
    </row>
    <row r="183" spans="2:65" s="1" customFormat="1" ht="88.5" customHeight="1" x14ac:dyDescent="0.2">
      <c r="B183" s="32"/>
      <c r="C183" s="137" t="s">
        <v>548</v>
      </c>
      <c r="D183" s="137" t="s">
        <v>164</v>
      </c>
      <c r="E183" s="138" t="s">
        <v>1089</v>
      </c>
      <c r="F183" s="139" t="s">
        <v>1090</v>
      </c>
      <c r="G183" s="140" t="s">
        <v>255</v>
      </c>
      <c r="H183" s="141">
        <v>1</v>
      </c>
      <c r="I183" s="142"/>
      <c r="J183" s="143">
        <f t="shared" si="30"/>
        <v>0</v>
      </c>
      <c r="K183" s="139" t="s">
        <v>1</v>
      </c>
      <c r="L183" s="32"/>
      <c r="M183" s="144" t="s">
        <v>1</v>
      </c>
      <c r="N183" s="145" t="s">
        <v>47</v>
      </c>
      <c r="P183" s="146">
        <f t="shared" si="31"/>
        <v>0</v>
      </c>
      <c r="Q183" s="146">
        <v>1.8400000000000001E-3</v>
      </c>
      <c r="R183" s="146">
        <f t="shared" si="32"/>
        <v>1.8400000000000001E-3</v>
      </c>
      <c r="S183" s="146">
        <v>0</v>
      </c>
      <c r="T183" s="147">
        <f t="shared" si="33"/>
        <v>0</v>
      </c>
      <c r="AR183" s="148" t="s">
        <v>244</v>
      </c>
      <c r="AT183" s="148" t="s">
        <v>164</v>
      </c>
      <c r="AU183" s="148" t="s">
        <v>91</v>
      </c>
      <c r="AY183" s="17" t="s">
        <v>161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17" t="s">
        <v>89</v>
      </c>
      <c r="BK183" s="149">
        <f t="shared" si="39"/>
        <v>0</v>
      </c>
      <c r="BL183" s="17" t="s">
        <v>244</v>
      </c>
      <c r="BM183" s="148" t="s">
        <v>1091</v>
      </c>
    </row>
    <row r="184" spans="2:65" s="1" customFormat="1" ht="16.5" customHeight="1" x14ac:dyDescent="0.2">
      <c r="B184" s="32"/>
      <c r="C184" s="137" t="s">
        <v>552</v>
      </c>
      <c r="D184" s="137" t="s">
        <v>164</v>
      </c>
      <c r="E184" s="138" t="s">
        <v>1092</v>
      </c>
      <c r="F184" s="139" t="s">
        <v>1093</v>
      </c>
      <c r="G184" s="140" t="s">
        <v>200</v>
      </c>
      <c r="H184" s="141">
        <v>6</v>
      </c>
      <c r="I184" s="142"/>
      <c r="J184" s="143">
        <f t="shared" si="30"/>
        <v>0</v>
      </c>
      <c r="K184" s="139" t="s">
        <v>168</v>
      </c>
      <c r="L184" s="32"/>
      <c r="M184" s="144" t="s">
        <v>1</v>
      </c>
      <c r="N184" s="145" t="s">
        <v>47</v>
      </c>
      <c r="P184" s="146">
        <f t="shared" si="31"/>
        <v>0</v>
      </c>
      <c r="Q184" s="146">
        <v>2.4000000000000001E-4</v>
      </c>
      <c r="R184" s="146">
        <f t="shared" si="32"/>
        <v>1.4400000000000001E-3</v>
      </c>
      <c r="S184" s="146">
        <v>0</v>
      </c>
      <c r="T184" s="147">
        <f t="shared" si="33"/>
        <v>0</v>
      </c>
      <c r="AR184" s="148" t="s">
        <v>244</v>
      </c>
      <c r="AT184" s="148" t="s">
        <v>164</v>
      </c>
      <c r="AU184" s="148" t="s">
        <v>91</v>
      </c>
      <c r="AY184" s="17" t="s">
        <v>161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17" t="s">
        <v>89</v>
      </c>
      <c r="BK184" s="149">
        <f t="shared" si="39"/>
        <v>0</v>
      </c>
      <c r="BL184" s="17" t="s">
        <v>244</v>
      </c>
      <c r="BM184" s="148" t="s">
        <v>1094</v>
      </c>
    </row>
    <row r="185" spans="2:65" s="1" customFormat="1" ht="24.2" customHeight="1" x14ac:dyDescent="0.2">
      <c r="B185" s="32"/>
      <c r="C185" s="137" t="s">
        <v>556</v>
      </c>
      <c r="D185" s="137" t="s">
        <v>164</v>
      </c>
      <c r="E185" s="138" t="s">
        <v>1095</v>
      </c>
      <c r="F185" s="139" t="s">
        <v>1096</v>
      </c>
      <c r="G185" s="140" t="s">
        <v>587</v>
      </c>
      <c r="H185" s="202"/>
      <c r="I185" s="142"/>
      <c r="J185" s="143">
        <f t="shared" si="30"/>
        <v>0</v>
      </c>
      <c r="K185" s="139" t="s">
        <v>168</v>
      </c>
      <c r="L185" s="32"/>
      <c r="M185" s="144" t="s">
        <v>1</v>
      </c>
      <c r="N185" s="145" t="s">
        <v>47</v>
      </c>
      <c r="P185" s="146">
        <f t="shared" si="31"/>
        <v>0</v>
      </c>
      <c r="Q185" s="146">
        <v>0</v>
      </c>
      <c r="R185" s="146">
        <f t="shared" si="32"/>
        <v>0</v>
      </c>
      <c r="S185" s="146">
        <v>0</v>
      </c>
      <c r="T185" s="147">
        <f t="shared" si="33"/>
        <v>0</v>
      </c>
      <c r="AR185" s="148" t="s">
        <v>244</v>
      </c>
      <c r="AT185" s="148" t="s">
        <v>164</v>
      </c>
      <c r="AU185" s="148" t="s">
        <v>91</v>
      </c>
      <c r="AY185" s="17" t="s">
        <v>161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17" t="s">
        <v>89</v>
      </c>
      <c r="BK185" s="149">
        <f t="shared" si="39"/>
        <v>0</v>
      </c>
      <c r="BL185" s="17" t="s">
        <v>244</v>
      </c>
      <c r="BM185" s="148" t="s">
        <v>1097</v>
      </c>
    </row>
    <row r="186" spans="2:65" s="11" customFormat="1" ht="22.9" customHeight="1" x14ac:dyDescent="0.2">
      <c r="B186" s="126"/>
      <c r="D186" s="127" t="s">
        <v>81</v>
      </c>
      <c r="E186" s="135" t="s">
        <v>1098</v>
      </c>
      <c r="F186" s="135" t="s">
        <v>1099</v>
      </c>
      <c r="I186" s="129"/>
      <c r="J186" s="136">
        <f>BK186</f>
        <v>0</v>
      </c>
      <c r="L186" s="126"/>
      <c r="M186" s="130"/>
      <c r="P186" s="131">
        <f>SUM(P187:P188)</f>
        <v>0</v>
      </c>
      <c r="R186" s="131">
        <f>SUM(R187:R188)</f>
        <v>3.6799999999999999E-2</v>
      </c>
      <c r="T186" s="132">
        <f>SUM(T187:T188)</f>
        <v>0</v>
      </c>
      <c r="AR186" s="127" t="s">
        <v>91</v>
      </c>
      <c r="AT186" s="133" t="s">
        <v>81</v>
      </c>
      <c r="AU186" s="133" t="s">
        <v>89</v>
      </c>
      <c r="AY186" s="127" t="s">
        <v>161</v>
      </c>
      <c r="BK186" s="134">
        <f>SUM(BK187:BK188)</f>
        <v>0</v>
      </c>
    </row>
    <row r="187" spans="2:65" s="1" customFormat="1" ht="33" customHeight="1" x14ac:dyDescent="0.2">
      <c r="B187" s="32"/>
      <c r="C187" s="137" t="s">
        <v>560</v>
      </c>
      <c r="D187" s="137" t="s">
        <v>164</v>
      </c>
      <c r="E187" s="138" t="s">
        <v>1100</v>
      </c>
      <c r="F187" s="139" t="s">
        <v>1101</v>
      </c>
      <c r="G187" s="140" t="s">
        <v>255</v>
      </c>
      <c r="H187" s="141">
        <v>4</v>
      </c>
      <c r="I187" s="142"/>
      <c r="J187" s="143">
        <f>ROUND(I187*H187,2)</f>
        <v>0</v>
      </c>
      <c r="K187" s="139" t="s">
        <v>168</v>
      </c>
      <c r="L187" s="32"/>
      <c r="M187" s="144" t="s">
        <v>1</v>
      </c>
      <c r="N187" s="145" t="s">
        <v>47</v>
      </c>
      <c r="P187" s="146">
        <f>O187*H187</f>
        <v>0</v>
      </c>
      <c r="Q187" s="146">
        <v>9.1999999999999998E-3</v>
      </c>
      <c r="R187" s="146">
        <f>Q187*H187</f>
        <v>3.6799999999999999E-2</v>
      </c>
      <c r="S187" s="146">
        <v>0</v>
      </c>
      <c r="T187" s="147">
        <f>S187*H187</f>
        <v>0</v>
      </c>
      <c r="AR187" s="148" t="s">
        <v>244</v>
      </c>
      <c r="AT187" s="148" t="s">
        <v>164</v>
      </c>
      <c r="AU187" s="148" t="s">
        <v>91</v>
      </c>
      <c r="AY187" s="17" t="s">
        <v>161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89</v>
      </c>
      <c r="BK187" s="149">
        <f>ROUND(I187*H187,2)</f>
        <v>0</v>
      </c>
      <c r="BL187" s="17" t="s">
        <v>244</v>
      </c>
      <c r="BM187" s="148" t="s">
        <v>1102</v>
      </c>
    </row>
    <row r="188" spans="2:65" s="1" customFormat="1" ht="24.2" customHeight="1" x14ac:dyDescent="0.2">
      <c r="B188" s="32"/>
      <c r="C188" s="137" t="s">
        <v>564</v>
      </c>
      <c r="D188" s="137" t="s">
        <v>164</v>
      </c>
      <c r="E188" s="138" t="s">
        <v>1103</v>
      </c>
      <c r="F188" s="139" t="s">
        <v>1104</v>
      </c>
      <c r="G188" s="140" t="s">
        <v>587</v>
      </c>
      <c r="H188" s="202"/>
      <c r="I188" s="142"/>
      <c r="J188" s="143">
        <f>ROUND(I188*H188,2)</f>
        <v>0</v>
      </c>
      <c r="K188" s="139" t="s">
        <v>168</v>
      </c>
      <c r="L188" s="32"/>
      <c r="M188" s="144" t="s">
        <v>1</v>
      </c>
      <c r="N188" s="145" t="s">
        <v>47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244</v>
      </c>
      <c r="AT188" s="148" t="s">
        <v>164</v>
      </c>
      <c r="AU188" s="148" t="s">
        <v>91</v>
      </c>
      <c r="AY188" s="17" t="s">
        <v>161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89</v>
      </c>
      <c r="BK188" s="149">
        <f>ROUND(I188*H188,2)</f>
        <v>0</v>
      </c>
      <c r="BL188" s="17" t="s">
        <v>244</v>
      </c>
      <c r="BM188" s="148" t="s">
        <v>1105</v>
      </c>
    </row>
    <row r="189" spans="2:65" s="11" customFormat="1" ht="25.9" customHeight="1" x14ac:dyDescent="0.2">
      <c r="B189" s="126"/>
      <c r="D189" s="127" t="s">
        <v>81</v>
      </c>
      <c r="E189" s="128" t="s">
        <v>606</v>
      </c>
      <c r="F189" s="128" t="s">
        <v>607</v>
      </c>
      <c r="I189" s="129"/>
      <c r="J189" s="117">
        <f>BK189</f>
        <v>0</v>
      </c>
      <c r="L189" s="126"/>
      <c r="M189" s="130"/>
      <c r="P189" s="131">
        <f>SUM(P190:P193)</f>
        <v>0</v>
      </c>
      <c r="R189" s="131">
        <f>SUM(R190:R193)</f>
        <v>0</v>
      </c>
      <c r="T189" s="132">
        <f>SUM(T190:T193)</f>
        <v>0</v>
      </c>
      <c r="AR189" s="127" t="s">
        <v>169</v>
      </c>
      <c r="AT189" s="133" t="s">
        <v>81</v>
      </c>
      <c r="AU189" s="133" t="s">
        <v>82</v>
      </c>
      <c r="AY189" s="127" t="s">
        <v>161</v>
      </c>
      <c r="BK189" s="134">
        <f>SUM(BK190:BK193)</f>
        <v>0</v>
      </c>
    </row>
    <row r="190" spans="2:65" s="1" customFormat="1" ht="16.5" customHeight="1" x14ac:dyDescent="0.2">
      <c r="B190" s="32"/>
      <c r="C190" s="137" t="s">
        <v>568</v>
      </c>
      <c r="D190" s="137" t="s">
        <v>164</v>
      </c>
      <c r="E190" s="138" t="s">
        <v>1106</v>
      </c>
      <c r="F190" s="139" t="s">
        <v>1107</v>
      </c>
      <c r="G190" s="140" t="s">
        <v>610</v>
      </c>
      <c r="H190" s="141">
        <v>20</v>
      </c>
      <c r="I190" s="142"/>
      <c r="J190" s="143">
        <f>ROUND(I190*H190,2)</f>
        <v>0</v>
      </c>
      <c r="K190" s="139" t="s">
        <v>168</v>
      </c>
      <c r="L190" s="32"/>
      <c r="M190" s="144" t="s">
        <v>1</v>
      </c>
      <c r="N190" s="145" t="s">
        <v>47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307</v>
      </c>
      <c r="AT190" s="148" t="s">
        <v>164</v>
      </c>
      <c r="AU190" s="148" t="s">
        <v>89</v>
      </c>
      <c r="AY190" s="17" t="s">
        <v>161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89</v>
      </c>
      <c r="BK190" s="149">
        <f>ROUND(I190*H190,2)</f>
        <v>0</v>
      </c>
      <c r="BL190" s="17" t="s">
        <v>307</v>
      </c>
      <c r="BM190" s="148" t="s">
        <v>1108</v>
      </c>
    </row>
    <row r="191" spans="2:65" s="1" customFormat="1" ht="39" x14ac:dyDescent="0.2">
      <c r="B191" s="32"/>
      <c r="D191" s="151" t="s">
        <v>962</v>
      </c>
      <c r="F191" s="203" t="s">
        <v>1109</v>
      </c>
      <c r="I191" s="204"/>
      <c r="L191" s="32"/>
      <c r="M191" s="171"/>
      <c r="T191" s="56"/>
      <c r="AT191" s="17" t="s">
        <v>962</v>
      </c>
      <c r="AU191" s="17" t="s">
        <v>89</v>
      </c>
    </row>
    <row r="192" spans="2:65" s="1" customFormat="1" ht="21.75" customHeight="1" x14ac:dyDescent="0.2">
      <c r="B192" s="32"/>
      <c r="C192" s="137" t="s">
        <v>1110</v>
      </c>
      <c r="D192" s="137" t="s">
        <v>164</v>
      </c>
      <c r="E192" s="138" t="s">
        <v>608</v>
      </c>
      <c r="F192" s="139" t="s">
        <v>609</v>
      </c>
      <c r="G192" s="140" t="s">
        <v>610</v>
      </c>
      <c r="H192" s="141">
        <v>40</v>
      </c>
      <c r="I192" s="142"/>
      <c r="J192" s="143">
        <f>ROUND(I192*H192,2)</f>
        <v>0</v>
      </c>
      <c r="K192" s="139" t="s">
        <v>168</v>
      </c>
      <c r="L192" s="32"/>
      <c r="M192" s="144" t="s">
        <v>1</v>
      </c>
      <c r="N192" s="145" t="s">
        <v>47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307</v>
      </c>
      <c r="AT192" s="148" t="s">
        <v>164</v>
      </c>
      <c r="AU192" s="148" t="s">
        <v>89</v>
      </c>
      <c r="AY192" s="17" t="s">
        <v>161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89</v>
      </c>
      <c r="BK192" s="149">
        <f>ROUND(I192*H192,2)</f>
        <v>0</v>
      </c>
      <c r="BL192" s="17" t="s">
        <v>307</v>
      </c>
      <c r="BM192" s="148" t="s">
        <v>1111</v>
      </c>
    </row>
    <row r="193" spans="2:63" s="1" customFormat="1" ht="19.5" x14ac:dyDescent="0.2">
      <c r="B193" s="32"/>
      <c r="D193" s="151" t="s">
        <v>962</v>
      </c>
      <c r="F193" s="203" t="s">
        <v>1112</v>
      </c>
      <c r="I193" s="204"/>
      <c r="L193" s="32"/>
      <c r="M193" s="171"/>
      <c r="T193" s="56"/>
      <c r="AT193" s="17" t="s">
        <v>962</v>
      </c>
      <c r="AU193" s="17" t="s">
        <v>89</v>
      </c>
    </row>
    <row r="194" spans="2:63" s="1" customFormat="1" ht="49.9" customHeight="1" x14ac:dyDescent="0.2">
      <c r="B194" s="32"/>
      <c r="E194" s="128" t="s">
        <v>309</v>
      </c>
      <c r="F194" s="128" t="s">
        <v>310</v>
      </c>
      <c r="J194" s="117">
        <f t="shared" ref="J194:J199" si="40">BK194</f>
        <v>0</v>
      </c>
      <c r="L194" s="32"/>
      <c r="M194" s="171"/>
      <c r="T194" s="56"/>
      <c r="AT194" s="17" t="s">
        <v>81</v>
      </c>
      <c r="AU194" s="17" t="s">
        <v>82</v>
      </c>
      <c r="AY194" s="17" t="s">
        <v>311</v>
      </c>
      <c r="BK194" s="149">
        <f>SUM(BK195:BK199)</f>
        <v>0</v>
      </c>
    </row>
    <row r="195" spans="2:63" s="1" customFormat="1" ht="16.350000000000001" customHeight="1" x14ac:dyDescent="0.2">
      <c r="B195" s="32"/>
      <c r="C195" s="172" t="s">
        <v>1</v>
      </c>
      <c r="D195" s="172" t="s">
        <v>164</v>
      </c>
      <c r="E195" s="173" t="s">
        <v>1</v>
      </c>
      <c r="F195" s="174" t="s">
        <v>1</v>
      </c>
      <c r="G195" s="175" t="s">
        <v>1</v>
      </c>
      <c r="H195" s="176"/>
      <c r="I195" s="177"/>
      <c r="J195" s="178">
        <f t="shared" si="40"/>
        <v>0</v>
      </c>
      <c r="K195" s="179"/>
      <c r="L195" s="32"/>
      <c r="M195" s="180" t="s">
        <v>1</v>
      </c>
      <c r="N195" s="181" t="s">
        <v>47</v>
      </c>
      <c r="T195" s="56"/>
      <c r="AT195" s="17" t="s">
        <v>311</v>
      </c>
      <c r="AU195" s="17" t="s">
        <v>89</v>
      </c>
      <c r="AY195" s="17" t="s">
        <v>311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89</v>
      </c>
      <c r="BK195" s="149">
        <f>I195*H195</f>
        <v>0</v>
      </c>
    </row>
    <row r="196" spans="2:63" s="1" customFormat="1" ht="16.350000000000001" customHeight="1" x14ac:dyDescent="0.2">
      <c r="B196" s="32"/>
      <c r="C196" s="172" t="s">
        <v>1</v>
      </c>
      <c r="D196" s="172" t="s">
        <v>164</v>
      </c>
      <c r="E196" s="173" t="s">
        <v>1</v>
      </c>
      <c r="F196" s="174" t="s">
        <v>1</v>
      </c>
      <c r="G196" s="175" t="s">
        <v>1</v>
      </c>
      <c r="H196" s="176"/>
      <c r="I196" s="177"/>
      <c r="J196" s="178">
        <f t="shared" si="40"/>
        <v>0</v>
      </c>
      <c r="K196" s="179"/>
      <c r="L196" s="32"/>
      <c r="M196" s="180" t="s">
        <v>1</v>
      </c>
      <c r="N196" s="181" t="s">
        <v>47</v>
      </c>
      <c r="T196" s="56"/>
      <c r="AT196" s="17" t="s">
        <v>311</v>
      </c>
      <c r="AU196" s="17" t="s">
        <v>89</v>
      </c>
      <c r="AY196" s="17" t="s">
        <v>311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89</v>
      </c>
      <c r="BK196" s="149">
        <f>I196*H196</f>
        <v>0</v>
      </c>
    </row>
    <row r="197" spans="2:63" s="1" customFormat="1" ht="16.350000000000001" customHeight="1" x14ac:dyDescent="0.2">
      <c r="B197" s="32"/>
      <c r="C197" s="172" t="s">
        <v>1</v>
      </c>
      <c r="D197" s="172" t="s">
        <v>164</v>
      </c>
      <c r="E197" s="173" t="s">
        <v>1</v>
      </c>
      <c r="F197" s="174" t="s">
        <v>1</v>
      </c>
      <c r="G197" s="175" t="s">
        <v>1</v>
      </c>
      <c r="H197" s="176"/>
      <c r="I197" s="177"/>
      <c r="J197" s="178">
        <f t="shared" si="40"/>
        <v>0</v>
      </c>
      <c r="K197" s="179"/>
      <c r="L197" s="32"/>
      <c r="M197" s="180" t="s">
        <v>1</v>
      </c>
      <c r="N197" s="181" t="s">
        <v>47</v>
      </c>
      <c r="T197" s="56"/>
      <c r="AT197" s="17" t="s">
        <v>311</v>
      </c>
      <c r="AU197" s="17" t="s">
        <v>89</v>
      </c>
      <c r="AY197" s="17" t="s">
        <v>311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89</v>
      </c>
      <c r="BK197" s="149">
        <f>I197*H197</f>
        <v>0</v>
      </c>
    </row>
    <row r="198" spans="2:63" s="1" customFormat="1" ht="16.350000000000001" customHeight="1" x14ac:dyDescent="0.2">
      <c r="B198" s="32"/>
      <c r="C198" s="172" t="s">
        <v>1</v>
      </c>
      <c r="D198" s="172" t="s">
        <v>164</v>
      </c>
      <c r="E198" s="173" t="s">
        <v>1</v>
      </c>
      <c r="F198" s="174" t="s">
        <v>1</v>
      </c>
      <c r="G198" s="175" t="s">
        <v>1</v>
      </c>
      <c r="H198" s="176"/>
      <c r="I198" s="177"/>
      <c r="J198" s="178">
        <f t="shared" si="40"/>
        <v>0</v>
      </c>
      <c r="K198" s="179"/>
      <c r="L198" s="32"/>
      <c r="M198" s="180" t="s">
        <v>1</v>
      </c>
      <c r="N198" s="181" t="s">
        <v>47</v>
      </c>
      <c r="T198" s="56"/>
      <c r="AT198" s="17" t="s">
        <v>311</v>
      </c>
      <c r="AU198" s="17" t="s">
        <v>89</v>
      </c>
      <c r="AY198" s="17" t="s">
        <v>311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89</v>
      </c>
      <c r="BK198" s="149">
        <f>I198*H198</f>
        <v>0</v>
      </c>
    </row>
    <row r="199" spans="2:63" s="1" customFormat="1" ht="16.350000000000001" customHeight="1" x14ac:dyDescent="0.2">
      <c r="B199" s="32"/>
      <c r="C199" s="172" t="s">
        <v>1</v>
      </c>
      <c r="D199" s="172" t="s">
        <v>164</v>
      </c>
      <c r="E199" s="173" t="s">
        <v>1</v>
      </c>
      <c r="F199" s="174" t="s">
        <v>1</v>
      </c>
      <c r="G199" s="175" t="s">
        <v>1</v>
      </c>
      <c r="H199" s="176"/>
      <c r="I199" s="177"/>
      <c r="J199" s="178">
        <f t="shared" si="40"/>
        <v>0</v>
      </c>
      <c r="K199" s="179"/>
      <c r="L199" s="32"/>
      <c r="M199" s="180" t="s">
        <v>1</v>
      </c>
      <c r="N199" s="181" t="s">
        <v>47</v>
      </c>
      <c r="O199" s="182"/>
      <c r="P199" s="182"/>
      <c r="Q199" s="182"/>
      <c r="R199" s="182"/>
      <c r="S199" s="182"/>
      <c r="T199" s="183"/>
      <c r="AT199" s="17" t="s">
        <v>311</v>
      </c>
      <c r="AU199" s="17" t="s">
        <v>89</v>
      </c>
      <c r="AY199" s="17" t="s">
        <v>311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89</v>
      </c>
      <c r="BK199" s="149">
        <f>I199*H199</f>
        <v>0</v>
      </c>
    </row>
    <row r="200" spans="2:63" s="1" customFormat="1" ht="6.95" customHeight="1" x14ac:dyDescent="0.2"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2"/>
    </row>
  </sheetData>
  <sheetProtection formatColumns="0" formatRows="0" autoFilter="0"/>
  <autoFilter ref="C127:K199" xr:uid="{00000000-0009-0000-0000-000008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y jsou hodnoty K, M." sqref="D195:D200" xr:uid="{00000000-0002-0000-0800-000000000000}">
      <formula1>"K, M"</formula1>
    </dataValidation>
    <dataValidation type="list" allowBlank="1" showInputMessage="1" showErrorMessage="1" error="Povoleny jsou hodnoty základní, snížená, zákl. přenesená, sníž. přenesená, nulová." sqref="N195:N200" xr:uid="{00000000-0002-0000-08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6B5D88F9-E72A-4F13-8C23-BD5DA9EF12EF}"/>
</file>

<file path=customXml/itemProps2.xml><?xml version="1.0" encoding="utf-8"?>
<ds:datastoreItem xmlns:ds="http://schemas.openxmlformats.org/officeDocument/2006/customXml" ds:itemID="{EB012E35-1765-41CF-A8CC-ACC47DAE0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2D646-B006-4F02-966B-FCC0A26130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01.1 - Bourané konstrukce</vt:lpstr>
      <vt:lpstr>01.2 - Nové konstrukce</vt:lpstr>
      <vt:lpstr>D.1.4.a - Vytápění</vt:lpstr>
      <vt:lpstr>D.1.4.b - Vzduchotechnika</vt:lpstr>
      <vt:lpstr>D.1.4.c - Silnoproud</vt:lpstr>
      <vt:lpstr>4.1 - Elektrická požární ...</vt:lpstr>
      <vt:lpstr>4.2 - Systém nouzového př...</vt:lpstr>
      <vt:lpstr>D.1.4.e - Vnitřní vodovod...</vt:lpstr>
      <vt:lpstr>03 - VRN</vt:lpstr>
      <vt:lpstr>Seznam figur</vt:lpstr>
      <vt:lpstr>'01.1 - Bourané konstrukce'!Názvy_tisku</vt:lpstr>
      <vt:lpstr>'01.2 - Nové konstrukce'!Názvy_tisku</vt:lpstr>
      <vt:lpstr>'03 - VRN'!Názvy_tisku</vt:lpstr>
      <vt:lpstr>'4.1 - Elektrická požární ...'!Názvy_tisku</vt:lpstr>
      <vt:lpstr>'4.2 - Systém nouzového př...'!Názvy_tisku</vt:lpstr>
      <vt:lpstr>'D.1.4.a - Vytápění'!Názvy_tisku</vt:lpstr>
      <vt:lpstr>'D.1.4.b - Vzduchotechnika'!Názvy_tisku</vt:lpstr>
      <vt:lpstr>'D.1.4.c - Silnoproud'!Názvy_tisku</vt:lpstr>
      <vt:lpstr>'D.1.4.e - Vnitřní vodovod...'!Názvy_tisku</vt:lpstr>
      <vt:lpstr>'Rekapitulace stavby'!Názvy_tisku</vt:lpstr>
      <vt:lpstr>'Seznam figur'!Názvy_tisku</vt:lpstr>
      <vt:lpstr>'01.1 - Bourané konstrukce'!Oblast_tisku</vt:lpstr>
      <vt:lpstr>'01.2 - Nové konstrukce'!Oblast_tisku</vt:lpstr>
      <vt:lpstr>'03 - VRN'!Oblast_tisku</vt:lpstr>
      <vt:lpstr>'4.1 - Elektrická požární ...'!Oblast_tisku</vt:lpstr>
      <vt:lpstr>'4.2 - Systém nouzového př...'!Oblast_tisku</vt:lpstr>
      <vt:lpstr>'D.1.4.a - Vytápění'!Oblast_tisku</vt:lpstr>
      <vt:lpstr>'D.1.4.b - Vzduchotechnika'!Oblast_tisku</vt:lpstr>
      <vt:lpstr>'D.1.4.c - Silnoproud'!Oblast_tisku</vt:lpstr>
      <vt:lpstr>'D.1.4.e - Vnitřní vodovod...'!Oblast_tisku</vt:lpstr>
      <vt:lpstr>'Rekapitulace stavby'!Oblast_tisku</vt:lpstr>
      <vt:lpstr>'Seznam figur'!Oblast_tisku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tuscher</dc:creator>
  <cp:keywords/>
  <dc:description/>
  <cp:lastModifiedBy>Körber Martin</cp:lastModifiedBy>
  <cp:revision/>
  <dcterms:created xsi:type="dcterms:W3CDTF">2024-02-23T14:22:18Z</dcterms:created>
  <dcterms:modified xsi:type="dcterms:W3CDTF">2025-06-25T13:06:18Z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