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887_Rekonstrukce Lány/"/>
    </mc:Choice>
  </mc:AlternateContent>
  <xr:revisionPtr revIDLastSave="0" documentId="8_{9FE11C35-F7E7-428B-B199-080C07C5C1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LZ24008 - Rekonstrukce a ..." sheetId="2" r:id="rId2"/>
    <sheet name="Seznam figur" sheetId="3" r:id="rId3"/>
  </sheets>
  <definedNames>
    <definedName name="_xlnm._FilterDatabase" localSheetId="1" hidden="1">'LZ24008 - Rekonstrukce a ...'!$C$142:$K$670</definedName>
    <definedName name="_xlnm.Print_Titles" localSheetId="1">'LZ24008 - Rekonstrukce a ...'!$142:$142</definedName>
    <definedName name="_xlnm.Print_Titles" localSheetId="0">'Rekapitulace stavby'!$92:$92</definedName>
    <definedName name="_xlnm.Print_Titles" localSheetId="2">'Seznam figur'!$9:$9</definedName>
    <definedName name="_xlnm.Print_Area" localSheetId="1">'LZ24008 - Rekonstrukce a ...'!$C$4:$J$76,'LZ24008 - Rekonstrukce a ...'!$C$82:$J$126,'LZ24008 - Rekonstrukce a ...'!$C$132:$K$670</definedName>
    <definedName name="_xlnm.Print_Area" localSheetId="0">'Rekapitulace stavby'!$D$4:$AO$76,'Rekapitulace stavby'!$C$82:$AQ$96</definedName>
    <definedName name="_xlnm.Print_Area" localSheetId="2">'Seznam figur'!$C$4:$G$58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J35" i="2"/>
  <c r="J34" i="2"/>
  <c r="AY95" i="1"/>
  <c r="J33" i="2"/>
  <c r="AX95" i="1"/>
  <c r="BI670" i="2"/>
  <c r="BH670" i="2"/>
  <c r="BG670" i="2"/>
  <c r="BF670" i="2"/>
  <c r="T670" i="2"/>
  <c r="T669" i="2"/>
  <c r="R670" i="2"/>
  <c r="R669" i="2"/>
  <c r="P670" i="2"/>
  <c r="P669" i="2"/>
  <c r="BI668" i="2"/>
  <c r="BH668" i="2"/>
  <c r="BG668" i="2"/>
  <c r="BF668" i="2"/>
  <c r="T668" i="2"/>
  <c r="R668" i="2"/>
  <c r="P668" i="2"/>
  <c r="BI667" i="2"/>
  <c r="BH667" i="2"/>
  <c r="BG667" i="2"/>
  <c r="BF667" i="2"/>
  <c r="T667" i="2"/>
  <c r="R667" i="2"/>
  <c r="P667" i="2"/>
  <c r="BI664" i="2"/>
  <c r="BH664" i="2"/>
  <c r="BG664" i="2"/>
  <c r="BF664" i="2"/>
  <c r="T664" i="2"/>
  <c r="T663" i="2"/>
  <c r="R664" i="2"/>
  <c r="R663" i="2"/>
  <c r="P664" i="2"/>
  <c r="P663" i="2"/>
  <c r="BI662" i="2"/>
  <c r="BH662" i="2"/>
  <c r="BG662" i="2"/>
  <c r="BF662" i="2"/>
  <c r="T662" i="2"/>
  <c r="R662" i="2"/>
  <c r="P662" i="2"/>
  <c r="BI661" i="2"/>
  <c r="BH661" i="2"/>
  <c r="BG661" i="2"/>
  <c r="BF661" i="2"/>
  <c r="T661" i="2"/>
  <c r="R661" i="2"/>
  <c r="P661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49" i="2"/>
  <c r="BH649" i="2"/>
  <c r="BG649" i="2"/>
  <c r="BF649" i="2"/>
  <c r="T649" i="2"/>
  <c r="R649" i="2"/>
  <c r="P649" i="2"/>
  <c r="BI635" i="2"/>
  <c r="BH635" i="2"/>
  <c r="BG635" i="2"/>
  <c r="BF635" i="2"/>
  <c r="T635" i="2"/>
  <c r="R635" i="2"/>
  <c r="P635" i="2"/>
  <c r="BI634" i="2"/>
  <c r="BH634" i="2"/>
  <c r="BG634" i="2"/>
  <c r="BF634" i="2"/>
  <c r="T634" i="2"/>
  <c r="R634" i="2"/>
  <c r="P634" i="2"/>
  <c r="BI632" i="2"/>
  <c r="BH632" i="2"/>
  <c r="BG632" i="2"/>
  <c r="BF632" i="2"/>
  <c r="T632" i="2"/>
  <c r="R632" i="2"/>
  <c r="P632" i="2"/>
  <c r="BI630" i="2"/>
  <c r="BH630" i="2"/>
  <c r="BG630" i="2"/>
  <c r="BF630" i="2"/>
  <c r="T630" i="2"/>
  <c r="R630" i="2"/>
  <c r="P630" i="2"/>
  <c r="BI625" i="2"/>
  <c r="BH625" i="2"/>
  <c r="BG625" i="2"/>
  <c r="BF625" i="2"/>
  <c r="T625" i="2"/>
  <c r="R625" i="2"/>
  <c r="P625" i="2"/>
  <c r="BI621" i="2"/>
  <c r="BH621" i="2"/>
  <c r="BG621" i="2"/>
  <c r="BF621" i="2"/>
  <c r="T621" i="2"/>
  <c r="R621" i="2"/>
  <c r="P621" i="2"/>
  <c r="BI619" i="2"/>
  <c r="BH619" i="2"/>
  <c r="BG619" i="2"/>
  <c r="BF619" i="2"/>
  <c r="T619" i="2"/>
  <c r="R619" i="2"/>
  <c r="P619" i="2"/>
  <c r="BI617" i="2"/>
  <c r="BH617" i="2"/>
  <c r="BG617" i="2"/>
  <c r="BF617" i="2"/>
  <c r="T617" i="2"/>
  <c r="R617" i="2"/>
  <c r="P617" i="2"/>
  <c r="BI613" i="2"/>
  <c r="BH613" i="2"/>
  <c r="BG613" i="2"/>
  <c r="BF613" i="2"/>
  <c r="T613" i="2"/>
  <c r="R613" i="2"/>
  <c r="P613" i="2"/>
  <c r="BI611" i="2"/>
  <c r="BH611" i="2"/>
  <c r="BG611" i="2"/>
  <c r="BF611" i="2"/>
  <c r="T611" i="2"/>
  <c r="R611" i="2"/>
  <c r="P611" i="2"/>
  <c r="BI609" i="2"/>
  <c r="BH609" i="2"/>
  <c r="BG609" i="2"/>
  <c r="BF609" i="2"/>
  <c r="T609" i="2"/>
  <c r="R609" i="2"/>
  <c r="P609" i="2"/>
  <c r="BI607" i="2"/>
  <c r="BH607" i="2"/>
  <c r="BG607" i="2"/>
  <c r="BF607" i="2"/>
  <c r="T607" i="2"/>
  <c r="R607" i="2"/>
  <c r="P607" i="2"/>
  <c r="BI605" i="2"/>
  <c r="BH605" i="2"/>
  <c r="BG605" i="2"/>
  <c r="BF605" i="2"/>
  <c r="T605" i="2"/>
  <c r="R605" i="2"/>
  <c r="P605" i="2"/>
  <c r="BI598" i="2"/>
  <c r="BH598" i="2"/>
  <c r="BG598" i="2"/>
  <c r="BF598" i="2"/>
  <c r="T598" i="2"/>
  <c r="R598" i="2"/>
  <c r="P598" i="2"/>
  <c r="BI596" i="2"/>
  <c r="BH596" i="2"/>
  <c r="BG596" i="2"/>
  <c r="BF596" i="2"/>
  <c r="T596" i="2"/>
  <c r="R596" i="2"/>
  <c r="P596" i="2"/>
  <c r="BI594" i="2"/>
  <c r="BH594" i="2"/>
  <c r="BG594" i="2"/>
  <c r="BF594" i="2"/>
  <c r="T594" i="2"/>
  <c r="R594" i="2"/>
  <c r="P594" i="2"/>
  <c r="BI592" i="2"/>
  <c r="BH592" i="2"/>
  <c r="BG592" i="2"/>
  <c r="BF592" i="2"/>
  <c r="T592" i="2"/>
  <c r="R592" i="2"/>
  <c r="P592" i="2"/>
  <c r="BI590" i="2"/>
  <c r="BH590" i="2"/>
  <c r="BG590" i="2"/>
  <c r="BF590" i="2"/>
  <c r="T590" i="2"/>
  <c r="R590" i="2"/>
  <c r="P590" i="2"/>
  <c r="BI589" i="2"/>
  <c r="BH589" i="2"/>
  <c r="BG589" i="2"/>
  <c r="BF589" i="2"/>
  <c r="T589" i="2"/>
  <c r="R589" i="2"/>
  <c r="P589" i="2"/>
  <c r="BI588" i="2"/>
  <c r="BH588" i="2"/>
  <c r="BG588" i="2"/>
  <c r="BF588" i="2"/>
  <c r="T588" i="2"/>
  <c r="R588" i="2"/>
  <c r="P588" i="2"/>
  <c r="BI586" i="2"/>
  <c r="BH586" i="2"/>
  <c r="BG586" i="2"/>
  <c r="BF586" i="2"/>
  <c r="T586" i="2"/>
  <c r="R586" i="2"/>
  <c r="P586" i="2"/>
  <c r="BI583" i="2"/>
  <c r="BH583" i="2"/>
  <c r="BG583" i="2"/>
  <c r="BF583" i="2"/>
  <c r="T583" i="2"/>
  <c r="R583" i="2"/>
  <c r="P583" i="2"/>
  <c r="BI582" i="2"/>
  <c r="BH582" i="2"/>
  <c r="BG582" i="2"/>
  <c r="BF582" i="2"/>
  <c r="T582" i="2"/>
  <c r="R582" i="2"/>
  <c r="P582" i="2"/>
  <c r="BI581" i="2"/>
  <c r="BH581" i="2"/>
  <c r="BG581" i="2"/>
  <c r="BF581" i="2"/>
  <c r="T581" i="2"/>
  <c r="R581" i="2"/>
  <c r="P581" i="2"/>
  <c r="BI580" i="2"/>
  <c r="BH580" i="2"/>
  <c r="BG580" i="2"/>
  <c r="BF580" i="2"/>
  <c r="T580" i="2"/>
  <c r="R580" i="2"/>
  <c r="P580" i="2"/>
  <c r="BI579" i="2"/>
  <c r="BH579" i="2"/>
  <c r="BG579" i="2"/>
  <c r="BF579" i="2"/>
  <c r="T579" i="2"/>
  <c r="R579" i="2"/>
  <c r="P579" i="2"/>
  <c r="BI575" i="2"/>
  <c r="BH575" i="2"/>
  <c r="BG575" i="2"/>
  <c r="BF575" i="2"/>
  <c r="T575" i="2"/>
  <c r="R575" i="2"/>
  <c r="P575" i="2"/>
  <c r="BI572" i="2"/>
  <c r="BH572" i="2"/>
  <c r="BG572" i="2"/>
  <c r="BF572" i="2"/>
  <c r="T572" i="2"/>
  <c r="R572" i="2"/>
  <c r="P572" i="2"/>
  <c r="BI571" i="2"/>
  <c r="BH571" i="2"/>
  <c r="BG571" i="2"/>
  <c r="BF571" i="2"/>
  <c r="T571" i="2"/>
  <c r="R571" i="2"/>
  <c r="P571" i="2"/>
  <c r="BI562" i="2"/>
  <c r="BH562" i="2"/>
  <c r="BG562" i="2"/>
  <c r="BF562" i="2"/>
  <c r="T562" i="2"/>
  <c r="R562" i="2"/>
  <c r="P562" i="2"/>
  <c r="BI561" i="2"/>
  <c r="BH561" i="2"/>
  <c r="BG561" i="2"/>
  <c r="BF561" i="2"/>
  <c r="T561" i="2"/>
  <c r="R561" i="2"/>
  <c r="P561" i="2"/>
  <c r="BI552" i="2"/>
  <c r="BH552" i="2"/>
  <c r="BG552" i="2"/>
  <c r="BF552" i="2"/>
  <c r="T552" i="2"/>
  <c r="R552" i="2"/>
  <c r="P552" i="2"/>
  <c r="BI550" i="2"/>
  <c r="BH550" i="2"/>
  <c r="BG550" i="2"/>
  <c r="BF550" i="2"/>
  <c r="T550" i="2"/>
  <c r="R550" i="2"/>
  <c r="P550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44" i="2"/>
  <c r="BH544" i="2"/>
  <c r="BG544" i="2"/>
  <c r="BF544" i="2"/>
  <c r="T544" i="2"/>
  <c r="R544" i="2"/>
  <c r="P544" i="2"/>
  <c r="BI542" i="2"/>
  <c r="BH542" i="2"/>
  <c r="BG542" i="2"/>
  <c r="BF542" i="2"/>
  <c r="T542" i="2"/>
  <c r="R542" i="2"/>
  <c r="P542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1" i="2"/>
  <c r="BH531" i="2"/>
  <c r="BG531" i="2"/>
  <c r="BF531" i="2"/>
  <c r="T531" i="2"/>
  <c r="R531" i="2"/>
  <c r="P531" i="2"/>
  <c r="BI530" i="2"/>
  <c r="BH530" i="2"/>
  <c r="BG530" i="2"/>
  <c r="BF530" i="2"/>
  <c r="T530" i="2"/>
  <c r="R530" i="2"/>
  <c r="P530" i="2"/>
  <c r="BI529" i="2"/>
  <c r="BH529" i="2"/>
  <c r="BG529" i="2"/>
  <c r="BF529" i="2"/>
  <c r="T529" i="2"/>
  <c r="R529" i="2"/>
  <c r="P529" i="2"/>
  <c r="BI528" i="2"/>
  <c r="BH528" i="2"/>
  <c r="BG528" i="2"/>
  <c r="BF528" i="2"/>
  <c r="T528" i="2"/>
  <c r="R528" i="2"/>
  <c r="P528" i="2"/>
  <c r="BI525" i="2"/>
  <c r="BH525" i="2"/>
  <c r="BG525" i="2"/>
  <c r="BF525" i="2"/>
  <c r="T525" i="2"/>
  <c r="R525" i="2"/>
  <c r="P525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9" i="2"/>
  <c r="BH519" i="2"/>
  <c r="BG519" i="2"/>
  <c r="BF519" i="2"/>
  <c r="T519" i="2"/>
  <c r="R519" i="2"/>
  <c r="P519" i="2"/>
  <c r="BI513" i="2"/>
  <c r="BH513" i="2"/>
  <c r="BG513" i="2"/>
  <c r="BF513" i="2"/>
  <c r="T513" i="2"/>
  <c r="R513" i="2"/>
  <c r="P513" i="2"/>
  <c r="BI511" i="2"/>
  <c r="BH511" i="2"/>
  <c r="BG511" i="2"/>
  <c r="BF511" i="2"/>
  <c r="T511" i="2"/>
  <c r="R511" i="2"/>
  <c r="P511" i="2"/>
  <c r="BI509" i="2"/>
  <c r="BH509" i="2"/>
  <c r="BG509" i="2"/>
  <c r="BF509" i="2"/>
  <c r="T509" i="2"/>
  <c r="R509" i="2"/>
  <c r="P509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91" i="2"/>
  <c r="BH491" i="2"/>
  <c r="BG491" i="2"/>
  <c r="BF491" i="2"/>
  <c r="T491" i="2"/>
  <c r="R491" i="2"/>
  <c r="P491" i="2"/>
  <c r="BI487" i="2"/>
  <c r="BH487" i="2"/>
  <c r="BG487" i="2"/>
  <c r="BF487" i="2"/>
  <c r="T487" i="2"/>
  <c r="R487" i="2"/>
  <c r="P487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6" i="2"/>
  <c r="BH476" i="2"/>
  <c r="BG476" i="2"/>
  <c r="BF476" i="2"/>
  <c r="T476" i="2"/>
  <c r="R476" i="2"/>
  <c r="P476" i="2"/>
  <c r="BI474" i="2"/>
  <c r="BH474" i="2"/>
  <c r="BG474" i="2"/>
  <c r="BF474" i="2"/>
  <c r="T474" i="2"/>
  <c r="R474" i="2"/>
  <c r="P474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59" i="2"/>
  <c r="BH459" i="2"/>
  <c r="BG459" i="2"/>
  <c r="BF459" i="2"/>
  <c r="T459" i="2"/>
  <c r="R459" i="2"/>
  <c r="P459" i="2"/>
  <c r="BI452" i="2"/>
  <c r="BH452" i="2"/>
  <c r="BG452" i="2"/>
  <c r="BF452" i="2"/>
  <c r="T452" i="2"/>
  <c r="R452" i="2"/>
  <c r="P452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36" i="2"/>
  <c r="BH436" i="2"/>
  <c r="BG436" i="2"/>
  <c r="BF436" i="2"/>
  <c r="T436" i="2"/>
  <c r="R436" i="2"/>
  <c r="P436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29" i="2"/>
  <c r="BH429" i="2"/>
  <c r="BG429" i="2"/>
  <c r="BF429" i="2"/>
  <c r="T429" i="2"/>
  <c r="T428" i="2"/>
  <c r="R429" i="2"/>
  <c r="R428" i="2"/>
  <c r="P429" i="2"/>
  <c r="P428" i="2"/>
  <c r="BI427" i="2"/>
  <c r="BH427" i="2"/>
  <c r="BG427" i="2"/>
  <c r="BF427" i="2"/>
  <c r="T427" i="2"/>
  <c r="R427" i="2"/>
  <c r="P427" i="2"/>
  <c r="BI426" i="2"/>
  <c r="BH426" i="2"/>
  <c r="BG426" i="2"/>
  <c r="BF426" i="2"/>
  <c r="T426" i="2"/>
  <c r="R426" i="2"/>
  <c r="P426" i="2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7" i="2"/>
  <c r="BH397" i="2"/>
  <c r="BG397" i="2"/>
  <c r="BF397" i="2"/>
  <c r="T397" i="2"/>
  <c r="R397" i="2"/>
  <c r="P397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T362" i="2"/>
  <c r="R363" i="2"/>
  <c r="R362" i="2"/>
  <c r="P363" i="2"/>
  <c r="P362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12" i="2"/>
  <c r="BH212" i="2"/>
  <c r="BG212" i="2"/>
  <c r="BF212" i="2"/>
  <c r="T212" i="2"/>
  <c r="R212" i="2"/>
  <c r="P212" i="2"/>
  <c r="BI201" i="2"/>
  <c r="BH201" i="2"/>
  <c r="BG201" i="2"/>
  <c r="BF201" i="2"/>
  <c r="T201" i="2"/>
  <c r="R201" i="2"/>
  <c r="P201" i="2"/>
  <c r="BI189" i="2"/>
  <c r="BH189" i="2"/>
  <c r="BG189" i="2"/>
  <c r="BF189" i="2"/>
  <c r="T189" i="2"/>
  <c r="R189" i="2"/>
  <c r="P189" i="2"/>
  <c r="BI181" i="2"/>
  <c r="BH181" i="2"/>
  <c r="BG181" i="2"/>
  <c r="BF181" i="2"/>
  <c r="T181" i="2"/>
  <c r="R181" i="2"/>
  <c r="P181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54" i="2"/>
  <c r="BH154" i="2"/>
  <c r="BG154" i="2"/>
  <c r="BF154" i="2"/>
  <c r="T154" i="2"/>
  <c r="R154" i="2"/>
  <c r="P154" i="2"/>
  <c r="BI146" i="2"/>
  <c r="BH146" i="2"/>
  <c r="BG146" i="2"/>
  <c r="BF146" i="2"/>
  <c r="T146" i="2"/>
  <c r="R146" i="2"/>
  <c r="P146" i="2"/>
  <c r="J140" i="2"/>
  <c r="J139" i="2"/>
  <c r="F139" i="2"/>
  <c r="F137" i="2"/>
  <c r="E135" i="2"/>
  <c r="J90" i="2"/>
  <c r="J89" i="2"/>
  <c r="F89" i="2"/>
  <c r="F87" i="2"/>
  <c r="E85" i="2"/>
  <c r="J16" i="2"/>
  <c r="E16" i="2"/>
  <c r="F140" i="2"/>
  <c r="J15" i="2"/>
  <c r="J10" i="2"/>
  <c r="J137" i="2"/>
  <c r="L90" i="1"/>
  <c r="AM90" i="1"/>
  <c r="AM89" i="1"/>
  <c r="L89" i="1"/>
  <c r="AM87" i="1"/>
  <c r="L87" i="1"/>
  <c r="L85" i="1"/>
  <c r="L84" i="1"/>
  <c r="J668" i="2"/>
  <c r="BK661" i="2"/>
  <c r="BK625" i="2"/>
  <c r="BK592" i="2"/>
  <c r="J588" i="2"/>
  <c r="BK571" i="2"/>
  <c r="BK542" i="2"/>
  <c r="BK530" i="2"/>
  <c r="BK487" i="2"/>
  <c r="BK466" i="2"/>
  <c r="J452" i="2"/>
  <c r="BK425" i="2"/>
  <c r="BK419" i="2"/>
  <c r="BK405" i="2"/>
  <c r="J390" i="2"/>
  <c r="J383" i="2"/>
  <c r="BK349" i="2"/>
  <c r="BK332" i="2"/>
  <c r="J306" i="2"/>
  <c r="J284" i="2"/>
  <c r="BK233" i="2"/>
  <c r="BK164" i="2"/>
  <c r="BK664" i="2"/>
  <c r="J655" i="2"/>
  <c r="J625" i="2"/>
  <c r="BK607" i="2"/>
  <c r="J592" i="2"/>
  <c r="J575" i="2"/>
  <c r="J561" i="2"/>
  <c r="BK541" i="2"/>
  <c r="BK522" i="2"/>
  <c r="BK511" i="2"/>
  <c r="BK481" i="2"/>
  <c r="J470" i="2"/>
  <c r="BK436" i="2"/>
  <c r="BK411" i="2"/>
  <c r="J403" i="2"/>
  <c r="BK383" i="2"/>
  <c r="J369" i="2"/>
  <c r="BK346" i="2"/>
  <c r="J329" i="2"/>
  <c r="J298" i="2"/>
  <c r="BK290" i="2"/>
  <c r="BK270" i="2"/>
  <c r="J253" i="2"/>
  <c r="BK189" i="2"/>
  <c r="J649" i="2"/>
  <c r="J613" i="2"/>
  <c r="BK596" i="2"/>
  <c r="J586" i="2"/>
  <c r="J541" i="2"/>
  <c r="BK529" i="2"/>
  <c r="J519" i="2"/>
  <c r="BK495" i="2"/>
  <c r="BK477" i="2"/>
  <c r="BK447" i="2"/>
  <c r="BK426" i="2"/>
  <c r="BK409" i="2"/>
  <c r="BK397" i="2"/>
  <c r="BK374" i="2"/>
  <c r="J359" i="2"/>
  <c r="BK353" i="2"/>
  <c r="J340" i="2"/>
  <c r="J310" i="2"/>
  <c r="BK286" i="2"/>
  <c r="BK282" i="2"/>
  <c r="J212" i="2"/>
  <c r="J164" i="2"/>
  <c r="BK621" i="2"/>
  <c r="J611" i="2"/>
  <c r="J582" i="2"/>
  <c r="BK575" i="2"/>
  <c r="J546" i="2"/>
  <c r="J529" i="2"/>
  <c r="J495" i="2"/>
  <c r="J476" i="2"/>
  <c r="J435" i="2"/>
  <c r="J425" i="2"/>
  <c r="J413" i="2"/>
  <c r="J397" i="2"/>
  <c r="J370" i="2"/>
  <c r="J363" i="2"/>
  <c r="J357" i="2"/>
  <c r="J351" i="2"/>
  <c r="BK336" i="2"/>
  <c r="BK320" i="2"/>
  <c r="BK310" i="2"/>
  <c r="BK296" i="2"/>
  <c r="J289" i="2"/>
  <c r="J278" i="2"/>
  <c r="J250" i="2"/>
  <c r="BK181" i="2"/>
  <c r="AS94" i="1"/>
  <c r="BK670" i="2"/>
  <c r="BK649" i="2"/>
  <c r="J607" i="2"/>
  <c r="J590" i="2"/>
  <c r="BK579" i="2"/>
  <c r="J562" i="2"/>
  <c r="BK536" i="2"/>
  <c r="J522" i="2"/>
  <c r="BK470" i="2"/>
  <c r="BK459" i="2"/>
  <c r="J427" i="2"/>
  <c r="BK424" i="2"/>
  <c r="BK414" i="2"/>
  <c r="J401" i="2"/>
  <c r="BK388" i="2"/>
  <c r="J379" i="2"/>
  <c r="J336" i="2"/>
  <c r="J319" i="2"/>
  <c r="BK299" i="2"/>
  <c r="BK257" i="2"/>
  <c r="BK168" i="2"/>
  <c r="BK668" i="2"/>
  <c r="BK656" i="2"/>
  <c r="BK630" i="2"/>
  <c r="BK619" i="2"/>
  <c r="BK605" i="2"/>
  <c r="BK580" i="2"/>
  <c r="J552" i="2"/>
  <c r="J539" i="2"/>
  <c r="J520" i="2"/>
  <c r="J509" i="2"/>
  <c r="BK476" i="2"/>
  <c r="J465" i="2"/>
  <c r="BK422" i="2"/>
  <c r="J409" i="2"/>
  <c r="J391" i="2"/>
  <c r="J381" i="2"/>
  <c r="BK367" i="2"/>
  <c r="BK340" i="2"/>
  <c r="BK322" i="2"/>
  <c r="J294" i="2"/>
  <c r="BK278" i="2"/>
  <c r="J269" i="2"/>
  <c r="BK250" i="2"/>
  <c r="J661" i="2"/>
  <c r="BK634" i="2"/>
  <c r="BK611" i="2"/>
  <c r="J589" i="2"/>
  <c r="BK561" i="2"/>
  <c r="BK538" i="2"/>
  <c r="J525" i="2"/>
  <c r="J498" i="2"/>
  <c r="BK483" i="2"/>
  <c r="J451" i="2"/>
  <c r="BK431" i="2"/>
  <c r="BK417" i="2"/>
  <c r="BK403" i="2"/>
  <c r="BK391" i="2"/>
  <c r="BK363" i="2"/>
  <c r="BK357" i="2"/>
  <c r="BK351" i="2"/>
  <c r="BK329" i="2"/>
  <c r="J287" i="2"/>
  <c r="J270" i="2"/>
  <c r="J232" i="2"/>
  <c r="J181" i="2"/>
  <c r="J630" i="2"/>
  <c r="J605" i="2"/>
  <c r="BK581" i="2"/>
  <c r="BK552" i="2"/>
  <c r="J544" i="2"/>
  <c r="BK520" i="2"/>
  <c r="J491" i="2"/>
  <c r="BK474" i="2"/>
  <c r="J447" i="2"/>
  <c r="J429" i="2"/>
  <c r="BK416" i="2"/>
  <c r="J394" i="2"/>
  <c r="BK381" i="2"/>
  <c r="J367" i="2"/>
  <c r="BK359" i="2"/>
  <c r="J353" i="2"/>
  <c r="J343" i="2"/>
  <c r="BK323" i="2"/>
  <c r="J313" i="2"/>
  <c r="BK298" i="2"/>
  <c r="BK292" i="2"/>
  <c r="BK287" i="2"/>
  <c r="J266" i="2"/>
  <c r="BK212" i="2"/>
  <c r="J168" i="2"/>
  <c r="BK667" i="2"/>
  <c r="BK662" i="2"/>
  <c r="J634" i="2"/>
  <c r="J594" i="2"/>
  <c r="J583" i="2"/>
  <c r="BK572" i="2"/>
  <c r="BK544" i="2"/>
  <c r="J528" i="2"/>
  <c r="J483" i="2"/>
  <c r="J467" i="2"/>
  <c r="BK451" i="2"/>
  <c r="J426" i="2"/>
  <c r="J420" i="2"/>
  <c r="J411" i="2"/>
  <c r="BK394" i="2"/>
  <c r="J385" i="2"/>
  <c r="BK370" i="2"/>
  <c r="J333" i="2"/>
  <c r="J312" i="2"/>
  <c r="J286" i="2"/>
  <c r="BK236" i="2"/>
  <c r="J667" i="2"/>
  <c r="BK635" i="2"/>
  <c r="J617" i="2"/>
  <c r="BK598" i="2"/>
  <c r="J581" i="2"/>
  <c r="BK562" i="2"/>
  <c r="J542" i="2"/>
  <c r="J530" i="2"/>
  <c r="J513" i="2"/>
  <c r="J497" i="2"/>
  <c r="J474" i="2"/>
  <c r="BK464" i="2"/>
  <c r="J416" i="2"/>
  <c r="J405" i="2"/>
  <c r="J386" i="2"/>
  <c r="BK379" i="2"/>
  <c r="J349" i="2"/>
  <c r="BK333" i="2"/>
  <c r="BK313" i="2"/>
  <c r="BK289" i="2"/>
  <c r="BK275" i="2"/>
  <c r="J257" i="2"/>
  <c r="J233" i="2"/>
  <c r="BK655" i="2"/>
  <c r="BK617" i="2"/>
  <c r="J598" i="2"/>
  <c r="BK588" i="2"/>
  <c r="BK548" i="2"/>
  <c r="J536" i="2"/>
  <c r="BK513" i="2"/>
  <c r="BK491" i="2"/>
  <c r="BK467" i="2"/>
  <c r="BK435" i="2"/>
  <c r="BK427" i="2"/>
  <c r="J414" i="2"/>
  <c r="J400" i="2"/>
  <c r="J372" i="2"/>
  <c r="J358" i="2"/>
  <c r="J352" i="2"/>
  <c r="BK337" i="2"/>
  <c r="J323" i="2"/>
  <c r="J296" i="2"/>
  <c r="BK269" i="2"/>
  <c r="J201" i="2"/>
  <c r="J146" i="2"/>
  <c r="BK613" i="2"/>
  <c r="BK586" i="2"/>
  <c r="J579" i="2"/>
  <c r="J548" i="2"/>
  <c r="BK525" i="2"/>
  <c r="J487" i="2"/>
  <c r="J466" i="2"/>
  <c r="J436" i="2"/>
  <c r="J431" i="2"/>
  <c r="J417" i="2"/>
  <c r="BK390" i="2"/>
  <c r="BK372" i="2"/>
  <c r="BK366" i="2"/>
  <c r="BK358" i="2"/>
  <c r="BK352" i="2"/>
  <c r="BK341" i="2"/>
  <c r="J322" i="2"/>
  <c r="BK312" i="2"/>
  <c r="J301" i="2"/>
  <c r="J290" i="2"/>
  <c r="J282" i="2"/>
  <c r="J259" i="2"/>
  <c r="J189" i="2"/>
  <c r="BK146" i="2"/>
  <c r="J664" i="2"/>
  <c r="J635" i="2"/>
  <c r="J621" i="2"/>
  <c r="BK589" i="2"/>
  <c r="BK582" i="2"/>
  <c r="BK546" i="2"/>
  <c r="J531" i="2"/>
  <c r="BK497" i="2"/>
  <c r="J481" i="2"/>
  <c r="BK465" i="2"/>
  <c r="BK429" i="2"/>
  <c r="J422" i="2"/>
  <c r="BK413" i="2"/>
  <c r="BK400" i="2"/>
  <c r="BK386" i="2"/>
  <c r="J374" i="2"/>
  <c r="J341" i="2"/>
  <c r="J324" i="2"/>
  <c r="BK301" i="2"/>
  <c r="J275" i="2"/>
  <c r="BK232" i="2"/>
  <c r="J670" i="2"/>
  <c r="J662" i="2"/>
  <c r="J632" i="2"/>
  <c r="J609" i="2"/>
  <c r="J596" i="2"/>
  <c r="BK583" i="2"/>
  <c r="J572" i="2"/>
  <c r="BK550" i="2"/>
  <c r="BK531" i="2"/>
  <c r="BK519" i="2"/>
  <c r="BK498" i="2"/>
  <c r="BK479" i="2"/>
  <c r="BK452" i="2"/>
  <c r="BK420" i="2"/>
  <c r="BK407" i="2"/>
  <c r="J388" i="2"/>
  <c r="J382" i="2"/>
  <c r="J366" i="2"/>
  <c r="J337" i="2"/>
  <c r="J320" i="2"/>
  <c r="J292" i="2"/>
  <c r="BK285" i="2"/>
  <c r="BK259" i="2"/>
  <c r="J236" i="2"/>
  <c r="J656" i="2"/>
  <c r="BK632" i="2"/>
  <c r="BK609" i="2"/>
  <c r="BK590" i="2"/>
  <c r="J571" i="2"/>
  <c r="BK539" i="2"/>
  <c r="BK528" i="2"/>
  <c r="J511" i="2"/>
  <c r="J479" i="2"/>
  <c r="J464" i="2"/>
  <c r="BK433" i="2"/>
  <c r="J419" i="2"/>
  <c r="BK401" i="2"/>
  <c r="BK385" i="2"/>
  <c r="J361" i="2"/>
  <c r="J355" i="2"/>
  <c r="BK343" i="2"/>
  <c r="BK324" i="2"/>
  <c r="J299" i="2"/>
  <c r="J285" i="2"/>
  <c r="BK266" i="2"/>
  <c r="J154" i="2"/>
  <c r="J619" i="2"/>
  <c r="BK594" i="2"/>
  <c r="J580" i="2"/>
  <c r="J550" i="2"/>
  <c r="J538" i="2"/>
  <c r="BK509" i="2"/>
  <c r="J477" i="2"/>
  <c r="J459" i="2"/>
  <c r="J433" i="2"/>
  <c r="J424" i="2"/>
  <c r="J407" i="2"/>
  <c r="BK382" i="2"/>
  <c r="BK369" i="2"/>
  <c r="BK361" i="2"/>
  <c r="BK355" i="2"/>
  <c r="J346" i="2"/>
  <c r="J332" i="2"/>
  <c r="BK319" i="2"/>
  <c r="BK306" i="2"/>
  <c r="BK294" i="2"/>
  <c r="BK284" i="2"/>
  <c r="BK253" i="2"/>
  <c r="BK201" i="2"/>
  <c r="BK154" i="2"/>
  <c r="R145" i="2" l="1"/>
  <c r="P188" i="2"/>
  <c r="P235" i="2"/>
  <c r="T305" i="2"/>
  <c r="T356" i="2"/>
  <c r="BK365" i="2"/>
  <c r="J365" i="2"/>
  <c r="J106" i="2"/>
  <c r="R365" i="2"/>
  <c r="R373" i="2"/>
  <c r="T404" i="2"/>
  <c r="P423" i="2"/>
  <c r="R430" i="2"/>
  <c r="T480" i="2"/>
  <c r="P537" i="2"/>
  <c r="T549" i="2"/>
  <c r="P587" i="2"/>
  <c r="T593" i="2"/>
  <c r="R618" i="2"/>
  <c r="P633" i="2"/>
  <c r="T648" i="2"/>
  <c r="BK145" i="2"/>
  <c r="J145" i="2"/>
  <c r="J96" i="2"/>
  <c r="BK188" i="2"/>
  <c r="J188" i="2" s="1"/>
  <c r="J97" i="2" s="1"/>
  <c r="BK235" i="2"/>
  <c r="J235" i="2"/>
  <c r="J98" i="2"/>
  <c r="T235" i="2"/>
  <c r="R252" i="2"/>
  <c r="P268" i="2"/>
  <c r="T268" i="2"/>
  <c r="BK305" i="2"/>
  <c r="J305" i="2"/>
  <c r="J102" i="2" s="1"/>
  <c r="BK356" i="2"/>
  <c r="J356" i="2"/>
  <c r="J103" i="2"/>
  <c r="P365" i="2"/>
  <c r="T373" i="2"/>
  <c r="P404" i="2"/>
  <c r="BK430" i="2"/>
  <c r="J430" i="2"/>
  <c r="J111" i="2"/>
  <c r="BK480" i="2"/>
  <c r="J480" i="2"/>
  <c r="J112" i="2" s="1"/>
  <c r="BK537" i="2"/>
  <c r="J537" i="2"/>
  <c r="J113" i="2"/>
  <c r="T537" i="2"/>
  <c r="P549" i="2"/>
  <c r="BK593" i="2"/>
  <c r="J593" i="2"/>
  <c r="J116" i="2"/>
  <c r="BK618" i="2"/>
  <c r="J618" i="2"/>
  <c r="J117" i="2"/>
  <c r="BK633" i="2"/>
  <c r="J633" i="2" s="1"/>
  <c r="J118" i="2" s="1"/>
  <c r="BK648" i="2"/>
  <c r="J648" i="2"/>
  <c r="J119" i="2"/>
  <c r="BK660" i="2"/>
  <c r="P660" i="2"/>
  <c r="P659" i="2"/>
  <c r="P666" i="2"/>
  <c r="P665" i="2"/>
  <c r="P145" i="2"/>
  <c r="R188" i="2"/>
  <c r="R235" i="2"/>
  <c r="P252" i="2"/>
  <c r="BK268" i="2"/>
  <c r="J268" i="2"/>
  <c r="J100" i="2"/>
  <c r="R268" i="2"/>
  <c r="P277" i="2"/>
  <c r="R277" i="2"/>
  <c r="T277" i="2"/>
  <c r="R305" i="2"/>
  <c r="R356" i="2"/>
  <c r="T365" i="2"/>
  <c r="P373" i="2"/>
  <c r="R404" i="2"/>
  <c r="R423" i="2"/>
  <c r="T430" i="2"/>
  <c r="P480" i="2"/>
  <c r="BK549" i="2"/>
  <c r="J549" i="2"/>
  <c r="J114" i="2"/>
  <c r="BK587" i="2"/>
  <c r="J587" i="2"/>
  <c r="J115" i="2"/>
  <c r="R587" i="2"/>
  <c r="R593" i="2"/>
  <c r="P618" i="2"/>
  <c r="R633" i="2"/>
  <c r="P648" i="2"/>
  <c r="T660" i="2"/>
  <c r="T659" i="2"/>
  <c r="BK666" i="2"/>
  <c r="J666" i="2"/>
  <c r="J124" i="2"/>
  <c r="T666" i="2"/>
  <c r="T665" i="2"/>
  <c r="T145" i="2"/>
  <c r="T188" i="2"/>
  <c r="BK252" i="2"/>
  <c r="J252" i="2"/>
  <c r="J99" i="2"/>
  <c r="T252" i="2"/>
  <c r="BK277" i="2"/>
  <c r="J277" i="2"/>
  <c r="J101" i="2"/>
  <c r="P305" i="2"/>
  <c r="P356" i="2"/>
  <c r="BK373" i="2"/>
  <c r="J373" i="2" s="1"/>
  <c r="J107" i="2" s="1"/>
  <c r="BK404" i="2"/>
  <c r="J404" i="2"/>
  <c r="J108" i="2"/>
  <c r="BK423" i="2"/>
  <c r="J423" i="2"/>
  <c r="J109" i="2"/>
  <c r="T423" i="2"/>
  <c r="P430" i="2"/>
  <c r="R480" i="2"/>
  <c r="R537" i="2"/>
  <c r="R549" i="2"/>
  <c r="T587" i="2"/>
  <c r="P593" i="2"/>
  <c r="T618" i="2"/>
  <c r="T633" i="2"/>
  <c r="R648" i="2"/>
  <c r="R660" i="2"/>
  <c r="R659" i="2"/>
  <c r="R666" i="2"/>
  <c r="R665" i="2"/>
  <c r="BK362" i="2"/>
  <c r="J362" i="2"/>
  <c r="J104" i="2" s="1"/>
  <c r="BK663" i="2"/>
  <c r="J663" i="2"/>
  <c r="J122" i="2"/>
  <c r="BK428" i="2"/>
  <c r="J428" i="2"/>
  <c r="J110" i="2"/>
  <c r="BK669" i="2"/>
  <c r="J669" i="2"/>
  <c r="J125" i="2"/>
  <c r="BE232" i="2"/>
  <c r="BE236" i="2"/>
  <c r="BE270" i="2"/>
  <c r="BE285" i="2"/>
  <c r="BE324" i="2"/>
  <c r="BE337" i="2"/>
  <c r="BE349" i="2"/>
  <c r="BE352" i="2"/>
  <c r="BE358" i="2"/>
  <c r="BE374" i="2"/>
  <c r="BE383" i="2"/>
  <c r="BE385" i="2"/>
  <c r="BE391" i="2"/>
  <c r="BE400" i="2"/>
  <c r="BE403" i="2"/>
  <c r="BE409" i="2"/>
  <c r="BE411" i="2"/>
  <c r="BE419" i="2"/>
  <c r="BE425" i="2"/>
  <c r="BE426" i="2"/>
  <c r="BE464" i="2"/>
  <c r="BE467" i="2"/>
  <c r="BE479" i="2"/>
  <c r="BE481" i="2"/>
  <c r="BE491" i="2"/>
  <c r="BE497" i="2"/>
  <c r="BE511" i="2"/>
  <c r="BE528" i="2"/>
  <c r="BE529" i="2"/>
  <c r="BE531" i="2"/>
  <c r="BE541" i="2"/>
  <c r="BE546" i="2"/>
  <c r="BE561" i="2"/>
  <c r="BE562" i="2"/>
  <c r="BE571" i="2"/>
  <c r="BE582" i="2"/>
  <c r="BE588" i="2"/>
  <c r="BE590" i="2"/>
  <c r="BE596" i="2"/>
  <c r="BE607" i="2"/>
  <c r="BE625" i="2"/>
  <c r="F90" i="2"/>
  <c r="BE164" i="2"/>
  <c r="BE233" i="2"/>
  <c r="BE253" i="2"/>
  <c r="BE257" i="2"/>
  <c r="BE275" i="2"/>
  <c r="BE284" i="2"/>
  <c r="BE289" i="2"/>
  <c r="BE290" i="2"/>
  <c r="BE299" i="2"/>
  <c r="BE312" i="2"/>
  <c r="BE313" i="2"/>
  <c r="BE332" i="2"/>
  <c r="BE333" i="2"/>
  <c r="BE346" i="2"/>
  <c r="BE351" i="2"/>
  <c r="BE353" i="2"/>
  <c r="BE355" i="2"/>
  <c r="BE361" i="2"/>
  <c r="BE363" i="2"/>
  <c r="BE366" i="2"/>
  <c r="BE369" i="2"/>
  <c r="BE379" i="2"/>
  <c r="BE382" i="2"/>
  <c r="BE386" i="2"/>
  <c r="BE388" i="2"/>
  <c r="BE413" i="2"/>
  <c r="BE420" i="2"/>
  <c r="BE422" i="2"/>
  <c r="BE424" i="2"/>
  <c r="BE451" i="2"/>
  <c r="BE452" i="2"/>
  <c r="BE465" i="2"/>
  <c r="BE470" i="2"/>
  <c r="BE487" i="2"/>
  <c r="BE495" i="2"/>
  <c r="BE520" i="2"/>
  <c r="BE530" i="2"/>
  <c r="BE542" i="2"/>
  <c r="BE544" i="2"/>
  <c r="BE550" i="2"/>
  <c r="BE572" i="2"/>
  <c r="BE575" i="2"/>
  <c r="BE579" i="2"/>
  <c r="BE581" i="2"/>
  <c r="BE592" i="2"/>
  <c r="BE605" i="2"/>
  <c r="BE619" i="2"/>
  <c r="BE621" i="2"/>
  <c r="BE632" i="2"/>
  <c r="BE649" i="2"/>
  <c r="BE154" i="2"/>
  <c r="BE168" i="2"/>
  <c r="BE201" i="2"/>
  <c r="BE212" i="2"/>
  <c r="BE282" i="2"/>
  <c r="BE286" i="2"/>
  <c r="BE298" i="2"/>
  <c r="BE301" i="2"/>
  <c r="BE306" i="2"/>
  <c r="BE310" i="2"/>
  <c r="BE319" i="2"/>
  <c r="BE323" i="2"/>
  <c r="BE329" i="2"/>
  <c r="BE341" i="2"/>
  <c r="BE370" i="2"/>
  <c r="BE372" i="2"/>
  <c r="BE394" i="2"/>
  <c r="BE397" i="2"/>
  <c r="BE405" i="2"/>
  <c r="BE414" i="2"/>
  <c r="BE416" i="2"/>
  <c r="BE417" i="2"/>
  <c r="BE427" i="2"/>
  <c r="BE429" i="2"/>
  <c r="BE433" i="2"/>
  <c r="BE447" i="2"/>
  <c r="BE466" i="2"/>
  <c r="BE483" i="2"/>
  <c r="BE525" i="2"/>
  <c r="BE536" i="2"/>
  <c r="BE586" i="2"/>
  <c r="BE589" i="2"/>
  <c r="BE611" i="2"/>
  <c r="BE634" i="2"/>
  <c r="BE655" i="2"/>
  <c r="BE662" i="2"/>
  <c r="BE664" i="2"/>
  <c r="BE667" i="2"/>
  <c r="BE670" i="2"/>
  <c r="J87" i="2"/>
  <c r="BE146" i="2"/>
  <c r="BE181" i="2"/>
  <c r="BE189" i="2"/>
  <c r="BE250" i="2"/>
  <c r="BE259" i="2"/>
  <c r="BE266" i="2"/>
  <c r="BE269" i="2"/>
  <c r="BE278" i="2"/>
  <c r="BE287" i="2"/>
  <c r="BE292" i="2"/>
  <c r="BE294" i="2"/>
  <c r="BE296" i="2"/>
  <c r="BE320" i="2"/>
  <c r="BE322" i="2"/>
  <c r="BE336" i="2"/>
  <c r="BE340" i="2"/>
  <c r="BE343" i="2"/>
  <c r="BE357" i="2"/>
  <c r="BE359" i="2"/>
  <c r="BE367" i="2"/>
  <c r="BE381" i="2"/>
  <c r="BE390" i="2"/>
  <c r="BE401" i="2"/>
  <c r="BE407" i="2"/>
  <c r="BE431" i="2"/>
  <c r="BE435" i="2"/>
  <c r="BE436" i="2"/>
  <c r="BE459" i="2"/>
  <c r="BE474" i="2"/>
  <c r="BE476" i="2"/>
  <c r="BE477" i="2"/>
  <c r="BE498" i="2"/>
  <c r="BE509" i="2"/>
  <c r="BE513" i="2"/>
  <c r="BE519" i="2"/>
  <c r="BE522" i="2"/>
  <c r="BE538" i="2"/>
  <c r="BE539" i="2"/>
  <c r="BE548" i="2"/>
  <c r="BE552" i="2"/>
  <c r="BE580" i="2"/>
  <c r="BE583" i="2"/>
  <c r="BE594" i="2"/>
  <c r="BE598" i="2"/>
  <c r="BE609" i="2"/>
  <c r="BE613" i="2"/>
  <c r="BE617" i="2"/>
  <c r="BE630" i="2"/>
  <c r="BE635" i="2"/>
  <c r="BE656" i="2"/>
  <c r="BE661" i="2"/>
  <c r="BE668" i="2"/>
  <c r="F33" i="2"/>
  <c r="BB95" i="1"/>
  <c r="BB94" i="1"/>
  <c r="AX94" i="1"/>
  <c r="F34" i="2"/>
  <c r="BC95" i="1"/>
  <c r="BC94" i="1"/>
  <c r="W32" i="1"/>
  <c r="F32" i="2"/>
  <c r="BA95" i="1"/>
  <c r="BA94" i="1" s="1"/>
  <c r="W30" i="1" s="1"/>
  <c r="J32" i="2"/>
  <c r="AW95" i="1"/>
  <c r="F35" i="2"/>
  <c r="BD95" i="1"/>
  <c r="BD94" i="1"/>
  <c r="W33" i="1"/>
  <c r="P144" i="2" l="1"/>
  <c r="R364" i="2"/>
  <c r="R143" i="2" s="1"/>
  <c r="BK659" i="2"/>
  <c r="J659" i="2"/>
  <c r="J120" i="2"/>
  <c r="P364" i="2"/>
  <c r="T144" i="2"/>
  <c r="T364" i="2"/>
  <c r="R144" i="2"/>
  <c r="BK144" i="2"/>
  <c r="J144" i="2"/>
  <c r="J95" i="2"/>
  <c r="J660" i="2"/>
  <c r="J121" i="2" s="1"/>
  <c r="BK364" i="2"/>
  <c r="J364" i="2"/>
  <c r="J105" i="2"/>
  <c r="BK665" i="2"/>
  <c r="J665" i="2"/>
  <c r="J123" i="2"/>
  <c r="J31" i="2"/>
  <c r="AV95" i="1"/>
  <c r="AT95" i="1"/>
  <c r="AW94" i="1"/>
  <c r="AK30" i="1"/>
  <c r="AY94" i="1"/>
  <c r="W31" i="1"/>
  <c r="F31" i="2"/>
  <c r="AZ95" i="1"/>
  <c r="AZ94" i="1"/>
  <c r="AV94" i="1"/>
  <c r="AK29" i="1"/>
  <c r="T143" i="2" l="1"/>
  <c r="P143" i="2"/>
  <c r="AU95" i="1"/>
  <c r="BK143" i="2"/>
  <c r="J143" i="2"/>
  <c r="AU94" i="1"/>
  <c r="W29" i="1"/>
  <c r="J28" i="2"/>
  <c r="AG95" i="1"/>
  <c r="AG94" i="1"/>
  <c r="AK26" i="1"/>
  <c r="AK35" i="1"/>
  <c r="AT94" i="1"/>
  <c r="J37" i="2" l="1"/>
  <c r="J94" i="2"/>
  <c r="AN94" i="1"/>
  <c r="AN95" i="1"/>
</calcChain>
</file>

<file path=xl/sharedStrings.xml><?xml version="1.0" encoding="utf-8"?>
<sst xmlns="http://schemas.openxmlformats.org/spreadsheetml/2006/main" count="6228" uniqueCount="1162">
  <si>
    <t>Export Komplet</t>
  </si>
  <si>
    <t/>
  </si>
  <si>
    <t>2.0</t>
  </si>
  <si>
    <t>ZAMOK</t>
  </si>
  <si>
    <t>False</t>
  </si>
  <si>
    <t>{33465e7b-1c25-4155-905b-5a1998585ce5}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</si>
  <si>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</si>
  <si>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</si>
  <si>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</si>
  <si>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</si>
  <si>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</si>
  <si>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</si>
  <si>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</si>
  <si>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</si>
  <si>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LZ24008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</si>
  <si>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</si>
  <si>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</si>
  <si>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a dobudování vzdělávacích a výzkumných prostor v rámci objektu stáje antilopy losí</t>
  </si>
  <si>
    <t>KSO:</t>
  </si>
  <si>
    <t>CC-CZ:</t>
  </si>
  <si>
    <t>Místo:</t>
  </si>
  <si>
    <t>Praha Suchdol</t>
  </si>
  <si>
    <t>Datum:</t>
  </si>
  <si>
    <t>9. 4. 2024</t>
  </si>
  <si>
    <t>Zadavatel:</t>
  </si>
  <si>
    <t>IČ:</t>
  </si>
  <si>
    <t>Fakulta tropického zemědělství,ČZU v Praze</t>
  </si>
  <si>
    <t>DIČ:</t>
  </si>
  <si>
    <t>Uchazeč:</t>
  </si>
  <si>
    <t>Vyplň údaj</t>
  </si>
  <si>
    <t>Projektant:</t>
  </si>
  <si>
    <t>LZ-PROJEKT plus s.r.o.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</si>
  <si>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</si>
  <si>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</si>
  <si>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</si>
  <si>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</si>
  <si>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</si>
  <si>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</si>
  <si>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</si>
  <si>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</si>
  <si>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</si>
  <si>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</si>
  <si>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</si>
  <si>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</si>
  <si>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</si>
  <si>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</si>
  <si>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</si>
  <si>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</si>
  <si>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</si>
  <si>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</si>
  <si>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</si>
  <si>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</si>
  <si>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</si>
  <si>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</si>
  <si>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</si>
  <si>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</si>
  <si>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</si>
  <si>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</si>
  <si>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</si>
  <si>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</si>
  <si>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</si>
  <si>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</si>
  <si>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</si>
  <si>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</si>
  <si>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</si>
  <si>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</si>
  <si>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</si>
  <si>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</si>
  <si>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</si>
  <si>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</si>
  <si>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</si>
  <si>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</si>
  <si>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</si>
  <si>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</si>
  <si>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</si>
  <si>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</si>
  <si>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</si>
  <si>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</si>
  <si>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</si>
  <si>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</si>
  <si>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</si>
  <si>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</si>
  <si>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</si>
  <si>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j</t>
  </si>
  <si>
    <t>108,603</t>
  </si>
  <si>
    <t>2</t>
  </si>
  <si>
    <t>j2</t>
  </si>
  <si>
    <t>114,54</t>
  </si>
  <si>
    <t>KRYCÍ LIST SOUPISU PRACÍ</t>
  </si>
  <si>
    <t>j1</t>
  </si>
  <si>
    <t>17,835</t>
  </si>
  <si>
    <t>k</t>
  </si>
  <si>
    <t>88,39</t>
  </si>
  <si>
    <t>ob</t>
  </si>
  <si>
    <t>35,495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</si>
  <si>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</si>
  <si>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</si>
  <si>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</si>
  <si>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</si>
  <si>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</si>
  <si>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</si>
  <si>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</si>
  <si>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</si>
  <si>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</si>
  <si>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</si>
  <si>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</si>
  <si>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</si>
  <si>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</si>
  <si>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</si>
  <si>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</si>
  <si>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</si>
  <si>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</si>
  <si>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</si>
  <si>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</si>
  <si>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</si>
  <si>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731 - Ústřední vytápění - kotelny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</si>
  <si>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</si>
  <si>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</si>
  <si>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</si>
  <si>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</si>
  <si>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</si>
  <si>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</si>
  <si>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</si>
  <si>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</si>
  <si>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 xml:space="preserve">    789 - Povrchové úpravy ocelových konstrukcí a technologických zařízení</t>
  </si>
  <si>
    <t>M - Práce a dodávky M</t>
  </si>
  <si>
    <t xml:space="preserve">    21-M - Elektromontáže</t>
  </si>
  <si>
    <t xml:space="preserve">    24-M - Montáže vzduchotechnických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</si>
  <si>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</si>
  <si>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</si>
  <si>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</si>
  <si>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</si>
  <si>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</si>
  <si>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</si>
  <si>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</si>
  <si>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</si>
  <si>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</si>
  <si>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</si>
  <si>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</si>
  <si>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</si>
  <si>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</si>
  <si>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</si>
  <si>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</si>
  <si>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</si>
  <si>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</si>
  <si>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</si>
  <si>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</si>
  <si>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</si>
  <si>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</si>
  <si>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122251104</t>
  </si>
  <si>
    <t>Odkopávky a prokopávky nezapažené v hornině třídy těžitelnosti I skupiny 3 objem do 500 m3 strojně</t>
  </si>
  <si>
    <t>m3</t>
  </si>
  <si>
    <t>CS ÚRS 2024 01</t>
  </si>
  <si>
    <t>4</t>
  </si>
  <si>
    <t>678982041</t>
  </si>
  <si>
    <t>VV</t>
  </si>
  <si>
    <t>odkop na -0,465</t>
  </si>
  <si>
    <t>(5,3+3,96+1,2)*(19,7+1,2*2)*0,3</t>
  </si>
  <si>
    <t>(5,3+1,2)*(2,49+0,885+1,2*2)*0,3</t>
  </si>
  <si>
    <t>odkop -0,35</t>
  </si>
  <si>
    <t>(18,9+1,2*2)*(5,55+1,2)*0,15</t>
  </si>
  <si>
    <t>(9,0+1,2)*(3,0+1,2)*0,15</t>
  </si>
  <si>
    <t>Součet</t>
  </si>
  <si>
    <t>131251104</t>
  </si>
  <si>
    <t>Hloubení jam nezapažených v hornině třídy těžitelnosti I skupiny 3 objem do 500 m3 strojně</t>
  </si>
  <si>
    <t>1567118604</t>
  </si>
  <si>
    <t>(2,11*2,525+(2,11+0,585*2)*(2,525+1,0+0,585))*0,5*(1,2-0,465)*5</t>
  </si>
  <si>
    <t>(2,11*(2,635+1,7+1,0+1,9)+(2,11+0,585*2)*(0,585+2,635+2,7+1,9+0,85))*0,5*(1,2-0,465)</t>
  </si>
  <si>
    <t>(1,4*1,4+(1,4+0,585+1,0)*(1,4+1,0+0,585))*0,5*(1,2-0,465)</t>
  </si>
  <si>
    <t>(1,4*1,4+(1,4+0,585+1,0)*(1,4+0,585*2))*0,5*(1,2-0,465)*7</t>
  </si>
  <si>
    <t>(1,4*1,4+(1,4+0,585+1,0)*(1,4+0,585+0,85))*0,5*(1,2-0,465)</t>
  </si>
  <si>
    <t>((1,5+0,4*2)*(1,3+0,4*2)+(1,9+0,585*2)*(2,1+0,585*2))*0,5*(1,2-0,465)</t>
  </si>
  <si>
    <t>((1,5+0,4*2)*(1,6+0,4*2)+(2,3+0,585*2)*(2,4+0,585*2))*0,5*(1,2-0,465)</t>
  </si>
  <si>
    <t>(1,4*1,4+(1,4+0,585*2)*(1,4+0,585*2))*0,5*(1,0-0,25)*6</t>
  </si>
  <si>
    <t>3</t>
  </si>
  <si>
    <t>131213701</t>
  </si>
  <si>
    <t>Hloubení nezapažených jam v soudržných horninách třídy těžitelnosti I skupiny 3 ručně</t>
  </si>
  <si>
    <t>-1097542074</t>
  </si>
  <si>
    <t>patky u stávajícího objektu</t>
  </si>
  <si>
    <t>(1,15*2,1+(1,15+0,585)*(2,1+0,585*2))*0,5*(1,2-0,465)*6</t>
  </si>
  <si>
    <t>174151101</t>
  </si>
  <si>
    <t>Zásyp jam, šachet rýh nebo kolem objektů sypaninou se zhutněním</t>
  </si>
  <si>
    <t>1071147668</t>
  </si>
  <si>
    <t>j1+j2</t>
  </si>
  <si>
    <t>-6,647</t>
  </si>
  <si>
    <t>-0,75*1,3*0,635*6</t>
  </si>
  <si>
    <t>-1,31*1,725*0,635</t>
  </si>
  <si>
    <t>-1,31*1,415*0,635*4</t>
  </si>
  <si>
    <t>-1,31*1,915*0,635</t>
  </si>
  <si>
    <t>-1,31*1,3*0,635</t>
  </si>
  <si>
    <t>-1,2*1,3*0,635</t>
  </si>
  <si>
    <t>-1,5*1,3*0,635</t>
  </si>
  <si>
    <t>-1,5*1,68*0,635</t>
  </si>
  <si>
    <t>-0,6*0,6*0,75*(9+6)</t>
  </si>
  <si>
    <t>5</t>
  </si>
  <si>
    <t>181951112</t>
  </si>
  <si>
    <t>Úprava pláně v hornině třídy těžitelnosti I skupiny 1 až 3 se zhutněním strojně</t>
  </si>
  <si>
    <t>m2</t>
  </si>
  <si>
    <t>-1636134839</t>
  </si>
  <si>
    <t>5,3*(0,885+19,7+2,49)</t>
  </si>
  <si>
    <t>3,96*19,7</t>
  </si>
  <si>
    <t>9,0*3,0</t>
  </si>
  <si>
    <t>18,9*5,55</t>
  </si>
  <si>
    <t>Mezisoučet</t>
  </si>
  <si>
    <t>335</t>
  </si>
  <si>
    <t>Zakládání</t>
  </si>
  <si>
    <t>6</t>
  </si>
  <si>
    <t>275313611</t>
  </si>
  <si>
    <t>Základové patky z betonu tř. C 16/20</t>
  </si>
  <si>
    <t>-2032307176</t>
  </si>
  <si>
    <t>0,95*2,1*0,1*6</t>
  </si>
  <si>
    <t>1,71*2,125*0,1</t>
  </si>
  <si>
    <t>1,71*2,215*0,1*4</t>
  </si>
  <si>
    <t>1,71*2,315*0,1</t>
  </si>
  <si>
    <t>1,71*1,7*0,1</t>
  </si>
  <si>
    <t>1,6*1,7*0,1</t>
  </si>
  <si>
    <t>1,9*1,7*0,1</t>
  </si>
  <si>
    <t>1,9*2,05*0,1</t>
  </si>
  <si>
    <t>1,0*1,0*0,1*9</t>
  </si>
  <si>
    <t>1,0*1,0*0,1*6</t>
  </si>
  <si>
    <t>7</t>
  </si>
  <si>
    <t>275321511</t>
  </si>
  <si>
    <t>Základové patky ze ŽB bez zvýšených nároků na prostředí tř. C 25/30</t>
  </si>
  <si>
    <t>2056075811</t>
  </si>
  <si>
    <t>0,75*1,3*0,75*6</t>
  </si>
  <si>
    <t>1,31*1,725*0,75</t>
  </si>
  <si>
    <t>1,31*1,415*0,75*4</t>
  </si>
  <si>
    <t>1,31*1,915*0,75</t>
  </si>
  <si>
    <t>1,31*1,3*0,75</t>
  </si>
  <si>
    <t>1,2*1,3*0,75</t>
  </si>
  <si>
    <t>1,5*1,3*0,75</t>
  </si>
  <si>
    <t>1,5*1,68*0,75</t>
  </si>
  <si>
    <t>0,6*0,6*0,75*(9+6)</t>
  </si>
  <si>
    <t>8</t>
  </si>
  <si>
    <t>275351121</t>
  </si>
  <si>
    <t>Zřízení bednění základových patek</t>
  </si>
  <si>
    <t>-255298042</t>
  </si>
  <si>
    <t>(0,75*2+1,3)*0,75*6</t>
  </si>
  <si>
    <t>(1,31+1,725)*2*0,75</t>
  </si>
  <si>
    <t>(1,31+1,415)*2*0,75*4</t>
  </si>
  <si>
    <t>(1,31+1,915)*2*0,75</t>
  </si>
  <si>
    <t>(1,31+1,3)*2*0,75</t>
  </si>
  <si>
    <t>(1,2+1,3)*2*0,75</t>
  </si>
  <si>
    <t>(1,5+1,3)*2*0,75</t>
  </si>
  <si>
    <t>(1,5+1,68)*2*0,75</t>
  </si>
  <si>
    <t>0,6*4*0,75*(9+6)</t>
  </si>
  <si>
    <t>(0,95+2,1)*2*0,1*6</t>
  </si>
  <si>
    <t>(1,71+2,125)*2*0,1</t>
  </si>
  <si>
    <t>(1,71+2,215)*2*0,1*4</t>
  </si>
  <si>
    <t>(1,71+2,315)*2*0,1</t>
  </si>
  <si>
    <t>(1,71+1,7)*2*0,1</t>
  </si>
  <si>
    <t>(1,6+1,7)*2*0,1</t>
  </si>
  <si>
    <t>(1,9+1,7)*2*0,1</t>
  </si>
  <si>
    <t>(1,9+2,05)*2*0,1</t>
  </si>
  <si>
    <t>1,0*4*0,1*15</t>
  </si>
  <si>
    <t>9</t>
  </si>
  <si>
    <t>275351122</t>
  </si>
  <si>
    <t>Odstranění bednění základových patek</t>
  </si>
  <si>
    <t>1133380160</t>
  </si>
  <si>
    <t>10</t>
  </si>
  <si>
    <t>275361821</t>
  </si>
  <si>
    <t>Výztuž základových patek betonářskou ocelí 10 505 (R)</t>
  </si>
  <si>
    <t>t</t>
  </si>
  <si>
    <t>-408384086</t>
  </si>
  <si>
    <t>23,375*60*0,001</t>
  </si>
  <si>
    <t>Svislé a kompletní konstrukce</t>
  </si>
  <si>
    <t>11</t>
  </si>
  <si>
    <t>342151112.1</t>
  </si>
  <si>
    <t>Montáž opláštění stěn ocelových kcí ze sendvičových panelů šroubovaných budov v přes 6 do 12 m vč.lišt,lemování a všech doplňků</t>
  </si>
  <si>
    <t>1341435690</t>
  </si>
  <si>
    <t>(5,3*2+7,78*2+0,05*2+3,0+7,78+0,12*2)*(3,32+0,165)</t>
  </si>
  <si>
    <t>(5,42*2+7,78*2+0,05*2+3,0+7,78+0,12*2)*(7,315-3,32)</t>
  </si>
  <si>
    <t>(7,78*2+0,05*2+3,0+7,78+0,12*2)*(7,315-3,32)</t>
  </si>
  <si>
    <t>(3,25+1,05*2)*3,21</t>
  </si>
  <si>
    <t>-(7,78*2+0,05*2+3,0+7,78+0,12*2)*2,1*0,5</t>
  </si>
  <si>
    <t>-3,4*0,6</t>
  </si>
  <si>
    <t>-2,1*2,25*4</t>
  </si>
  <si>
    <t>-2,3*2,25</t>
  </si>
  <si>
    <t>-4,0*1,5</t>
  </si>
  <si>
    <t>-(3,74+3,24+3,24)*1,5</t>
  </si>
  <si>
    <t>-3,74*1,5</t>
  </si>
  <si>
    <t>-0,8*1,97</t>
  </si>
  <si>
    <t>M</t>
  </si>
  <si>
    <t>55324720</t>
  </si>
  <si>
    <t>panel sendvičový stěnový vnější, izolace PIR, viditelné kotvení, U 0,18W/m2K, modulová/celková š 1100/1120mm tl 120mm</t>
  </si>
  <si>
    <t>1241000721</t>
  </si>
  <si>
    <t>320,929*1,1 'Přepočtené koeficientem množství</t>
  </si>
  <si>
    <t>Vodorovné konstrukce</t>
  </si>
  <si>
    <t>13</t>
  </si>
  <si>
    <t>444171111.1</t>
  </si>
  <si>
    <t>Montáž krytiny ocelových střech z tvarovaných ocelových plechů šroubovaných budov v do 6 m  vč.lemování,těsnění a všech doplňků</t>
  </si>
  <si>
    <t>-1096974891</t>
  </si>
  <si>
    <t>přístřešky</t>
  </si>
  <si>
    <t>skladba S3</t>
  </si>
  <si>
    <t>9,3*4,0</t>
  </si>
  <si>
    <t>14</t>
  </si>
  <si>
    <t>15484313.1</t>
  </si>
  <si>
    <t>plech trapézový 40/160 PES 25µm tl 1,00mm   vč.lemování,těsnění a všech doplňků</t>
  </si>
  <si>
    <t>-681992461</t>
  </si>
  <si>
    <t>37,2*1,133 'Přepočtené koeficientem množství</t>
  </si>
  <si>
    <t>15</t>
  </si>
  <si>
    <t>444191111.1</t>
  </si>
  <si>
    <t>Montáž krytiny ocelových střech ze sklolaminátových desek šroubovaných budov v do 6 m   vč.lemování,těsnění a všech doplňků</t>
  </si>
  <si>
    <t>-1753842155</t>
  </si>
  <si>
    <t>9,3*1,6</t>
  </si>
  <si>
    <t>skladba S2</t>
  </si>
  <si>
    <t>20,0*4,2</t>
  </si>
  <si>
    <t>16</t>
  </si>
  <si>
    <t>63171254.1</t>
  </si>
  <si>
    <t>deska sklolaminátová trapéz tl 0,99mm profil 200/40   vč.lemování,těsnění a všech doplňků</t>
  </si>
  <si>
    <t>457709274</t>
  </si>
  <si>
    <t>98,88*1,133 'Přepočtené koeficientem množství</t>
  </si>
  <si>
    <t>Komunikace pozemní</t>
  </si>
  <si>
    <t>17</t>
  </si>
  <si>
    <t>564861111</t>
  </si>
  <si>
    <t>Podklad ze štěrkodrtě ŠD plochy přes 100 m2 tl 200 mm</t>
  </si>
  <si>
    <t>330346135</t>
  </si>
  <si>
    <t>18</t>
  </si>
  <si>
    <t>596211112</t>
  </si>
  <si>
    <t>Kladení zámkové dlažby komunikací pro pěší ručně tl 60 mm skupiny A pl přes 100 do 300 m2</t>
  </si>
  <si>
    <t>1135222073</t>
  </si>
  <si>
    <t>9,0*5,55</t>
  </si>
  <si>
    <t>77</t>
  </si>
  <si>
    <t>19</t>
  </si>
  <si>
    <t>59246043</t>
  </si>
  <si>
    <t>dlažba skladebná betonová 200x100mm tl 40mm přírodní</t>
  </si>
  <si>
    <t>770158513</t>
  </si>
  <si>
    <t>77*1,03 'Přepočtené koeficientem množství</t>
  </si>
  <si>
    <t>Úpravy povrchů, podlahy a osazování výplní</t>
  </si>
  <si>
    <t>20</t>
  </si>
  <si>
    <t>631311125</t>
  </si>
  <si>
    <t>Mazanina tl přes 80 do 120 mm z betonu prostého bez zvýšených nároků na prostředí tř. C 20/25</t>
  </si>
  <si>
    <t>-1495555114</t>
  </si>
  <si>
    <t>5,3*(0,885+19,7+2,49)*0,1</t>
  </si>
  <si>
    <t>4,0*19,7*0,1</t>
  </si>
  <si>
    <t>631311135</t>
  </si>
  <si>
    <t>Mazanina tl přes 120 do 240 mm z betonu prostého bez zvýšených nároků na prostředí tř. C 20/25</t>
  </si>
  <si>
    <t>-2021673228</t>
  </si>
  <si>
    <t>202*0,15</t>
  </si>
  <si>
    <t>22</t>
  </si>
  <si>
    <t>631319012</t>
  </si>
  <si>
    <t>Příplatek k mazanině tl přes 80 do 120 mm za přehlazení povrchu</t>
  </si>
  <si>
    <t>1774758125</t>
  </si>
  <si>
    <t>23</t>
  </si>
  <si>
    <t>631319173</t>
  </si>
  <si>
    <t>Příplatek k mazanině tl přes 80 do 120 mm za stržení povrchu spodní vrstvy před vložením výztuže</t>
  </si>
  <si>
    <t>16876345</t>
  </si>
  <si>
    <t>24</t>
  </si>
  <si>
    <t>631319175</t>
  </si>
  <si>
    <t>Příplatek k mazanině tl přes 120 do 240 mm za stržení povrchu spodní vrstvy před vložením výztuže</t>
  </si>
  <si>
    <t>-687587397</t>
  </si>
  <si>
    <t>25</t>
  </si>
  <si>
    <t>631351101</t>
  </si>
  <si>
    <t>Zřízení bednění rýh a hran v podlahách</t>
  </si>
  <si>
    <t>2119935522</t>
  </si>
  <si>
    <t>(9,26*2+00,885+19,7+2,49)*0,1</t>
  </si>
  <si>
    <t>26</t>
  </si>
  <si>
    <t>631351102</t>
  </si>
  <si>
    <t>Odstranění bednění rýh a hran v podlahách</t>
  </si>
  <si>
    <t>1131205188</t>
  </si>
  <si>
    <t>27</t>
  </si>
  <si>
    <t>631362021</t>
  </si>
  <si>
    <t>Výztuž mazanin svařovanými sítěmi Kari</t>
  </si>
  <si>
    <t>933416235</t>
  </si>
  <si>
    <t>201,11*7,667*1,15*0,001</t>
  </si>
  <si>
    <t>28</t>
  </si>
  <si>
    <t>300066352</t>
  </si>
  <si>
    <t>202*3,033*1,15*0,001</t>
  </si>
  <si>
    <t>29</t>
  </si>
  <si>
    <t>632441220</t>
  </si>
  <si>
    <t>Potěr anhydritový samonivelační litý C25 přes 45 do 50 mm</t>
  </si>
  <si>
    <t>-1479600921</t>
  </si>
  <si>
    <t>30</t>
  </si>
  <si>
    <t>632441292</t>
  </si>
  <si>
    <t>Příplatek k anhydritovému samonivelačnímu litému potěru C25 ZKD 5 mm tl</t>
  </si>
  <si>
    <t>-2017530024</t>
  </si>
  <si>
    <t>k*2</t>
  </si>
  <si>
    <t>31</t>
  </si>
  <si>
    <t>632481213</t>
  </si>
  <si>
    <t>Separační vrstva z PE fólie</t>
  </si>
  <si>
    <t>-20827731</t>
  </si>
  <si>
    <t>32</t>
  </si>
  <si>
    <t>633111111</t>
  </si>
  <si>
    <t>Povrchová úprava průmyslových podlah pro lehký provoz vsypovou směsí s příměsí křemíku tl 2 mm</t>
  </si>
  <si>
    <t>908056920</t>
  </si>
  <si>
    <t>8,41+12,95+37,62+14,91+37,62+76,11</t>
  </si>
  <si>
    <t>33</t>
  </si>
  <si>
    <t>635111215</t>
  </si>
  <si>
    <t>Násyp pod podlahy ze štěrkopísku se zhutněním</t>
  </si>
  <si>
    <t>-154263863</t>
  </si>
  <si>
    <t>5,3*(0,885+19,7+2,49)*0,2</t>
  </si>
  <si>
    <t>4,0*19,7*0,2</t>
  </si>
  <si>
    <t>Ostatní konstrukce a práce, bourání</t>
  </si>
  <si>
    <t>34</t>
  </si>
  <si>
    <t>941111131</t>
  </si>
  <si>
    <t>Montáž lešení řadového trubkového lehkého s podlahami zatížení do 200 kg/m2 š od 1,2 do 1,5 m v do 10 m</t>
  </si>
  <si>
    <t>168963181</t>
  </si>
  <si>
    <t>(2,5+19,7+00,9+1,5*2+5,5+1,5*2)*2*7,6</t>
  </si>
  <si>
    <t>-19,7*4,2</t>
  </si>
  <si>
    <t>35</t>
  </si>
  <si>
    <t>941111231</t>
  </si>
  <si>
    <t>Příplatek k lešení řadovému trubkovému lehkému s podlahami do 200 kg/m2 š od 1,2 do 1,5 m v do 10 m za každý den použití</t>
  </si>
  <si>
    <t>1214547758</t>
  </si>
  <si>
    <t>443,180*30</t>
  </si>
  <si>
    <t>36</t>
  </si>
  <si>
    <t>941111831</t>
  </si>
  <si>
    <t>Demontáž lešení řadového trubkového lehkého s podlahami zatížení do 200 kg/m2 š od 1,2 do 1,5 m v do 10 m</t>
  </si>
  <si>
    <t>1856478850</t>
  </si>
  <si>
    <t>37</t>
  </si>
  <si>
    <t>949101111</t>
  </si>
  <si>
    <t>Lešení pomocné pro objekty pozemních staveb s lešeňovou podlahou v do 1,9 m zatížení do 150 kg/m2</t>
  </si>
  <si>
    <t>-1735118331</t>
  </si>
  <si>
    <t>1.NP</t>
  </si>
  <si>
    <t>8,41+12,95+37,62+14,91+37,62</t>
  </si>
  <si>
    <t>2.NP</t>
  </si>
  <si>
    <t>21,0+11,35+6,85+6,35+2,17+54,58+3,26+1,92+1,91</t>
  </si>
  <si>
    <t>38</t>
  </si>
  <si>
    <t>949411112</t>
  </si>
  <si>
    <t>Montáž schodišťových věží trubkových o půdorysné ploše do 10 m2 v přes 10 do 20 m</t>
  </si>
  <si>
    <t>m</t>
  </si>
  <si>
    <t>67167212</t>
  </si>
  <si>
    <t>39</t>
  </si>
  <si>
    <t>949411212</t>
  </si>
  <si>
    <t>Příplatek k schodišťovým věžím trubkovým do 10 m2 v přes 10 do 20 m za každý den použití</t>
  </si>
  <si>
    <t>1680645203</t>
  </si>
  <si>
    <t>7,300*30</t>
  </si>
  <si>
    <t>40</t>
  </si>
  <si>
    <t>949411812</t>
  </si>
  <si>
    <t>Demontáž schodišťových věží trubkových o půdorysné ploše do 10 m2 v přes 10 do 20 m</t>
  </si>
  <si>
    <t>672798004</t>
  </si>
  <si>
    <t>41</t>
  </si>
  <si>
    <t>952901111</t>
  </si>
  <si>
    <t>Vyčištění budov bytové a občanské výstavby při výšce podlaží do 4 m</t>
  </si>
  <si>
    <t>1687051315</t>
  </si>
  <si>
    <t>42</t>
  </si>
  <si>
    <t>953312122</t>
  </si>
  <si>
    <t>Vložky do svislých dilatačních spár z extrudovaných polystyrénových desek tl. přes 10 do 20 mm</t>
  </si>
  <si>
    <t>-1129039533</t>
  </si>
  <si>
    <t>patky,deska</t>
  </si>
  <si>
    <t>1,3*0,75*6</t>
  </si>
  <si>
    <t>(7,78+0,05*2+3,0+7,78)*0,265</t>
  </si>
  <si>
    <t>43</t>
  </si>
  <si>
    <t>953946122</t>
  </si>
  <si>
    <t>Montáž atypických ocelových kcí hmotnosti přes 1 do 2,5 t z profilů hmotnosti přes 13 do 30 kg/m</t>
  </si>
  <si>
    <t>1067211575</t>
  </si>
  <si>
    <t>přístavky</t>
  </si>
  <si>
    <t>1,41</t>
  </si>
  <si>
    <t>44</t>
  </si>
  <si>
    <t>RMAT0002</t>
  </si>
  <si>
    <t>ocelová konstrukce</t>
  </si>
  <si>
    <t>kg</t>
  </si>
  <si>
    <t>-1086821162</t>
  </si>
  <si>
    <t>45</t>
  </si>
  <si>
    <t>-141192622</t>
  </si>
  <si>
    <t>schodiště vč.pororoštů,zábradlí</t>
  </si>
  <si>
    <t>2150,0*0,001</t>
  </si>
  <si>
    <t>46</t>
  </si>
  <si>
    <t>RMAT0003</t>
  </si>
  <si>
    <t>-1985829126</t>
  </si>
  <si>
    <t>47</t>
  </si>
  <si>
    <t>953946124</t>
  </si>
  <si>
    <t>Montáž atypických ocelových kcí hmotnosti přes 5 do 10 t z profilů hmotnosti přes 13 do 30 kg/m</t>
  </si>
  <si>
    <t>-860239244</t>
  </si>
  <si>
    <t>nosná OK</t>
  </si>
  <si>
    <t>6840*0,001</t>
  </si>
  <si>
    <t>48</t>
  </si>
  <si>
    <t>RMAT0001</t>
  </si>
  <si>
    <t>1162981787</t>
  </si>
  <si>
    <t>49</t>
  </si>
  <si>
    <t>961055111</t>
  </si>
  <si>
    <t>Bourání základů ze ŽB</t>
  </si>
  <si>
    <t>2110935907</t>
  </si>
  <si>
    <t>(1,2*2+2,75*2)*0,95</t>
  </si>
  <si>
    <t>50</t>
  </si>
  <si>
    <t>962042320</t>
  </si>
  <si>
    <t>Bourání zdiva nadzákladového z betonu prostého do 1 m3</t>
  </si>
  <si>
    <t>-927207457</t>
  </si>
  <si>
    <t>beton.nadezdívky</t>
  </si>
  <si>
    <t>1,632*2+1,87*2+0,582</t>
  </si>
  <si>
    <t>51</t>
  </si>
  <si>
    <t>962052211</t>
  </si>
  <si>
    <t>Bourání zdiva nadzákladového ze ŽB přes 1 m3</t>
  </si>
  <si>
    <t>-115673921</t>
  </si>
  <si>
    <t>beton.zídky</t>
  </si>
  <si>
    <t>3,108*2</t>
  </si>
  <si>
    <t>52</t>
  </si>
  <si>
    <t>965042241</t>
  </si>
  <si>
    <t>Bourání podkladů pod dlažby nebo mazanin betonových nebo z litého asfaltu tl přes 100 mm pl přes 4 m2</t>
  </si>
  <si>
    <t>-1051200484</t>
  </si>
  <si>
    <t>(28,45+11,63+28,46)*0,2</t>
  </si>
  <si>
    <t>53</t>
  </si>
  <si>
    <t>965049112</t>
  </si>
  <si>
    <t>Příplatek k bourání betonových mazanin za bourání mazanin se svařovanou sítí tl přes 100 mm</t>
  </si>
  <si>
    <t>-1382176507</t>
  </si>
  <si>
    <t>54</t>
  </si>
  <si>
    <t>966071121</t>
  </si>
  <si>
    <t>Demontáž ocelových kcí hmotnosti do 5 t z profilů hmotnosti přes 13 do 30 kg/m</t>
  </si>
  <si>
    <t>-1818430973</t>
  </si>
  <si>
    <t>55</t>
  </si>
  <si>
    <t>966073122</t>
  </si>
  <si>
    <t>Demontáž krytiny ocelových střech z tvarovaných ocelových plechů šroubovaných budov v přes 6 do 12 m</t>
  </si>
  <si>
    <t>-1094400540</t>
  </si>
  <si>
    <t>4,5*10,0*2</t>
  </si>
  <si>
    <t>56</t>
  </si>
  <si>
    <t>976085211</t>
  </si>
  <si>
    <t>Vybourání kanalizačních rámů včetně poklopů nebo mříží pl do 0,3 m2</t>
  </si>
  <si>
    <t>kus</t>
  </si>
  <si>
    <t>-1349920226</t>
  </si>
  <si>
    <t>997</t>
  </si>
  <si>
    <t>Přesun sutě</t>
  </si>
  <si>
    <t>57</t>
  </si>
  <si>
    <t>997013112</t>
  </si>
  <si>
    <t>Vnitrostaveništní doprava suti a vybouraných hmot pro budovy v přes 6 do 9 m</t>
  </si>
  <si>
    <t>1650685188</t>
  </si>
  <si>
    <t>58</t>
  </si>
  <si>
    <t>997013501</t>
  </si>
  <si>
    <t>Odvoz suti a vybouraných hmot na skládku nebo meziskládku do 1 km se složením</t>
  </si>
  <si>
    <t>-1898119037</t>
  </si>
  <si>
    <t>59</t>
  </si>
  <si>
    <t>997013509</t>
  </si>
  <si>
    <t>Příplatek k odvozu suti a vybouraných hmot na skládku ZKD 1 km přes 1 km</t>
  </si>
  <si>
    <t>-151999517</t>
  </si>
  <si>
    <t>83,153*19 'Přepočtené koeficientem množství</t>
  </si>
  <si>
    <t>60</t>
  </si>
  <si>
    <t>997013871</t>
  </si>
  <si>
    <t>Poplatek za uložení stavebního odpadu na recyklační skládce (skládkovné) směsného stavebního a demoličního kód odpadu 17 09 04</t>
  </si>
  <si>
    <t>-899341006</t>
  </si>
  <si>
    <t>998</t>
  </si>
  <si>
    <t>Přesun hmot</t>
  </si>
  <si>
    <t>61</t>
  </si>
  <si>
    <t>998014221</t>
  </si>
  <si>
    <t>Přesun hmot pro budovy vícepodlažní v do 18 m z kovových dílců</t>
  </si>
  <si>
    <t>-2135601470</t>
  </si>
  <si>
    <t>PSV</t>
  </si>
  <si>
    <t>Práce a dodávky PSV</t>
  </si>
  <si>
    <t>711</t>
  </si>
  <si>
    <t>Izolace proti vodě, vlhkosti a plynům</t>
  </si>
  <si>
    <t>62</t>
  </si>
  <si>
    <t>711111001</t>
  </si>
  <si>
    <t>Provedení izolace proti zemní vlhkosti vodorovné za studena nátěrem penetračním</t>
  </si>
  <si>
    <t>-1116600484</t>
  </si>
  <si>
    <t>63</t>
  </si>
  <si>
    <t>11163150</t>
  </si>
  <si>
    <t>lak penetrační asfaltový</t>
  </si>
  <si>
    <t>526373101</t>
  </si>
  <si>
    <t>202*0,0003 'Přepočtené koeficientem množství</t>
  </si>
  <si>
    <t>64</t>
  </si>
  <si>
    <t>711141559</t>
  </si>
  <si>
    <t>Provedení izolace proti zemní vlhkosti pásy přitavením vodorovné NAIP</t>
  </si>
  <si>
    <t>1995829109</t>
  </si>
  <si>
    <t>65</t>
  </si>
  <si>
    <t>62832000</t>
  </si>
  <si>
    <t>pás asfaltový natavitelný oxidovaný s vložkou ze skleněné rohože typu V60 s jemnozrnným minerálním posypem tl 3,0mm</t>
  </si>
  <si>
    <t>1430109081</t>
  </si>
  <si>
    <t>202*1,1655 'Přepočtené koeficientem množství</t>
  </si>
  <si>
    <t>66</t>
  </si>
  <si>
    <t>998711202</t>
  </si>
  <si>
    <t>Přesun hmot procentní pro izolace proti vodě, vlhkosti a plynům v objektech v přes 6 do 12 m</t>
  </si>
  <si>
    <t>%</t>
  </si>
  <si>
    <t>2133305993</t>
  </si>
  <si>
    <t>712</t>
  </si>
  <si>
    <t>Povlakové krytiny</t>
  </si>
  <si>
    <t>67</t>
  </si>
  <si>
    <t>712311101</t>
  </si>
  <si>
    <t>Provedení povlakové krytiny střech do 10° za studena lakem penetračním nebo asfaltovým</t>
  </si>
  <si>
    <t>-1127735997</t>
  </si>
  <si>
    <t>23,0*5,64</t>
  </si>
  <si>
    <t>(23,0+5,64)*2*0,35</t>
  </si>
  <si>
    <t>150</t>
  </si>
  <si>
    <t>68</t>
  </si>
  <si>
    <t>-1852759913</t>
  </si>
  <si>
    <t>150*0,00032 'Přepočtené koeficientem množství</t>
  </si>
  <si>
    <t>69</t>
  </si>
  <si>
    <t>712332115</t>
  </si>
  <si>
    <t>Povlaková krytina plochých střech nopovou folií, nopek v 20 mm, tl do 1,0 mm</t>
  </si>
  <si>
    <t>-588864359</t>
  </si>
  <si>
    <t>70</t>
  </si>
  <si>
    <t>712341559</t>
  </si>
  <si>
    <t>Provedení povlakové krytiny střech do 10° pásy NAIP přitavením v plné ploše</t>
  </si>
  <si>
    <t>-1831776735</t>
  </si>
  <si>
    <t>71</t>
  </si>
  <si>
    <t>62836110</t>
  </si>
  <si>
    <t>pás asfaltový natavitelný oxidovaný s vložkou z hliníkové fólie / hliníkové fólie s textilií, se spalitelnou PE folií nebo jemnozrnným minerálním posypem tl 4,0mm</t>
  </si>
  <si>
    <t>225729307</t>
  </si>
  <si>
    <t>150*1,1655 'Přepočtené koeficientem množství</t>
  </si>
  <si>
    <t>72</t>
  </si>
  <si>
    <t>712362114</t>
  </si>
  <si>
    <t>Povlaková krytina střech plochých na vodorovné ploše vakuově kotvená hydroizolační fólie tl. 2,0 mm</t>
  </si>
  <si>
    <t>-621638522</t>
  </si>
  <si>
    <t>73</t>
  </si>
  <si>
    <t>712363352</t>
  </si>
  <si>
    <t>Povlakové krytiny střech do 10° z tvarovaných poplastovaných lišt délky 2 m koutová lišta vnitřní rš 100 mm</t>
  </si>
  <si>
    <t>-229657506</t>
  </si>
  <si>
    <t>(23,0+5,64)*2</t>
  </si>
  <si>
    <t>74</t>
  </si>
  <si>
    <t>712363354</t>
  </si>
  <si>
    <t>Povlakové krytiny střech do 10° z tvarovaných poplastovaných lišt délky 2 m stěnová lišta vyhnutá rš 70 mm</t>
  </si>
  <si>
    <t>1046896773</t>
  </si>
  <si>
    <t>0,2*4</t>
  </si>
  <si>
    <t>75</t>
  </si>
  <si>
    <t>712363372</t>
  </si>
  <si>
    <t>Povlakové krytiny střech do 10° z tvarovaných poplastovaných lišt délky 2 m okrajová lišta panelu rš 200 mm</t>
  </si>
  <si>
    <t>-1153291615</t>
  </si>
  <si>
    <t>76</t>
  </si>
  <si>
    <t>712391382</t>
  </si>
  <si>
    <t>Provedení povlakové krytiny střech do 10° násypem z hrubého kameniva tl 50 mm</t>
  </si>
  <si>
    <t>1708556560</t>
  </si>
  <si>
    <t>130</t>
  </si>
  <si>
    <t>58337403</t>
  </si>
  <si>
    <t>kamenivo dekorační (kačírek) frakce 16/32</t>
  </si>
  <si>
    <t>-1000041929</t>
  </si>
  <si>
    <t>130*0,07*2,0</t>
  </si>
  <si>
    <t>18,2*1,05 'Přepočtené koeficientem množství</t>
  </si>
  <si>
    <t>78</t>
  </si>
  <si>
    <t>712391R01</t>
  </si>
  <si>
    <t>Zelená střecha ECOSEDUM PACK  vč.dopravy ,montáže a všech doplňků</t>
  </si>
  <si>
    <t>-2133825021</t>
  </si>
  <si>
    <t>79</t>
  </si>
  <si>
    <t>712392171</t>
  </si>
  <si>
    <t>Povlakové krytiny střech plochých do 10° podkladní textilní vrstvy</t>
  </si>
  <si>
    <t>-1320581459</t>
  </si>
  <si>
    <t>80</t>
  </si>
  <si>
    <t>712862114</t>
  </si>
  <si>
    <t>Povlaková krytina střech vytažení na konstrukce převyšující úroveň střechy hydroizolační fólií pro vakuové kotvení přilepenou bodově tl fólie 2,0 mm</t>
  </si>
  <si>
    <t>-980584982</t>
  </si>
  <si>
    <t>(23,0+5,64)*2*0,2</t>
  </si>
  <si>
    <t>81</t>
  </si>
  <si>
    <t>998712202</t>
  </si>
  <si>
    <t>Přesun hmot procentní pro krytiny povlakové v objektech v přes 6 do 12 m</t>
  </si>
  <si>
    <t>173757157</t>
  </si>
  <si>
    <t>713</t>
  </si>
  <si>
    <t>Izolace tepelné</t>
  </si>
  <si>
    <t>82</t>
  </si>
  <si>
    <t>713111134</t>
  </si>
  <si>
    <t>Montáž izolace tepelné spodem stropů žebrových přistřelením rohoží, pásů, dílců, desek</t>
  </si>
  <si>
    <t>410092430</t>
  </si>
  <si>
    <t>102</t>
  </si>
  <si>
    <t>83</t>
  </si>
  <si>
    <t>63152110</t>
  </si>
  <si>
    <t>pás tepelně izolační univerzální λ=0,032-0,033 tl 220mm</t>
  </si>
  <si>
    <t>1206530542</t>
  </si>
  <si>
    <t>102*1,05 'Přepočtené koeficientem množství</t>
  </si>
  <si>
    <t>84</t>
  </si>
  <si>
    <t>713121111</t>
  </si>
  <si>
    <t>Montáž izolace tepelné podlah volně kladenými rohožemi, pásy, dílci, deskami 1 vrstva</t>
  </si>
  <si>
    <t>-314188518</t>
  </si>
  <si>
    <t>85</t>
  </si>
  <si>
    <t>28372302</t>
  </si>
  <si>
    <t>deska EPS 100 pro konstrukce s běžným zatížením λ=0,037 tl 30mm</t>
  </si>
  <si>
    <t>442415803</t>
  </si>
  <si>
    <t>88,39*1,05 'Přepočtené koeficientem množství</t>
  </si>
  <si>
    <t>86</t>
  </si>
  <si>
    <t>713141151</t>
  </si>
  <si>
    <t>Montáž izolace tepelné střech plochých kladené volně 1 vrstva rohoží, pásů, dílců, desek</t>
  </si>
  <si>
    <t>-1385753958</t>
  </si>
  <si>
    <t>87</t>
  </si>
  <si>
    <t>28372321</t>
  </si>
  <si>
    <t>deska EPS 100 pro konstrukce s běžným zatížením λ=0,037 tl 200mm</t>
  </si>
  <si>
    <t>-527068099</t>
  </si>
  <si>
    <t>130*1,05 'Přepočtené koeficientem množství</t>
  </si>
  <si>
    <t>88</t>
  </si>
  <si>
    <t>713141311</t>
  </si>
  <si>
    <t>Montáž izolace tepelné střech plochých kladené volně, spádová vrstva</t>
  </si>
  <si>
    <t>1573703397</t>
  </si>
  <si>
    <t>89</t>
  </si>
  <si>
    <t>28376141</t>
  </si>
  <si>
    <t>klín izolační spád do 5% EPS 100</t>
  </si>
  <si>
    <t>-320281122</t>
  </si>
  <si>
    <t>130*(0,02+0,09)*0,5*1,3</t>
  </si>
  <si>
    <t>90</t>
  </si>
  <si>
    <t>713191132</t>
  </si>
  <si>
    <t>Montáž izolace tepelné podlah, stropů vrchem nebo střech překrytí separační fólií z PE</t>
  </si>
  <si>
    <t>-673818282</t>
  </si>
  <si>
    <t>91</t>
  </si>
  <si>
    <t>28323101</t>
  </si>
  <si>
    <t>fólie LDPE (750 kg/m3) proti zemní vlhkosti nad úrovní terénu tl 1mm</t>
  </si>
  <si>
    <t>-931831077</t>
  </si>
  <si>
    <t>232*1,1655 'Přepočtené koeficientem množství</t>
  </si>
  <si>
    <t>92</t>
  </si>
  <si>
    <t>998713202</t>
  </si>
  <si>
    <t>Přesun hmot procentní pro izolace tepelné v objektech v přes 6 do 12 m</t>
  </si>
  <si>
    <t>-2054131174</t>
  </si>
  <si>
    <t>721</t>
  </si>
  <si>
    <t>Zdravotechnika - vnitřní kanalizace</t>
  </si>
  <si>
    <t>93</t>
  </si>
  <si>
    <t>7211R001</t>
  </si>
  <si>
    <t>Zdravotechnika - kanalizace</t>
  </si>
  <si>
    <t>kpl</t>
  </si>
  <si>
    <t>1140123834</t>
  </si>
  <si>
    <t>94</t>
  </si>
  <si>
    <t>7211R002</t>
  </si>
  <si>
    <t xml:space="preserve">Zdravotechnika - vodovod </t>
  </si>
  <si>
    <t>-75708581</t>
  </si>
  <si>
    <t>95</t>
  </si>
  <si>
    <t>7211R003</t>
  </si>
  <si>
    <t>Zdravotechnika - zařizovací předměty</t>
  </si>
  <si>
    <t>2003237782</t>
  </si>
  <si>
    <t>96</t>
  </si>
  <si>
    <t>721233112</t>
  </si>
  <si>
    <t>Střešní vtok polypropylen PP pro ploché střechy svislý odtok DN 110</t>
  </si>
  <si>
    <t>-2076032302</t>
  </si>
  <si>
    <t>731</t>
  </si>
  <si>
    <t>Ústřední vytápění - kotelny</t>
  </si>
  <si>
    <t>97</t>
  </si>
  <si>
    <t>731100R01</t>
  </si>
  <si>
    <t>Vytápění a klimatizace</t>
  </si>
  <si>
    <t>226258404</t>
  </si>
  <si>
    <t>762</t>
  </si>
  <si>
    <t>Konstrukce tesařské</t>
  </si>
  <si>
    <t>98</t>
  </si>
  <si>
    <t>762081410</t>
  </si>
  <si>
    <t>Vícestranné hoblování hraněného zabudovaného do konstrukce</t>
  </si>
  <si>
    <t>57503408</t>
  </si>
  <si>
    <t>153,6*(0,1+0,16)*2</t>
  </si>
  <si>
    <t>99</t>
  </si>
  <si>
    <t>762082120</t>
  </si>
  <si>
    <t>Provedení tesařského profilování zhlaví trámu jednoduchým seříznutím jedním řezem pl do 160 cm2</t>
  </si>
  <si>
    <t>1289272351</t>
  </si>
  <si>
    <t>21+23</t>
  </si>
  <si>
    <t>100</t>
  </si>
  <si>
    <t>762083122</t>
  </si>
  <si>
    <t>Impregnace řeziva proti dřevokaznému hmyzu, houbám a plísním máčením třída ohrožení 3 a 4</t>
  </si>
  <si>
    <t>1333819474</t>
  </si>
  <si>
    <t>101</t>
  </si>
  <si>
    <t>762132R01</t>
  </si>
  <si>
    <t>Montáž + dodávka dřevěný obklad z latí 60x40mm - modřín,vč.nosné konstr.spojov.prostředků,povrch.úpravy a všech doplňků</t>
  </si>
  <si>
    <t>-1950181888</t>
  </si>
  <si>
    <t>(0,885+19,7+2,49)*(7,42+0,2)*2</t>
  </si>
  <si>
    <t>-(19,7-1,6)*(3,59+0,2)</t>
  </si>
  <si>
    <t>-19,0*4,12</t>
  </si>
  <si>
    <t>-19,0*2,2*0,5</t>
  </si>
  <si>
    <t>-(3,74+3,24*2)*1,5</t>
  </si>
  <si>
    <t>5,42*(7,42+0,2)*2</t>
  </si>
  <si>
    <t>240</t>
  </si>
  <si>
    <t>762332532</t>
  </si>
  <si>
    <t>Montáž vázaných kcí krovů pravidelných z řeziva hoblovaného průřezové pl přes 120 do 224 cm2</t>
  </si>
  <si>
    <t>2042497748</t>
  </si>
  <si>
    <t>5,6*11</t>
  </si>
  <si>
    <t>4,0*23</t>
  </si>
  <si>
    <t>103</t>
  </si>
  <si>
    <t>60512130</t>
  </si>
  <si>
    <t>hranol stavební řezivo průřezu do 224cm2 do dl 6m</t>
  </si>
  <si>
    <t>-190412956</t>
  </si>
  <si>
    <t>104</t>
  </si>
  <si>
    <t>762342216</t>
  </si>
  <si>
    <t>Montáž laťování na střechách jednoduchých sklonu do 60° osové vzdálenosti přes 360 do 600 mm</t>
  </si>
  <si>
    <t>1568959981</t>
  </si>
  <si>
    <t>9,3*5,6</t>
  </si>
  <si>
    <t>105</t>
  </si>
  <si>
    <t>60514114</t>
  </si>
  <si>
    <t>řezivo jehličnaté lať impregnovaná dl 4 m</t>
  </si>
  <si>
    <t>1090752545</t>
  </si>
  <si>
    <t>9,3*11</t>
  </si>
  <si>
    <t>20,0*8</t>
  </si>
  <si>
    <t>262,3*0,06*0,05*1,1</t>
  </si>
  <si>
    <t>106</t>
  </si>
  <si>
    <t>762395000</t>
  </si>
  <si>
    <t>Spojovací prostředky krovů, bednění, laťování, nadstřešních konstrukcí</t>
  </si>
  <si>
    <t>1881963058</t>
  </si>
  <si>
    <t>107</t>
  </si>
  <si>
    <t>762511296</t>
  </si>
  <si>
    <t>Podlahové kce podkladové dvouvrstvé z desek OSB tl 2x18 mm broušených na pero a drážku šroubovaných</t>
  </si>
  <si>
    <t>-134837998</t>
  </si>
  <si>
    <t>108</t>
  </si>
  <si>
    <t>762595001</t>
  </si>
  <si>
    <t>Spojovací prostředky pro položení dřevěných podlah a zakrytí kanálů</t>
  </si>
  <si>
    <t>800741131</t>
  </si>
  <si>
    <t>109</t>
  </si>
  <si>
    <t>762810034</t>
  </si>
  <si>
    <t>Záklop stropů z desek OSB tl 18 mm na sraz šroubovaných na rošt</t>
  </si>
  <si>
    <t>-185316096</t>
  </si>
  <si>
    <t>110</t>
  </si>
  <si>
    <t>762822120</t>
  </si>
  <si>
    <t>Montáž stropního trámu z hraněného řeziva průřezové pl přes 144 do 288 cm2 s výměnami</t>
  </si>
  <si>
    <t>1097554129</t>
  </si>
  <si>
    <t>19*10</t>
  </si>
  <si>
    <t>23,0*7</t>
  </si>
  <si>
    <t>111</t>
  </si>
  <si>
    <t>60512135</t>
  </si>
  <si>
    <t>hranol stavební řezivo průřezu do 288cm2 do dl 6m</t>
  </si>
  <si>
    <t>1590225308</t>
  </si>
  <si>
    <t>351*0,1*0,22*1,1</t>
  </si>
  <si>
    <t>112</t>
  </si>
  <si>
    <t>762895000</t>
  </si>
  <si>
    <t>Spojovací prostředky pro montáž záklopu, stropnice a podbíjení</t>
  </si>
  <si>
    <t>2019975775</t>
  </si>
  <si>
    <t>113</t>
  </si>
  <si>
    <t>-420165546</t>
  </si>
  <si>
    <t>130*0,032</t>
  </si>
  <si>
    <t>114</t>
  </si>
  <si>
    <t>998762202</t>
  </si>
  <si>
    <t>Přesun hmot procentní pro kce tesařské v objektech v přes 6 do 12 m</t>
  </si>
  <si>
    <t>57840512</t>
  </si>
  <si>
    <t>763</t>
  </si>
  <si>
    <t>Konstrukce suché výstavby</t>
  </si>
  <si>
    <t>115</t>
  </si>
  <si>
    <t>763111411</t>
  </si>
  <si>
    <t>SDK příčka tl 100 mm profil CW+UW 50 desky 2xA 12,5 s izolací EI 60 Rw do 51 dB</t>
  </si>
  <si>
    <t>-537710812</t>
  </si>
  <si>
    <t>3,09*3,21</t>
  </si>
  <si>
    <t>116</t>
  </si>
  <si>
    <t>763111417</t>
  </si>
  <si>
    <t>SDK příčka tl 150 mm profil CW+UW 100 desky 2xA 12,5 s izolací EI 60 Rw do 56 dB</t>
  </si>
  <si>
    <t>-713232251</t>
  </si>
  <si>
    <t>(1,5+0,15+0,85+0,9+2,73+0,9+0,8+0,9+0,88-2,43)*3,21</t>
  </si>
  <si>
    <t>-0,8*1,97*3</t>
  </si>
  <si>
    <t>117</t>
  </si>
  <si>
    <t>763111431</t>
  </si>
  <si>
    <t>SDK příčka tl 100 mm profil CW+UW 50 desky 2xH2 12,5 s izolací EI 60 Rw do 51 dB</t>
  </si>
  <si>
    <t>1248516018</t>
  </si>
  <si>
    <t>(3,09*2+1,44+2,43)*3,21</t>
  </si>
  <si>
    <t>-0,7*1,97*2</t>
  </si>
  <si>
    <t>118</t>
  </si>
  <si>
    <t>763111437</t>
  </si>
  <si>
    <t>SDK příčka tl 150 mm profil CW+UW 100 desky 2xH2 12,5 s izolací EI 60 Rw do 56 dB</t>
  </si>
  <si>
    <t>-1190255465</t>
  </si>
  <si>
    <t>2,43*3,21</t>
  </si>
  <si>
    <t>119</t>
  </si>
  <si>
    <t>763111717</t>
  </si>
  <si>
    <t>SDK příčka základní penetrační nátěr (oboustranně)</t>
  </si>
  <si>
    <t>-1797164116</t>
  </si>
  <si>
    <t>18,32+29,503+6,224+9,919</t>
  </si>
  <si>
    <t>120</t>
  </si>
  <si>
    <t>763111723</t>
  </si>
  <si>
    <t>SDK příčka Al úhelník k ochraně rohů</t>
  </si>
  <si>
    <t>237401191</t>
  </si>
  <si>
    <t>121</t>
  </si>
  <si>
    <t>763121443</t>
  </si>
  <si>
    <t>SDK stěna předsazená tl 115 mm profil CW+UW 100 deska 1xDF 15 s izolací EI 30</t>
  </si>
  <si>
    <t>675013206</t>
  </si>
  <si>
    <t>(2,23+2,05+0,7+10,74+0,9)*3,21</t>
  </si>
  <si>
    <t>-3,24*1,5</t>
  </si>
  <si>
    <t>(4,79+10,74+0,85+0,9+2,73+0,9+0,8+0,9+0,68)*3,21</t>
  </si>
  <si>
    <t>-3,24*1,5*2</t>
  </si>
  <si>
    <t>(3,09+1,5)*3,21</t>
  </si>
  <si>
    <t>122</t>
  </si>
  <si>
    <t>763121447</t>
  </si>
  <si>
    <t>SDK stěna předsazená tl 115 mm profil CW+UW 100 deska 1xDFH2 15 s izolací EI 30</t>
  </si>
  <si>
    <t>952785891</t>
  </si>
  <si>
    <t>123</t>
  </si>
  <si>
    <t>763121714</t>
  </si>
  <si>
    <t>SDK stěna předsazená základní penetrační nátěr</t>
  </si>
  <si>
    <t>1131666905</t>
  </si>
  <si>
    <t>109,469+7,8</t>
  </si>
  <si>
    <t>124</t>
  </si>
  <si>
    <t>763131531</t>
  </si>
  <si>
    <t>SDK podhled deska 1xDF 12,5 bez izolace jednovrstvá spodní kce profil CD+UD EI 15</t>
  </si>
  <si>
    <t>1051023810</t>
  </si>
  <si>
    <t>125</t>
  </si>
  <si>
    <t>763131714</t>
  </si>
  <si>
    <t>SDK podhled základní penetrační nátěr</t>
  </si>
  <si>
    <t>243192987</t>
  </si>
  <si>
    <t>126</t>
  </si>
  <si>
    <t>763131761</t>
  </si>
  <si>
    <t>Příplatek k SDK podhledu za plochu do 3 m2 jednotlivě</t>
  </si>
  <si>
    <t>2144180099</t>
  </si>
  <si>
    <t>1,92+1,91+2,17</t>
  </si>
  <si>
    <t>127</t>
  </si>
  <si>
    <t>763164536</t>
  </si>
  <si>
    <t>SDK obklad kcí tvaru L š do 0,8 m desky 1xDF 15</t>
  </si>
  <si>
    <t>-1370964822</t>
  </si>
  <si>
    <t>nosníky 1.NP</t>
  </si>
  <si>
    <t>3,0*4</t>
  </si>
  <si>
    <t>128</t>
  </si>
  <si>
    <t>763164646</t>
  </si>
  <si>
    <t>SDK obklad kcí tvaru U š do 1,2 m desky 1xDFH2 15</t>
  </si>
  <si>
    <t>718797506</t>
  </si>
  <si>
    <t>3,0*8</t>
  </si>
  <si>
    <t>129</t>
  </si>
  <si>
    <t>763181311</t>
  </si>
  <si>
    <t>Montáž jednokřídlové kovové zárubně SDK příčka</t>
  </si>
  <si>
    <t>130462498</t>
  </si>
  <si>
    <t>55331595</t>
  </si>
  <si>
    <t>zárubeň jednokřídlá ocelová pro sádrokartonové příčky tl stěny 110-150mm rozměru 800/1970, 2100mm</t>
  </si>
  <si>
    <t>1224939586</t>
  </si>
  <si>
    <t>131</t>
  </si>
  <si>
    <t>55331589</t>
  </si>
  <si>
    <t>zárubeň jednokřídlá ocelová pro sádrokartonové příčky tl stěny 75-100mm rozměru 700/1970, 2100mm</t>
  </si>
  <si>
    <t>1301151159</t>
  </si>
  <si>
    <t>132</t>
  </si>
  <si>
    <t>763182313</t>
  </si>
  <si>
    <t>Ostění oken z desek v SDK konstrukci hl do 0,3 m</t>
  </si>
  <si>
    <t>-1043139309</t>
  </si>
  <si>
    <t>(4,0+1,5)*2</t>
  </si>
  <si>
    <t>(3,74+1,5)*2*2</t>
  </si>
  <si>
    <t>(3,24+1,5)*2*2</t>
  </si>
  <si>
    <t>133</t>
  </si>
  <si>
    <t>998763402</t>
  </si>
  <si>
    <t>Přesun hmot procentní pro konstrukce montované z desek v objektech v přes 6 do 12 m</t>
  </si>
  <si>
    <t>-127450364</t>
  </si>
  <si>
    <t>764</t>
  </si>
  <si>
    <t>Konstrukce klempířské</t>
  </si>
  <si>
    <t>134</t>
  </si>
  <si>
    <t>764002801</t>
  </si>
  <si>
    <t>Demontáž závětrné lišty do suti</t>
  </si>
  <si>
    <t>-1983449631</t>
  </si>
  <si>
    <t>135</t>
  </si>
  <si>
    <t>764004801</t>
  </si>
  <si>
    <t>Demontáž podokapního žlabu do suti</t>
  </si>
  <si>
    <t>-1203991493</t>
  </si>
  <si>
    <t>4,5*2</t>
  </si>
  <si>
    <t>136</t>
  </si>
  <si>
    <t>764004861</t>
  </si>
  <si>
    <t>Demontáž svodu do suti</t>
  </si>
  <si>
    <t>416629080</t>
  </si>
  <si>
    <t>137</t>
  </si>
  <si>
    <t>764214605</t>
  </si>
  <si>
    <t>Oplechování horních ploch a atik bez rohů z Pz s povrch úpravou mechanicky kotvené rš 380 mm   vč.všech doplňků</t>
  </si>
  <si>
    <t>-1332665527</t>
  </si>
  <si>
    <t>"K2"  57,87</t>
  </si>
  <si>
    <t>138</t>
  </si>
  <si>
    <t>764216606</t>
  </si>
  <si>
    <t>Oplechování rovných parapetů mechanicky kotvené z Pz s povrchovou úpravou rš 435 mm  vč.všech doplňků</t>
  </si>
  <si>
    <t>1549906252</t>
  </si>
  <si>
    <t>"K1"   57,87</t>
  </si>
  <si>
    <t>139</t>
  </si>
  <si>
    <t>764311604.1</t>
  </si>
  <si>
    <t>spádování atiky  z Pz s povrchovou úpravou rš 290 mm vč.všech doplňků</t>
  </si>
  <si>
    <t>-701225824</t>
  </si>
  <si>
    <t>"K3"   57,87</t>
  </si>
  <si>
    <t>140</t>
  </si>
  <si>
    <t>998764202</t>
  </si>
  <si>
    <t>Přesun hmot procentní pro konstrukce klempířské v objektech v přes 6 do 12 m</t>
  </si>
  <si>
    <t>2017506380</t>
  </si>
  <si>
    <t>766</t>
  </si>
  <si>
    <t>Konstrukce truhlářské</t>
  </si>
  <si>
    <t>141</t>
  </si>
  <si>
    <t>766311811.1</t>
  </si>
  <si>
    <t xml:space="preserve">Demontáž dřevěného zábradlí </t>
  </si>
  <si>
    <t>-1578093874</t>
  </si>
  <si>
    <t>3,975*2+4,55*2+3,0</t>
  </si>
  <si>
    <t>142</t>
  </si>
  <si>
    <t>766622121</t>
  </si>
  <si>
    <t>Montáž plastových oken plochy přes 1 m2 pevných v do 1,5 m s rámem do celostěnových panelů</t>
  </si>
  <si>
    <t>-1941929877</t>
  </si>
  <si>
    <t>"T3"         1,4*1,5*2</t>
  </si>
  <si>
    <t>"T4"         1,2*1,5*5</t>
  </si>
  <si>
    <t>"T5"         1,27*1,5*4</t>
  </si>
  <si>
    <t>"T6"         1,02*1,5*4</t>
  </si>
  <si>
    <t>"T7"         3,24*1,5</t>
  </si>
  <si>
    <t>"T8"         0,6*1,5*2</t>
  </si>
  <si>
    <t>33,6*0,5</t>
  </si>
  <si>
    <t>143</t>
  </si>
  <si>
    <t>61140044</t>
  </si>
  <si>
    <t>okno plastové s fixním zasklením trojsklo přes plochu 1m2 do v 1,5m</t>
  </si>
  <si>
    <t>-757633893</t>
  </si>
  <si>
    <t>144</t>
  </si>
  <si>
    <t>766622135</t>
  </si>
  <si>
    <t>Montáž plastových oken plochy přes 1 m2 otevíravých v do 1,5 m s rámem do celostěnových panelů</t>
  </si>
  <si>
    <t>-1899480138</t>
  </si>
  <si>
    <t>145</t>
  </si>
  <si>
    <t>61140052</t>
  </si>
  <si>
    <t>okno plastové otevíravé/sklopné trojsklo přes plochu 1m2 do v 1,5m   vč.kování a všech doplňků</t>
  </si>
  <si>
    <t>-651123393</t>
  </si>
  <si>
    <t>146</t>
  </si>
  <si>
    <t>766622217</t>
  </si>
  <si>
    <t>Montáž plastových oken plochy do 1 m2 otevíravých s rámem do celostěnových panelů</t>
  </si>
  <si>
    <t>2062856541</t>
  </si>
  <si>
    <t>T1,T2</t>
  </si>
  <si>
    <t>2+1</t>
  </si>
  <si>
    <t>147</t>
  </si>
  <si>
    <t>61140050</t>
  </si>
  <si>
    <t xml:space="preserve">okno plastové otevíravé/sklopné trojsklo do plochy 1m2   vč.kování a všech doplňků </t>
  </si>
  <si>
    <t>-1668139848</t>
  </si>
  <si>
    <t>1,1*0,6*2</t>
  </si>
  <si>
    <t>1,2*0,6</t>
  </si>
  <si>
    <t>148</t>
  </si>
  <si>
    <t>766660001</t>
  </si>
  <si>
    <t>Montáž dveřních křídel otvíravých jednokřídlových š do 0,8 m do ocelové zárubně</t>
  </si>
  <si>
    <t>804848639</t>
  </si>
  <si>
    <t>149</t>
  </si>
  <si>
    <t>61162085.1</t>
  </si>
  <si>
    <t>dveře jednokřídlé dřevotřískové povrch laminátový plné 700x1970-2100mm  vč.kování a všech doplňků podrobný popis odk.D5</t>
  </si>
  <si>
    <t>1755411028</t>
  </si>
  <si>
    <t>61162086.1</t>
  </si>
  <si>
    <t>dveře jednokřídlé dřevotřískové povrch laminátový plné 800x1970-2100mm   vč.kování a všech doplňků podrobný popis odk.D4</t>
  </si>
  <si>
    <t>-1324449035</t>
  </si>
  <si>
    <t>151</t>
  </si>
  <si>
    <t>766660411</t>
  </si>
  <si>
    <t>Montáž vchodových dveří včetně rámu jednokřídlových bez nadsvětlíku do zdiva</t>
  </si>
  <si>
    <t>-871788505</t>
  </si>
  <si>
    <t>152</t>
  </si>
  <si>
    <t>61140500</t>
  </si>
  <si>
    <t>dveře jednokřídlé plastové bílé plné max rozměru otvoru 2,42m2 bezpečnostní třídy RC2</t>
  </si>
  <si>
    <t>-187791728</t>
  </si>
  <si>
    <t>0,8*1,97</t>
  </si>
  <si>
    <t>1,576*1,8 'Přepočtené koeficientem množství</t>
  </si>
  <si>
    <t>153</t>
  </si>
  <si>
    <t>998766202</t>
  </si>
  <si>
    <t>Přesun hmot procentní pro kce truhlářské v objektech v přes 6 do 12 m</t>
  </si>
  <si>
    <t>594601471</t>
  </si>
  <si>
    <t>767</t>
  </si>
  <si>
    <t>Konstrukce zámečnické</t>
  </si>
  <si>
    <t>154</t>
  </si>
  <si>
    <t>767655R01</t>
  </si>
  <si>
    <t>mont+dod vrata ocelová - 2-kř.s horním světlíkem 2100x2550mm oboustran.oplechované,z vnější strany obité latěmi,vč.rámů,povrch.úpravy,kování a všech doplňků  podrobný pois odk.D1</t>
  </si>
  <si>
    <t>806522620</t>
  </si>
  <si>
    <t>155</t>
  </si>
  <si>
    <t>767655R02</t>
  </si>
  <si>
    <t>mont+dod vrata ocelová - 2-kř.s horním světlíkem 2300x2550mm oboustran.oplechované,z vnější strany obité latěmi,vč.rámů,povrch.úpravy,kování a všech doplňků  podrobný pois odk.D2</t>
  </si>
  <si>
    <t>778057344</t>
  </si>
  <si>
    <t>156</t>
  </si>
  <si>
    <t>767655R03</t>
  </si>
  <si>
    <t>mont+dod mříž s dveřmi vč.rámů,povrch.úpravy,kování a všech doplňků  podrobný pois odk.D3</t>
  </si>
  <si>
    <t>-1435223342</t>
  </si>
  <si>
    <t>(1,3+1,0+2,88)*2,2*2</t>
  </si>
  <si>
    <t>157</t>
  </si>
  <si>
    <t>998767202</t>
  </si>
  <si>
    <t>Přesun hmot procentní pro zámečnické konstrukce v objektech v přes 6 do 12 m</t>
  </si>
  <si>
    <t>227199031</t>
  </si>
  <si>
    <t>771</t>
  </si>
  <si>
    <t>Podlahy z dlaždic</t>
  </si>
  <si>
    <t>158</t>
  </si>
  <si>
    <t>771111011</t>
  </si>
  <si>
    <t>Vysátí podkladu před pokládkou dlažby</t>
  </si>
  <si>
    <t>583066773</t>
  </si>
  <si>
    <t>159</t>
  </si>
  <si>
    <t>771121011</t>
  </si>
  <si>
    <t>Nátěr penetrační na podlahu</t>
  </si>
  <si>
    <t>-405175322</t>
  </si>
  <si>
    <t>160</t>
  </si>
  <si>
    <t>771474113</t>
  </si>
  <si>
    <t>Montáž soklů z dlaždic keramických rovných lepených cementovým flexibilním lepidlem v přes 90 do 120 mm</t>
  </si>
  <si>
    <t>1698092533</t>
  </si>
  <si>
    <t>(5,16+2,54+1,54+0,16)*2</t>
  </si>
  <si>
    <t>(1,5+7,53)*2</t>
  </si>
  <si>
    <t>(3,09+2,23)*2</t>
  </si>
  <si>
    <t>(3,09+2,05)*2</t>
  </si>
  <si>
    <t>(5,87+10,74+0,7)*2</t>
  </si>
  <si>
    <t>161</t>
  </si>
  <si>
    <t>59761187</t>
  </si>
  <si>
    <t>sokl keramický mrazuvzdorný povrch hladký/lapovaný tl do 10mm výšky přes 90 do 120mm</t>
  </si>
  <si>
    <t>-587114511</t>
  </si>
  <si>
    <t>92,4*1,1 'Přepočtené koeficientem množství</t>
  </si>
  <si>
    <t>162</t>
  </si>
  <si>
    <t>771574415</t>
  </si>
  <si>
    <t>Montáž podlah keramických hladkých lepených cementovým flexibilním lepidlem přes 6 do 9 ks/m2</t>
  </si>
  <si>
    <t>-1815813808</t>
  </si>
  <si>
    <t>11,35+6,85+3,26+1,92+1,91+6,35+2,17+54,58</t>
  </si>
  <si>
    <t>163</t>
  </si>
  <si>
    <t>59761137</t>
  </si>
  <si>
    <t>dlažba keramická slinutá mrazuvzdorná povrch hladký/matný tl do 10mm přes 6 do 9ks/m2</t>
  </si>
  <si>
    <t>994899863</t>
  </si>
  <si>
    <t>88,39*1,1 'Přepočtené koeficientem množství</t>
  </si>
  <si>
    <t>164</t>
  </si>
  <si>
    <t>771591112</t>
  </si>
  <si>
    <t>Izolace pod dlažbu nátěrem nebo stěrkou ve dvou vrstvách</t>
  </si>
  <si>
    <t>-1889276852</t>
  </si>
  <si>
    <t>3,26+1,92+1,91</t>
  </si>
  <si>
    <t>165</t>
  </si>
  <si>
    <t>771591264</t>
  </si>
  <si>
    <t>Izolace těsnícími pásy mezi podlahou a stěnou</t>
  </si>
  <si>
    <t>-1621842529</t>
  </si>
  <si>
    <t>(1,35+2,43)*2</t>
  </si>
  <si>
    <t>(1,44+1,165)*2*2</t>
  </si>
  <si>
    <t>166</t>
  </si>
  <si>
    <t>998771202</t>
  </si>
  <si>
    <t>Přesun hmot procentní pro podlahy z dlaždic v objektech v přes 6 do 12 m</t>
  </si>
  <si>
    <t>-1621023792</t>
  </si>
  <si>
    <t>781</t>
  </si>
  <si>
    <t>Dokončovací práce - obklady</t>
  </si>
  <si>
    <t>167</t>
  </si>
  <si>
    <t>781121011</t>
  </si>
  <si>
    <t>Nátěr penetrační na stěnu</t>
  </si>
  <si>
    <t>-222616727</t>
  </si>
  <si>
    <t>168</t>
  </si>
  <si>
    <t>781131112</t>
  </si>
  <si>
    <t>Izolace pod obklad nátěrem nebo stěrkou ve dvou vrstvách</t>
  </si>
  <si>
    <t>444325437</t>
  </si>
  <si>
    <t>(1,35+2,43)*2*0,5</t>
  </si>
  <si>
    <t>(1,44+1,165)*2*0,5*2</t>
  </si>
  <si>
    <t>169</t>
  </si>
  <si>
    <t>781472215</t>
  </si>
  <si>
    <t>Montáž obkladů keramických hladkých lepených cementovým flexibilním lepidlem přes 6 do 9 ks/m2</t>
  </si>
  <si>
    <t>-727552760</t>
  </si>
  <si>
    <t>(3,09+0,7*2)*1,5</t>
  </si>
  <si>
    <t>(1,35+2,43)*2*2,0-0,8*2,0-0,7*2,0*2</t>
  </si>
  <si>
    <t>(1,44+1,165)*2*2,0*2-0,7*2,0*2</t>
  </si>
  <si>
    <t>170</t>
  </si>
  <si>
    <t>59761714.1</t>
  </si>
  <si>
    <t xml:space="preserve">obklad keramický </t>
  </si>
  <si>
    <t>1161108047</t>
  </si>
  <si>
    <t>35,495*1,15 'Přepočtené koeficientem množství</t>
  </si>
  <si>
    <t>171</t>
  </si>
  <si>
    <t>998781202</t>
  </si>
  <si>
    <t>Přesun hmot procentní pro obklady keramické v objektech v přes 6 do 12 m</t>
  </si>
  <si>
    <t>1210766850</t>
  </si>
  <si>
    <t>784</t>
  </si>
  <si>
    <t>Dokončovací práce - malby a tapety</t>
  </si>
  <si>
    <t>172</t>
  </si>
  <si>
    <t>784181101</t>
  </si>
  <si>
    <t>Základní akrylátová jednonásobná bezbarvá penetrace podkladu v místnostech v do 3,80 m</t>
  </si>
  <si>
    <t>-1637593666</t>
  </si>
  <si>
    <t>173</t>
  </si>
  <si>
    <t>784211121</t>
  </si>
  <si>
    <t>Dvojnásobné bílé malby ze směsí za mokra středně oděruvzdorných v místnostech v do 3,80 m</t>
  </si>
  <si>
    <t>-422890542</t>
  </si>
  <si>
    <t>(1,5+7,53)*2*3,0</t>
  </si>
  <si>
    <t>(3,09+2,23)*2*3,0</t>
  </si>
  <si>
    <t>(3,09+2,05)*2*3,0</t>
  </si>
  <si>
    <t>(5,87+10,74+0,7)*2*3,0</t>
  </si>
  <si>
    <t>-3,24*1,5+4</t>
  </si>
  <si>
    <t>-4,0*1,5+4</t>
  </si>
  <si>
    <t>-(3,74+3,24*2)*1,5+4*3</t>
  </si>
  <si>
    <t>-3,74*1,5+4</t>
  </si>
  <si>
    <t>(1,35+2,43)*2*(3,0-2,0)+4</t>
  </si>
  <si>
    <t>(1,44+1,165)*2*1,0*2</t>
  </si>
  <si>
    <t>789</t>
  </si>
  <si>
    <t>Povrchové úpravy ocelových konstrukcí a technologických zařízení</t>
  </si>
  <si>
    <t>174</t>
  </si>
  <si>
    <t>789327211</t>
  </si>
  <si>
    <t>Nátěr ocelových konstrukcí třídy III dvousložkový epoxidový základní tl do 80 µm</t>
  </si>
  <si>
    <t>-2114108474</t>
  </si>
  <si>
    <t>7605*34*0,001</t>
  </si>
  <si>
    <t>2390,0*52*0,001</t>
  </si>
  <si>
    <t>175</t>
  </si>
  <si>
    <t>789327221</t>
  </si>
  <si>
    <t>Nátěr ocelových konstrukcí třídy III dvousložkový epoxidový krycí (vrchní) tl do 80 µm</t>
  </si>
  <si>
    <t>-1887834479</t>
  </si>
  <si>
    <t>176</t>
  </si>
  <si>
    <t>789421533</t>
  </si>
  <si>
    <t>Žárové stříkání ocelových konstrukcí třídy III ZnAl 100 μm</t>
  </si>
  <si>
    <t>1678943037</t>
  </si>
  <si>
    <t>schodiště</t>
  </si>
  <si>
    <t>Práce a dodávky M</t>
  </si>
  <si>
    <t>21-M</t>
  </si>
  <si>
    <t>Elektromontáže</t>
  </si>
  <si>
    <t>177</t>
  </si>
  <si>
    <t>2100</t>
  </si>
  <si>
    <t>Elektroinstalace</t>
  </si>
  <si>
    <t>563778563</t>
  </si>
  <si>
    <t>178</t>
  </si>
  <si>
    <t>2101</t>
  </si>
  <si>
    <t>Hromosvod</t>
  </si>
  <si>
    <t>-1219687780</t>
  </si>
  <si>
    <t>24-M</t>
  </si>
  <si>
    <t>Montáže vzduchotechnických zařízení</t>
  </si>
  <si>
    <t>179</t>
  </si>
  <si>
    <t>2400</t>
  </si>
  <si>
    <t>Vzduchotechnika</t>
  </si>
  <si>
    <t>1028623916</t>
  </si>
  <si>
    <t>VRN</t>
  </si>
  <si>
    <t>Vedlejší rozpočtové náklady</t>
  </si>
  <si>
    <t>VRN1</t>
  </si>
  <si>
    <t>Průzkumné, geodetické a projektové práce</t>
  </si>
  <si>
    <t>180</t>
  </si>
  <si>
    <t>012103000</t>
  </si>
  <si>
    <t>Geodetické práce před výstavbou</t>
  </si>
  <si>
    <t>1024</t>
  </si>
  <si>
    <t>-1028832484</t>
  </si>
  <si>
    <t>181</t>
  </si>
  <si>
    <t>012303000</t>
  </si>
  <si>
    <t>Geodetické práce po výstavbě</t>
  </si>
  <si>
    <t>-224002253</t>
  </si>
  <si>
    <t>VRN3</t>
  </si>
  <si>
    <t>Zařízení staveniště</t>
  </si>
  <si>
    <t>182</t>
  </si>
  <si>
    <t>030001000</t>
  </si>
  <si>
    <t>276624932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</si>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</sst>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M87" sqref="AM87:AN87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6" t="s">
        <v>14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R5" s="20"/>
      <c r="BE5" s="193" t="s">
        <v>15</v>
      </c>
      <c r="BS5" s="17" t="s">
        <v>6</v>
      </c>
    </row>
    <row r="6" spans="1:74" ht="36.9" customHeight="1">
      <c r="B6" s="20"/>
      <c r="D6" s="26" t="s">
        <v>16</v>
      </c>
      <c r="K6" s="198" t="s">
        <v>17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R6" s="20"/>
      <c r="BE6" s="194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94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94"/>
      <c r="BS8" s="17" t="s">
        <v>6</v>
      </c>
    </row>
    <row r="9" spans="1:74" ht="14.4" customHeight="1">
      <c r="B9" s="20"/>
      <c r="AR9" s="20"/>
      <c r="BE9" s="194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94"/>
      <c r="BS10" s="17" t="s">
        <v>6</v>
      </c>
    </row>
    <row r="11" spans="1:74" ht="18.45" customHeight="1">
      <c r="B11" s="20"/>
      <c r="E11" s="25" t="s">
        <v>26</v>
      </c>
      <c r="AK11" s="27" t="s">
        <v>27</v>
      </c>
      <c r="AN11" s="25" t="s">
        <v>1</v>
      </c>
      <c r="AR11" s="20"/>
      <c r="BE11" s="194"/>
      <c r="BS11" s="17" t="s">
        <v>6</v>
      </c>
    </row>
    <row r="12" spans="1:74" ht="6.9" customHeight="1">
      <c r="B12" s="20"/>
      <c r="AR12" s="20"/>
      <c r="BE12" s="194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94"/>
      <c r="BS13" s="17" t="s">
        <v>6</v>
      </c>
    </row>
    <row r="14" spans="1:74" ht="13.2">
      <c r="B14" s="20"/>
      <c r="E14" s="199" t="s">
        <v>29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7" t="s">
        <v>27</v>
      </c>
      <c r="AN14" s="29" t="s">
        <v>29</v>
      </c>
      <c r="AR14" s="20"/>
      <c r="BE14" s="194"/>
      <c r="BS14" s="17" t="s">
        <v>6</v>
      </c>
    </row>
    <row r="15" spans="1:74" ht="6.9" customHeight="1">
      <c r="B15" s="20"/>
      <c r="AR15" s="20"/>
      <c r="BE15" s="194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94"/>
      <c r="BS16" s="17" t="s">
        <v>4</v>
      </c>
    </row>
    <row r="17" spans="2:71" ht="18.45" customHeight="1">
      <c r="B17" s="20"/>
      <c r="E17" s="25" t="s">
        <v>31</v>
      </c>
      <c r="AK17" s="27" t="s">
        <v>27</v>
      </c>
      <c r="AN17" s="25" t="s">
        <v>1</v>
      </c>
      <c r="AR17" s="20"/>
      <c r="BE17" s="194"/>
      <c r="BS17" s="17" t="s">
        <v>32</v>
      </c>
    </row>
    <row r="18" spans="2:71" ht="6.9" customHeight="1">
      <c r="B18" s="20"/>
      <c r="AR18" s="20"/>
      <c r="BE18" s="194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194"/>
      <c r="BS19" s="17" t="s">
        <v>6</v>
      </c>
    </row>
    <row r="20" spans="2:71" ht="18.45" customHeight="1">
      <c r="B20" s="20"/>
      <c r="E20" s="25" t="s">
        <v>34</v>
      </c>
      <c r="AK20" s="27" t="s">
        <v>27</v>
      </c>
      <c r="AN20" s="25" t="s">
        <v>1</v>
      </c>
      <c r="AR20" s="20"/>
      <c r="BE20" s="194"/>
      <c r="BS20" s="17" t="s">
        <v>32</v>
      </c>
    </row>
    <row r="21" spans="2:71" ht="6.9" customHeight="1">
      <c r="B21" s="20"/>
      <c r="AR21" s="20"/>
      <c r="BE21" s="194"/>
    </row>
    <row r="22" spans="2:71" ht="12" customHeight="1">
      <c r="B22" s="20"/>
      <c r="D22" s="27" t="s">
        <v>35</v>
      </c>
      <c r="AR22" s="20"/>
      <c r="BE22" s="194"/>
    </row>
    <row r="23" spans="2:71" ht="16.5" customHeight="1">
      <c r="B23" s="20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20"/>
      <c r="BE23" s="194"/>
    </row>
    <row r="24" spans="2:71" ht="6.9" customHeight="1">
      <c r="B24" s="20"/>
      <c r="AR24" s="20"/>
      <c r="BE24" s="194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4"/>
    </row>
    <row r="26" spans="2:71" s="1" customFormat="1" ht="25.95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2">
        <f>ROUND(AG94,2)</f>
        <v>0</v>
      </c>
      <c r="AL26" s="203"/>
      <c r="AM26" s="203"/>
      <c r="AN26" s="203"/>
      <c r="AO26" s="203"/>
      <c r="AR26" s="32"/>
      <c r="BE26" s="194"/>
    </row>
    <row r="27" spans="2:71" s="1" customFormat="1" ht="6.9" customHeight="1">
      <c r="B27" s="32"/>
      <c r="AR27" s="32"/>
      <c r="BE27" s="194"/>
    </row>
    <row r="28" spans="2:71" s="1" customFormat="1" ht="13.2">
      <c r="B28" s="32"/>
      <c r="L28" s="204" t="s">
        <v>37</v>
      </c>
      <c r="M28" s="204"/>
      <c r="N28" s="204"/>
      <c r="O28" s="204"/>
      <c r="P28" s="204"/>
      <c r="W28" s="204" t="s">
        <v>38</v>
      </c>
      <c r="X28" s="204"/>
      <c r="Y28" s="204"/>
      <c r="Z28" s="204"/>
      <c r="AA28" s="204"/>
      <c r="AB28" s="204"/>
      <c r="AC28" s="204"/>
      <c r="AD28" s="204"/>
      <c r="AE28" s="204"/>
      <c r="AK28" s="204" t="s">
        <v>39</v>
      </c>
      <c r="AL28" s="204"/>
      <c r="AM28" s="204"/>
      <c r="AN28" s="204"/>
      <c r="AO28" s="204"/>
      <c r="AR28" s="32"/>
      <c r="BE28" s="194"/>
    </row>
    <row r="29" spans="2:71" s="2" customFormat="1" ht="14.4" customHeight="1">
      <c r="B29" s="36"/>
      <c r="D29" s="27" t="s">
        <v>40</v>
      </c>
      <c r="F29" s="27" t="s">
        <v>41</v>
      </c>
      <c r="L29" s="207">
        <v>0.21</v>
      </c>
      <c r="M29" s="206"/>
      <c r="N29" s="206"/>
      <c r="O29" s="206"/>
      <c r="P29" s="206"/>
      <c r="W29" s="205">
        <f>ROUND(AZ94, 2)</f>
        <v>0</v>
      </c>
      <c r="X29" s="206"/>
      <c r="Y29" s="206"/>
      <c r="Z29" s="206"/>
      <c r="AA29" s="206"/>
      <c r="AB29" s="206"/>
      <c r="AC29" s="206"/>
      <c r="AD29" s="206"/>
      <c r="AE29" s="206"/>
      <c r="AK29" s="205">
        <f>ROUND(AV94, 2)</f>
        <v>0</v>
      </c>
      <c r="AL29" s="206"/>
      <c r="AM29" s="206"/>
      <c r="AN29" s="206"/>
      <c r="AO29" s="206"/>
      <c r="AR29" s="36"/>
      <c r="BE29" s="195"/>
    </row>
    <row r="30" spans="2:71" s="2" customFormat="1" ht="14.4" customHeight="1">
      <c r="B30" s="36"/>
      <c r="F30" s="27" t="s">
        <v>42</v>
      </c>
      <c r="L30" s="207">
        <v>0.12</v>
      </c>
      <c r="M30" s="206"/>
      <c r="N30" s="206"/>
      <c r="O30" s="206"/>
      <c r="P30" s="206"/>
      <c r="W30" s="205">
        <f>ROUND(BA94, 2)</f>
        <v>0</v>
      </c>
      <c r="X30" s="206"/>
      <c r="Y30" s="206"/>
      <c r="Z30" s="206"/>
      <c r="AA30" s="206"/>
      <c r="AB30" s="206"/>
      <c r="AC30" s="206"/>
      <c r="AD30" s="206"/>
      <c r="AE30" s="206"/>
      <c r="AK30" s="205">
        <f>ROUND(AW94, 2)</f>
        <v>0</v>
      </c>
      <c r="AL30" s="206"/>
      <c r="AM30" s="206"/>
      <c r="AN30" s="206"/>
      <c r="AO30" s="206"/>
      <c r="AR30" s="36"/>
      <c r="BE30" s="195"/>
    </row>
    <row r="31" spans="2:71" s="2" customFormat="1" ht="14.4" hidden="1" customHeight="1">
      <c r="B31" s="36"/>
      <c r="F31" s="27" t="s">
        <v>43</v>
      </c>
      <c r="L31" s="207">
        <v>0.21</v>
      </c>
      <c r="M31" s="206"/>
      <c r="N31" s="206"/>
      <c r="O31" s="206"/>
      <c r="P31" s="206"/>
      <c r="W31" s="205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5">
        <v>0</v>
      </c>
      <c r="AL31" s="206"/>
      <c r="AM31" s="206"/>
      <c r="AN31" s="206"/>
      <c r="AO31" s="206"/>
      <c r="AR31" s="36"/>
      <c r="BE31" s="195"/>
    </row>
    <row r="32" spans="2:71" s="2" customFormat="1" ht="14.4" hidden="1" customHeight="1">
      <c r="B32" s="36"/>
      <c r="F32" s="27" t="s">
        <v>44</v>
      </c>
      <c r="L32" s="207">
        <v>0.12</v>
      </c>
      <c r="M32" s="206"/>
      <c r="N32" s="206"/>
      <c r="O32" s="206"/>
      <c r="P32" s="206"/>
      <c r="W32" s="205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5">
        <v>0</v>
      </c>
      <c r="AL32" s="206"/>
      <c r="AM32" s="206"/>
      <c r="AN32" s="206"/>
      <c r="AO32" s="206"/>
      <c r="AR32" s="36"/>
      <c r="BE32" s="195"/>
    </row>
    <row r="33" spans="2:57" s="2" customFormat="1" ht="14.4" hidden="1" customHeight="1">
      <c r="B33" s="36"/>
      <c r="F33" s="27" t="s">
        <v>45</v>
      </c>
      <c r="L33" s="207">
        <v>0</v>
      </c>
      <c r="M33" s="206"/>
      <c r="N33" s="206"/>
      <c r="O33" s="206"/>
      <c r="P33" s="206"/>
      <c r="W33" s="205">
        <f>ROUND(BD94, 2)</f>
        <v>0</v>
      </c>
      <c r="X33" s="206"/>
      <c r="Y33" s="206"/>
      <c r="Z33" s="206"/>
      <c r="AA33" s="206"/>
      <c r="AB33" s="206"/>
      <c r="AC33" s="206"/>
      <c r="AD33" s="206"/>
      <c r="AE33" s="206"/>
      <c r="AK33" s="205">
        <v>0</v>
      </c>
      <c r="AL33" s="206"/>
      <c r="AM33" s="206"/>
      <c r="AN33" s="206"/>
      <c r="AO33" s="206"/>
      <c r="AR33" s="36"/>
      <c r="BE33" s="195"/>
    </row>
    <row r="34" spans="2:57" s="1" customFormat="1" ht="6.9" customHeight="1">
      <c r="B34" s="32"/>
      <c r="AR34" s="32"/>
      <c r="BE34" s="194"/>
    </row>
    <row r="35" spans="2:57" s="1" customFormat="1" ht="25.95" customHeight="1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08" t="s">
        <v>48</v>
      </c>
      <c r="Y35" s="209"/>
      <c r="Z35" s="209"/>
      <c r="AA35" s="209"/>
      <c r="AB35" s="209"/>
      <c r="AC35" s="39"/>
      <c r="AD35" s="39"/>
      <c r="AE35" s="39"/>
      <c r="AF35" s="39"/>
      <c r="AG35" s="39"/>
      <c r="AH35" s="39"/>
      <c r="AI35" s="39"/>
      <c r="AJ35" s="39"/>
      <c r="AK35" s="210">
        <f>SUM(AK26:AK33)</f>
        <v>0</v>
      </c>
      <c r="AL35" s="209"/>
      <c r="AM35" s="209"/>
      <c r="AN35" s="209"/>
      <c r="AO35" s="211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3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51</v>
      </c>
      <c r="AI60" s="34"/>
      <c r="AJ60" s="34"/>
      <c r="AK60" s="34"/>
      <c r="AL60" s="34"/>
      <c r="AM60" s="43" t="s">
        <v>52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1" t="s">
        <v>53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54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3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51</v>
      </c>
      <c r="AI75" s="34"/>
      <c r="AJ75" s="34"/>
      <c r="AK75" s="34"/>
      <c r="AL75" s="34"/>
      <c r="AM75" s="43" t="s">
        <v>52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0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0" s="1" customFormat="1" ht="24.9" customHeight="1">
      <c r="B82" s="32"/>
      <c r="C82" s="21" t="s">
        <v>55</v>
      </c>
      <c r="AR82" s="32"/>
    </row>
    <row r="83" spans="1:90" s="1" customFormat="1" ht="6.9" customHeight="1">
      <c r="B83" s="32"/>
      <c r="AR83" s="32"/>
    </row>
    <row r="84" spans="1:90" s="3" customFormat="1" ht="12" customHeight="1">
      <c r="B84" s="48"/>
      <c r="C84" s="27" t="s">
        <v>13</v>
      </c>
      <c r="L84" s="3" t="str">
        <f>K5</f>
        <v>LZ24008</v>
      </c>
      <c r="AR84" s="48"/>
    </row>
    <row r="85" spans="1:90" s="4" customFormat="1" ht="36.9" customHeight="1">
      <c r="B85" s="49"/>
      <c r="C85" s="50" t="s">
        <v>16</v>
      </c>
      <c r="L85" s="212" t="str">
        <f>K6</f>
        <v>Rekonstrukce a dobudování vzdělávacích a výzkumných prostor v rámci objektu stáje antilopy losí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R85" s="49"/>
    </row>
    <row r="86" spans="1:90" s="1" customFormat="1" ht="6.9" customHeight="1">
      <c r="B86" s="32"/>
      <c r="AR86" s="32"/>
    </row>
    <row r="87" spans="1:90" s="1" customFormat="1" ht="12" customHeight="1">
      <c r="B87" s="32"/>
      <c r="C87" s="27" t="s">
        <v>20</v>
      </c>
      <c r="L87" s="51" t="str">
        <f>IF(K8="","",K8)</f>
        <v>Praha Suchdol</v>
      </c>
      <c r="AI87" s="27" t="s">
        <v>22</v>
      </c>
      <c r="AM87" s="214" t="str">
        <f>IF(AN8= "","",AN8)</f>
        <v>9. 4. 2024</v>
      </c>
      <c r="AN87" s="214"/>
      <c r="AR87" s="32"/>
    </row>
    <row r="88" spans="1:90" s="1" customFormat="1" ht="6.9" customHeight="1">
      <c r="B88" s="32"/>
      <c r="AR88" s="32"/>
    </row>
    <row r="89" spans="1:90" s="1" customFormat="1" ht="15.15" customHeight="1">
      <c r="B89" s="32"/>
      <c r="C89" s="27" t="s">
        <v>24</v>
      </c>
      <c r="L89" s="3" t="str">
        <f>IF(E11= "","",E11)</f>
        <v>Fakulta tropického zemědělství,ČZU v Praze</v>
      </c>
      <c r="AI89" s="27" t="s">
        <v>30</v>
      </c>
      <c r="AM89" s="215" t="str">
        <f>IF(E17="","",E17)</f>
        <v>LZ-PROJEKT plus s.r.o.</v>
      </c>
      <c r="AN89" s="216"/>
      <c r="AO89" s="216"/>
      <c r="AP89" s="216"/>
      <c r="AR89" s="32"/>
      <c r="AS89" s="217" t="s">
        <v>56</v>
      </c>
      <c r="AT89" s="21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15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15" t="str">
        <f>IF(E20="","",E20)</f>
        <v>Fajfrová Irena</v>
      </c>
      <c r="AN90" s="216"/>
      <c r="AO90" s="216"/>
      <c r="AP90" s="216"/>
      <c r="AR90" s="32"/>
      <c r="AS90" s="219"/>
      <c r="AT90" s="220"/>
      <c r="BD90" s="56"/>
    </row>
    <row r="91" spans="1:90" s="1" customFormat="1" ht="10.8" customHeight="1">
      <c r="B91" s="32"/>
      <c r="AR91" s="32"/>
      <c r="AS91" s="219"/>
      <c r="AT91" s="220"/>
      <c r="BD91" s="56"/>
    </row>
    <row r="92" spans="1:90" s="1" customFormat="1" ht="29.25" customHeight="1">
      <c r="B92" s="32"/>
      <c r="C92" s="221" t="s">
        <v>57</v>
      </c>
      <c r="D92" s="222"/>
      <c r="E92" s="222"/>
      <c r="F92" s="222"/>
      <c r="G92" s="222"/>
      <c r="H92" s="57"/>
      <c r="I92" s="223" t="s">
        <v>58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59</v>
      </c>
      <c r="AH92" s="222"/>
      <c r="AI92" s="222"/>
      <c r="AJ92" s="222"/>
      <c r="AK92" s="222"/>
      <c r="AL92" s="222"/>
      <c r="AM92" s="222"/>
      <c r="AN92" s="223" t="s">
        <v>60</v>
      </c>
      <c r="AO92" s="222"/>
      <c r="AP92" s="225"/>
      <c r="AQ92" s="58" t="s">
        <v>61</v>
      </c>
      <c r="AR92" s="32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0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9">
        <f>ROUND(AG95,2)</f>
        <v>0</v>
      </c>
      <c r="AH94" s="229"/>
      <c r="AI94" s="229"/>
      <c r="AJ94" s="229"/>
      <c r="AK94" s="229"/>
      <c r="AL94" s="229"/>
      <c r="AM94" s="229"/>
      <c r="AN94" s="230">
        <f>SUM(AG94,AT94)</f>
        <v>0</v>
      </c>
      <c r="AO94" s="230"/>
      <c r="AP94" s="230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75</v>
      </c>
      <c r="BT94" s="72" t="s">
        <v>76</v>
      </c>
      <c r="BV94" s="72" t="s">
        <v>77</v>
      </c>
      <c r="BW94" s="72" t="s">
        <v>5</v>
      </c>
      <c r="BX94" s="72" t="s">
        <v>78</v>
      </c>
      <c r="CL94" s="72" t="s">
        <v>1</v>
      </c>
    </row>
    <row r="95" spans="1:90" s="6" customFormat="1" ht="37.5" customHeight="1">
      <c r="A95" s="73" t="s">
        <v>79</v>
      </c>
      <c r="B95" s="74"/>
      <c r="C95" s="75"/>
      <c r="D95" s="228" t="s">
        <v>14</v>
      </c>
      <c r="E95" s="228"/>
      <c r="F95" s="228"/>
      <c r="G95" s="228"/>
      <c r="H95" s="228"/>
      <c r="I95" s="76"/>
      <c r="J95" s="228" t="s">
        <v>17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6">
        <f>'LZ24008 - Rekonstrukce a ...'!J28</f>
        <v>0</v>
      </c>
      <c r="AH95" s="227"/>
      <c r="AI95" s="227"/>
      <c r="AJ95" s="227"/>
      <c r="AK95" s="227"/>
      <c r="AL95" s="227"/>
      <c r="AM95" s="227"/>
      <c r="AN95" s="226">
        <f>SUM(AG95,AT95)</f>
        <v>0</v>
      </c>
      <c r="AO95" s="227"/>
      <c r="AP95" s="227"/>
      <c r="AQ95" s="77" t="s">
        <v>80</v>
      </c>
      <c r="AR95" s="74"/>
      <c r="AS95" s="78">
        <v>0</v>
      </c>
      <c r="AT95" s="79">
        <f>ROUND(SUM(AV95:AW95),2)</f>
        <v>0</v>
      </c>
      <c r="AU95" s="80">
        <f>'LZ24008 - Rekonstrukce a ...'!P143</f>
        <v>0</v>
      </c>
      <c r="AV95" s="79">
        <f>'LZ24008 - Rekonstrukce a ...'!J31</f>
        <v>0</v>
      </c>
      <c r="AW95" s="79">
        <f>'LZ24008 - Rekonstrukce a ...'!J32</f>
        <v>0</v>
      </c>
      <c r="AX95" s="79">
        <f>'LZ24008 - Rekonstrukce a ...'!J33</f>
        <v>0</v>
      </c>
      <c r="AY95" s="79">
        <f>'LZ24008 - Rekonstrukce a ...'!J34</f>
        <v>0</v>
      </c>
      <c r="AZ95" s="79">
        <f>'LZ24008 - Rekonstrukce a ...'!F31</f>
        <v>0</v>
      </c>
      <c r="BA95" s="79">
        <f>'LZ24008 - Rekonstrukce a ...'!F32</f>
        <v>0</v>
      </c>
      <c r="BB95" s="79">
        <f>'LZ24008 - Rekonstrukce a ...'!F33</f>
        <v>0</v>
      </c>
      <c r="BC95" s="79">
        <f>'LZ24008 - Rekonstrukce a ...'!F34</f>
        <v>0</v>
      </c>
      <c r="BD95" s="81">
        <f>'LZ24008 - Rekonstrukce a ...'!F35</f>
        <v>0</v>
      </c>
      <c r="BT95" s="82" t="s">
        <v>81</v>
      </c>
      <c r="BU95" s="82" t="s">
        <v>82</v>
      </c>
      <c r="BV95" s="82" t="s">
        <v>77</v>
      </c>
      <c r="BW95" s="82" t="s">
        <v>5</v>
      </c>
      <c r="BX95" s="82" t="s">
        <v>78</v>
      </c>
      <c r="CL95" s="82" t="s">
        <v>1</v>
      </c>
    </row>
    <row r="96" spans="1:90" s="1" customFormat="1" ht="30" customHeight="1">
      <c r="B96" s="32"/>
      <c r="AR96" s="32"/>
    </row>
    <row r="97" spans="2:44" s="1" customFormat="1" ht="6.9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sheetProtection algorithmName="SHA-512" hashValue="bV3Wo5NY8a0a09/+RPPNagSYgwdXcRdQ+tgsfcjTrDZF7X7VjJHOwgdeQGReP9pCQ5sA1/WcHxHotrm6Lhqzrw==" saltValue="vgEnU1Aix2Kn6N7tMrUCmy0nP8LZu+FB7hXzoMSW4bQbzdL5WbqUPleTL5Jw/p5gxVdzSu87G3gonnmwczEsC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LZ24008 - Rekonstrukce 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71"/>
  <sheetViews>
    <sheetView showGridLines="0" topLeftCell="A41" workbookViewId="0">
      <selection activeCell="G65" sqref="G65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7" t="s">
        <v>5</v>
      </c>
      <c r="AZ2" s="83" t="s">
        <v>83</v>
      </c>
      <c r="BA2" s="83" t="s">
        <v>1</v>
      </c>
      <c r="BB2" s="83" t="s">
        <v>1</v>
      </c>
      <c r="BC2" s="83" t="s">
        <v>84</v>
      </c>
      <c r="BD2" s="83" t="s">
        <v>85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83" t="s">
        <v>86</v>
      </c>
      <c r="BA3" s="83" t="s">
        <v>1</v>
      </c>
      <c r="BB3" s="83" t="s">
        <v>1</v>
      </c>
      <c r="BC3" s="83" t="s">
        <v>87</v>
      </c>
      <c r="BD3" s="83" t="s">
        <v>85</v>
      </c>
    </row>
    <row r="4" spans="2:56" ht="24.9" customHeight="1">
      <c r="B4" s="20"/>
      <c r="D4" s="21" t="s">
        <v>88</v>
      </c>
      <c r="L4" s="20"/>
      <c r="M4" s="84" t="s">
        <v>10</v>
      </c>
      <c r="AT4" s="17" t="s">
        <v>4</v>
      </c>
      <c r="AZ4" s="83" t="s">
        <v>89</v>
      </c>
      <c r="BA4" s="83" t="s">
        <v>1</v>
      </c>
      <c r="BB4" s="83" t="s">
        <v>1</v>
      </c>
      <c r="BC4" s="83" t="s">
        <v>90</v>
      </c>
      <c r="BD4" s="83" t="s">
        <v>85</v>
      </c>
    </row>
    <row r="5" spans="2:56" ht="6.9" customHeight="1">
      <c r="B5" s="20"/>
      <c r="L5" s="20"/>
      <c r="AZ5" s="83" t="s">
        <v>91</v>
      </c>
      <c r="BA5" s="83" t="s">
        <v>1</v>
      </c>
      <c r="BB5" s="83" t="s">
        <v>1</v>
      </c>
      <c r="BC5" s="83" t="s">
        <v>92</v>
      </c>
      <c r="BD5" s="83" t="s">
        <v>85</v>
      </c>
    </row>
    <row r="6" spans="2:56" s="1" customFormat="1" ht="12" customHeight="1">
      <c r="B6" s="32"/>
      <c r="D6" s="27" t="s">
        <v>16</v>
      </c>
      <c r="L6" s="32"/>
      <c r="AZ6" s="83" t="s">
        <v>93</v>
      </c>
      <c r="BA6" s="83" t="s">
        <v>1</v>
      </c>
      <c r="BB6" s="83" t="s">
        <v>1</v>
      </c>
      <c r="BC6" s="83" t="s">
        <v>94</v>
      </c>
      <c r="BD6" s="83" t="s">
        <v>85</v>
      </c>
    </row>
    <row r="7" spans="2:56" s="1" customFormat="1" ht="30" customHeight="1">
      <c r="B7" s="32"/>
      <c r="E7" s="212" t="s">
        <v>17</v>
      </c>
      <c r="F7" s="231"/>
      <c r="G7" s="231"/>
      <c r="H7" s="231"/>
      <c r="L7" s="32"/>
    </row>
    <row r="8" spans="2:56" s="1" customFormat="1" ht="10.199999999999999">
      <c r="B8" s="32"/>
      <c r="L8" s="32"/>
    </row>
    <row r="9" spans="2:56" s="1" customFormat="1" ht="12" customHeight="1">
      <c r="B9" s="32"/>
      <c r="D9" s="27" t="s">
        <v>18</v>
      </c>
      <c r="F9" s="25" t="s">
        <v>1</v>
      </c>
      <c r="I9" s="27" t="s">
        <v>19</v>
      </c>
      <c r="J9" s="25" t="s">
        <v>1</v>
      </c>
      <c r="L9" s="32"/>
    </row>
    <row r="10" spans="2:56" s="1" customFormat="1" ht="12" customHeight="1">
      <c r="B10" s="32"/>
      <c r="D10" s="27" t="s">
        <v>20</v>
      </c>
      <c r="F10" s="25" t="s">
        <v>21</v>
      </c>
      <c r="I10" s="27" t="s">
        <v>22</v>
      </c>
      <c r="J10" s="52" t="str">
        <f>'Rekapitulace stavby'!AN8</f>
        <v>9. 4. 2024</v>
      </c>
      <c r="L10" s="32"/>
    </row>
    <row r="11" spans="2:56" s="1" customFormat="1" ht="10.8" customHeight="1">
      <c r="B11" s="32"/>
      <c r="L11" s="32"/>
    </row>
    <row r="12" spans="2:56" s="1" customFormat="1" ht="12" customHeight="1">
      <c r="B12" s="32"/>
      <c r="D12" s="27" t="s">
        <v>24</v>
      </c>
      <c r="I12" s="27" t="s">
        <v>25</v>
      </c>
      <c r="J12" s="25" t="s">
        <v>1</v>
      </c>
      <c r="L12" s="32"/>
    </row>
    <row r="13" spans="2:56" s="1" customFormat="1" ht="18" customHeight="1">
      <c r="B13" s="32"/>
      <c r="E13" s="25" t="s">
        <v>26</v>
      </c>
      <c r="I13" s="27" t="s">
        <v>27</v>
      </c>
      <c r="J13" s="25" t="s">
        <v>1</v>
      </c>
      <c r="L13" s="32"/>
    </row>
    <row r="14" spans="2:56" s="1" customFormat="1" ht="6.9" customHeight="1">
      <c r="B14" s="32"/>
      <c r="L14" s="32"/>
    </row>
    <row r="15" spans="2:56" s="1" customFormat="1" ht="12" customHeight="1">
      <c r="B15" s="32"/>
      <c r="D15" s="27" t="s">
        <v>28</v>
      </c>
      <c r="I15" s="27" t="s">
        <v>25</v>
      </c>
      <c r="J15" s="28" t="str">
        <f>'Rekapitulace stavby'!AN13</f>
        <v>Vyplň údaj</v>
      </c>
      <c r="L15" s="32"/>
    </row>
    <row r="16" spans="2:56" s="1" customFormat="1" ht="18" customHeight="1">
      <c r="B16" s="32"/>
      <c r="E16" s="232" t="str">
        <f>'Rekapitulace stavby'!E14</f>
        <v>Vyplň údaj</v>
      </c>
      <c r="F16" s="196"/>
      <c r="G16" s="196"/>
      <c r="H16" s="196"/>
      <c r="I16" s="27" t="s">
        <v>27</v>
      </c>
      <c r="J16" s="28" t="str">
        <f>'Rekapitulace stavby'!AN14</f>
        <v>Vyplň údaj</v>
      </c>
      <c r="L16" s="32"/>
    </row>
    <row r="17" spans="2:12" s="1" customFormat="1" ht="6.9" customHeight="1">
      <c r="B17" s="32"/>
      <c r="L17" s="32"/>
    </row>
    <row r="18" spans="2:12" s="1" customFormat="1" ht="12" customHeight="1">
      <c r="B18" s="32"/>
      <c r="D18" s="27" t="s">
        <v>30</v>
      </c>
      <c r="I18" s="27" t="s">
        <v>25</v>
      </c>
      <c r="J18" s="25" t="s">
        <v>1</v>
      </c>
      <c r="L18" s="32"/>
    </row>
    <row r="19" spans="2:12" s="1" customFormat="1" ht="18" customHeight="1">
      <c r="B19" s="32"/>
      <c r="E19" s="25" t="s">
        <v>31</v>
      </c>
      <c r="I19" s="27" t="s">
        <v>27</v>
      </c>
      <c r="J19" s="25" t="s">
        <v>1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33</v>
      </c>
      <c r="I21" s="27" t="s">
        <v>25</v>
      </c>
      <c r="J21" s="25" t="s">
        <v>1</v>
      </c>
      <c r="L21" s="32"/>
    </row>
    <row r="22" spans="2:12" s="1" customFormat="1" ht="18" customHeight="1">
      <c r="B22" s="32"/>
      <c r="E22" s="25" t="s">
        <v>34</v>
      </c>
      <c r="I22" s="27" t="s">
        <v>27</v>
      </c>
      <c r="J22" s="25" t="s">
        <v>1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35</v>
      </c>
      <c r="L24" s="32"/>
    </row>
    <row r="25" spans="2:12" s="7" customFormat="1" ht="16.5" customHeight="1">
      <c r="B25" s="85"/>
      <c r="E25" s="201" t="s">
        <v>1</v>
      </c>
      <c r="F25" s="201"/>
      <c r="G25" s="201"/>
      <c r="H25" s="201"/>
      <c r="L25" s="85"/>
    </row>
    <row r="26" spans="2:12" s="1" customFormat="1" ht="6.9" customHeight="1">
      <c r="B26" s="32"/>
      <c r="L26" s="32"/>
    </row>
    <row r="27" spans="2:12" s="1" customFormat="1" ht="6.9" customHeight="1">
      <c r="B27" s="32"/>
      <c r="D27" s="53"/>
      <c r="E27" s="53"/>
      <c r="F27" s="53"/>
      <c r="G27" s="53"/>
      <c r="H27" s="53"/>
      <c r="I27" s="53"/>
      <c r="J27" s="53"/>
      <c r="K27" s="53"/>
      <c r="L27" s="32"/>
    </row>
    <row r="28" spans="2:12" s="1" customFormat="1" ht="25.35" customHeight="1">
      <c r="B28" s="32"/>
      <c r="D28" s="86" t="s">
        <v>36</v>
      </c>
      <c r="J28" s="66">
        <f>ROUND(J143, 2)</f>
        <v>0</v>
      </c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14.4" customHeight="1">
      <c r="B30" s="32"/>
      <c r="F30" s="35" t="s">
        <v>38</v>
      </c>
      <c r="I30" s="35" t="s">
        <v>37</v>
      </c>
      <c r="J30" s="35" t="s">
        <v>39</v>
      </c>
      <c r="L30" s="32"/>
    </row>
    <row r="31" spans="2:12" s="1" customFormat="1" ht="14.4" customHeight="1">
      <c r="B31" s="32"/>
      <c r="D31" s="55" t="s">
        <v>40</v>
      </c>
      <c r="E31" s="27" t="s">
        <v>41</v>
      </c>
      <c r="F31" s="87">
        <f>ROUND((SUM(BE143:BE670)),  2)</f>
        <v>0</v>
      </c>
      <c r="I31" s="88">
        <v>0.21</v>
      </c>
      <c r="J31" s="87">
        <f>ROUND(((SUM(BE143:BE670))*I31),  2)</f>
        <v>0</v>
      </c>
      <c r="L31" s="32"/>
    </row>
    <row r="32" spans="2:12" s="1" customFormat="1" ht="14.4" customHeight="1">
      <c r="B32" s="32"/>
      <c r="E32" s="27" t="s">
        <v>42</v>
      </c>
      <c r="F32" s="87">
        <f>ROUND((SUM(BF143:BF670)),  2)</f>
        <v>0</v>
      </c>
      <c r="I32" s="88">
        <v>0.12</v>
      </c>
      <c r="J32" s="87">
        <f>ROUND(((SUM(BF143:BF670))*I32),  2)</f>
        <v>0</v>
      </c>
      <c r="L32" s="32"/>
    </row>
    <row r="33" spans="2:12" s="1" customFormat="1" ht="14.4" hidden="1" customHeight="1">
      <c r="B33" s="32"/>
      <c r="E33" s="27" t="s">
        <v>43</v>
      </c>
      <c r="F33" s="87">
        <f>ROUND((SUM(BG143:BG670)),  2)</f>
        <v>0</v>
      </c>
      <c r="I33" s="88">
        <v>0.21</v>
      </c>
      <c r="J33" s="87">
        <f>0</f>
        <v>0</v>
      </c>
      <c r="L33" s="32"/>
    </row>
    <row r="34" spans="2:12" s="1" customFormat="1" ht="14.4" hidden="1" customHeight="1">
      <c r="B34" s="32"/>
      <c r="E34" s="27" t="s">
        <v>44</v>
      </c>
      <c r="F34" s="87">
        <f>ROUND((SUM(BH143:BH670)),  2)</f>
        <v>0</v>
      </c>
      <c r="I34" s="88">
        <v>0.12</v>
      </c>
      <c r="J34" s="87">
        <f>0</f>
        <v>0</v>
      </c>
      <c r="L34" s="32"/>
    </row>
    <row r="35" spans="2:12" s="1" customFormat="1" ht="14.4" hidden="1" customHeight="1">
      <c r="B35" s="32"/>
      <c r="E35" s="27" t="s">
        <v>45</v>
      </c>
      <c r="F35" s="87">
        <f>ROUND((SUM(BI143:BI670)),  2)</f>
        <v>0</v>
      </c>
      <c r="I35" s="88">
        <v>0</v>
      </c>
      <c r="J35" s="87">
        <f>0</f>
        <v>0</v>
      </c>
      <c r="L35" s="32"/>
    </row>
    <row r="36" spans="2:12" s="1" customFormat="1" ht="6.9" customHeight="1">
      <c r="B36" s="32"/>
      <c r="L36" s="32"/>
    </row>
    <row r="37" spans="2:12" s="1" customFormat="1" ht="25.35" customHeight="1">
      <c r="B37" s="32"/>
      <c r="C37" s="89"/>
      <c r="D37" s="90" t="s">
        <v>46</v>
      </c>
      <c r="E37" s="57"/>
      <c r="F37" s="57"/>
      <c r="G37" s="91" t="s">
        <v>47</v>
      </c>
      <c r="H37" s="92" t="s">
        <v>48</v>
      </c>
      <c r="I37" s="57"/>
      <c r="J37" s="93">
        <f>SUM(J28:J35)</f>
        <v>0</v>
      </c>
      <c r="K37" s="94"/>
      <c r="L37" s="32"/>
    </row>
    <row r="38" spans="2:12" s="1" customFormat="1" ht="14.4" customHeight="1">
      <c r="B38" s="32"/>
      <c r="L38" s="32"/>
    </row>
    <row r="39" spans="2:12" ht="14.4" customHeight="1">
      <c r="B39" s="20"/>
      <c r="L39" s="20"/>
    </row>
    <row r="40" spans="2:12" ht="14.4" customHeight="1">
      <c r="B40" s="20"/>
      <c r="L40" s="20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51</v>
      </c>
      <c r="E61" s="34"/>
      <c r="F61" s="95" t="s">
        <v>52</v>
      </c>
      <c r="G61" s="43" t="s">
        <v>51</v>
      </c>
      <c r="H61" s="34"/>
      <c r="I61" s="34"/>
      <c r="J61" s="96" t="s">
        <v>52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51</v>
      </c>
      <c r="E76" s="34"/>
      <c r="F76" s="95" t="s">
        <v>52</v>
      </c>
      <c r="G76" s="43" t="s">
        <v>51</v>
      </c>
      <c r="H76" s="34"/>
      <c r="I76" s="34"/>
      <c r="J76" s="96" t="s">
        <v>52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95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30" customHeight="1">
      <c r="B85" s="32"/>
      <c r="E85" s="212" t="str">
        <f>E7</f>
        <v>Rekonstrukce a dobudování vzdělávacích a výzkumných prostor v rámci objektu stáje antilopy losí</v>
      </c>
      <c r="F85" s="231"/>
      <c r="G85" s="231"/>
      <c r="H85" s="231"/>
      <c r="L85" s="32"/>
    </row>
    <row r="86" spans="2:47" s="1" customFormat="1" ht="6.9" customHeight="1">
      <c r="B86" s="32"/>
      <c r="L86" s="32"/>
    </row>
    <row r="87" spans="2:47" s="1" customFormat="1" ht="12" customHeight="1">
      <c r="B87" s="32"/>
      <c r="C87" s="27" t="s">
        <v>20</v>
      </c>
      <c r="F87" s="25" t="str">
        <f>F10</f>
        <v>Praha Suchdol</v>
      </c>
      <c r="I87" s="27" t="s">
        <v>22</v>
      </c>
      <c r="J87" s="52" t="str">
        <f>IF(J10="","",J10)</f>
        <v>9. 4. 2024</v>
      </c>
      <c r="L87" s="32"/>
    </row>
    <row r="88" spans="2:47" s="1" customFormat="1" ht="6.9" customHeight="1">
      <c r="B88" s="32"/>
      <c r="L88" s="32"/>
    </row>
    <row r="89" spans="2:47" s="1" customFormat="1" ht="25.65" customHeight="1">
      <c r="B89" s="32"/>
      <c r="C89" s="27" t="s">
        <v>24</v>
      </c>
      <c r="F89" s="25" t="str">
        <f>E13</f>
        <v>Fakulta tropického zemědělství,ČZU v Praze</v>
      </c>
      <c r="I89" s="27" t="s">
        <v>30</v>
      </c>
      <c r="J89" s="30" t="str">
        <f>E19</f>
        <v>LZ-PROJEKT plus s.r.o.</v>
      </c>
      <c r="L89" s="32"/>
    </row>
    <row r="90" spans="2:47" s="1" customFormat="1" ht="15.15" customHeight="1">
      <c r="B90" s="32"/>
      <c r="C90" s="27" t="s">
        <v>28</v>
      </c>
      <c r="F90" s="25" t="str">
        <f>IF(E16="","",E16)</f>
        <v>Vyplň údaj</v>
      </c>
      <c r="I90" s="27" t="s">
        <v>33</v>
      </c>
      <c r="J90" s="30" t="str">
        <f>E22</f>
        <v>Fajfrová Irena</v>
      </c>
      <c r="L90" s="32"/>
    </row>
    <row r="91" spans="2:47" s="1" customFormat="1" ht="10.35" customHeight="1">
      <c r="B91" s="32"/>
      <c r="L91" s="32"/>
    </row>
    <row r="92" spans="2:47" s="1" customFormat="1" ht="29.25" customHeight="1">
      <c r="B92" s="32"/>
      <c r="C92" s="97" t="s">
        <v>96</v>
      </c>
      <c r="D92" s="89"/>
      <c r="E92" s="89"/>
      <c r="F92" s="89"/>
      <c r="G92" s="89"/>
      <c r="H92" s="89"/>
      <c r="I92" s="89"/>
      <c r="J92" s="98" t="s">
        <v>97</v>
      </c>
      <c r="K92" s="89"/>
      <c r="L92" s="32"/>
    </row>
    <row r="93" spans="2:47" s="1" customFormat="1" ht="10.35" customHeight="1">
      <c r="B93" s="32"/>
      <c r="L93" s="32"/>
    </row>
    <row r="94" spans="2:47" s="1" customFormat="1" ht="22.8" customHeight="1">
      <c r="B94" s="32"/>
      <c r="C94" s="99" t="s">
        <v>98</v>
      </c>
      <c r="J94" s="66">
        <f>J143</f>
        <v>0</v>
      </c>
      <c r="L94" s="32"/>
      <c r="AU94" s="17" t="s">
        <v>99</v>
      </c>
    </row>
    <row r="95" spans="2:47" s="8" customFormat="1" ht="24.9" customHeight="1">
      <c r="B95" s="100"/>
      <c r="D95" s="101" t="s">
        <v>100</v>
      </c>
      <c r="E95" s="102"/>
      <c r="F95" s="102"/>
      <c r="G95" s="102"/>
      <c r="H95" s="102"/>
      <c r="I95" s="102"/>
      <c r="J95" s="103">
        <f>J144</f>
        <v>0</v>
      </c>
      <c r="L95" s="100"/>
    </row>
    <row r="96" spans="2:47" s="9" customFormat="1" ht="19.95" customHeight="1">
      <c r="B96" s="104"/>
      <c r="D96" s="105" t="s">
        <v>101</v>
      </c>
      <c r="E96" s="106"/>
      <c r="F96" s="106"/>
      <c r="G96" s="106"/>
      <c r="H96" s="106"/>
      <c r="I96" s="106"/>
      <c r="J96" s="107">
        <f>J145</f>
        <v>0</v>
      </c>
      <c r="L96" s="104"/>
    </row>
    <row r="97" spans="2:12" s="9" customFormat="1" ht="19.95" customHeight="1">
      <c r="B97" s="104"/>
      <c r="D97" s="105" t="s">
        <v>102</v>
      </c>
      <c r="E97" s="106"/>
      <c r="F97" s="106"/>
      <c r="G97" s="106"/>
      <c r="H97" s="106"/>
      <c r="I97" s="106"/>
      <c r="J97" s="107">
        <f>J188</f>
        <v>0</v>
      </c>
      <c r="L97" s="104"/>
    </row>
    <row r="98" spans="2:12" s="9" customFormat="1" ht="19.95" customHeight="1">
      <c r="B98" s="104"/>
      <c r="D98" s="105" t="s">
        <v>103</v>
      </c>
      <c r="E98" s="106"/>
      <c r="F98" s="106"/>
      <c r="G98" s="106"/>
      <c r="H98" s="106"/>
      <c r="I98" s="106"/>
      <c r="J98" s="107">
        <f>J235</f>
        <v>0</v>
      </c>
      <c r="L98" s="104"/>
    </row>
    <row r="99" spans="2:12" s="9" customFormat="1" ht="19.95" customHeight="1">
      <c r="B99" s="104"/>
      <c r="D99" s="105" t="s">
        <v>104</v>
      </c>
      <c r="E99" s="106"/>
      <c r="F99" s="106"/>
      <c r="G99" s="106"/>
      <c r="H99" s="106"/>
      <c r="I99" s="106"/>
      <c r="J99" s="107">
        <f>J252</f>
        <v>0</v>
      </c>
      <c r="L99" s="104"/>
    </row>
    <row r="100" spans="2:12" s="9" customFormat="1" ht="19.95" customHeight="1">
      <c r="B100" s="104"/>
      <c r="D100" s="105" t="s">
        <v>105</v>
      </c>
      <c r="E100" s="106"/>
      <c r="F100" s="106"/>
      <c r="G100" s="106"/>
      <c r="H100" s="106"/>
      <c r="I100" s="106"/>
      <c r="J100" s="107">
        <f>J268</f>
        <v>0</v>
      </c>
      <c r="L100" s="104"/>
    </row>
    <row r="101" spans="2:12" s="9" customFormat="1" ht="19.95" customHeight="1">
      <c r="B101" s="104"/>
      <c r="D101" s="105" t="s">
        <v>106</v>
      </c>
      <c r="E101" s="106"/>
      <c r="F101" s="106"/>
      <c r="G101" s="106"/>
      <c r="H101" s="106"/>
      <c r="I101" s="106"/>
      <c r="J101" s="107">
        <f>J277</f>
        <v>0</v>
      </c>
      <c r="L101" s="104"/>
    </row>
    <row r="102" spans="2:12" s="9" customFormat="1" ht="19.95" customHeight="1">
      <c r="B102" s="104"/>
      <c r="D102" s="105" t="s">
        <v>107</v>
      </c>
      <c r="E102" s="106"/>
      <c r="F102" s="106"/>
      <c r="G102" s="106"/>
      <c r="H102" s="106"/>
      <c r="I102" s="106"/>
      <c r="J102" s="107">
        <f>J305</f>
        <v>0</v>
      </c>
      <c r="L102" s="104"/>
    </row>
    <row r="103" spans="2:12" s="9" customFormat="1" ht="19.95" customHeight="1">
      <c r="B103" s="104"/>
      <c r="D103" s="105" t="s">
        <v>108</v>
      </c>
      <c r="E103" s="106"/>
      <c r="F103" s="106"/>
      <c r="G103" s="106"/>
      <c r="H103" s="106"/>
      <c r="I103" s="106"/>
      <c r="J103" s="107">
        <f>J356</f>
        <v>0</v>
      </c>
      <c r="L103" s="104"/>
    </row>
    <row r="104" spans="2:12" s="9" customFormat="1" ht="19.95" customHeight="1">
      <c r="B104" s="104"/>
      <c r="D104" s="105" t="s">
        <v>109</v>
      </c>
      <c r="E104" s="106"/>
      <c r="F104" s="106"/>
      <c r="G104" s="106"/>
      <c r="H104" s="106"/>
      <c r="I104" s="106"/>
      <c r="J104" s="107">
        <f>J362</f>
        <v>0</v>
      </c>
      <c r="L104" s="104"/>
    </row>
    <row r="105" spans="2:12" s="8" customFormat="1" ht="24.9" customHeight="1">
      <c r="B105" s="100"/>
      <c r="D105" s="101" t="s">
        <v>110</v>
      </c>
      <c r="E105" s="102"/>
      <c r="F105" s="102"/>
      <c r="G105" s="102"/>
      <c r="H105" s="102"/>
      <c r="I105" s="102"/>
      <c r="J105" s="103">
        <f>J364</f>
        <v>0</v>
      </c>
      <c r="L105" s="100"/>
    </row>
    <row r="106" spans="2:12" s="9" customFormat="1" ht="19.95" customHeight="1">
      <c r="B106" s="104"/>
      <c r="D106" s="105" t="s">
        <v>111</v>
      </c>
      <c r="E106" s="106"/>
      <c r="F106" s="106"/>
      <c r="G106" s="106"/>
      <c r="H106" s="106"/>
      <c r="I106" s="106"/>
      <c r="J106" s="107">
        <f>J365</f>
        <v>0</v>
      </c>
      <c r="L106" s="104"/>
    </row>
    <row r="107" spans="2:12" s="9" customFormat="1" ht="19.95" customHeight="1">
      <c r="B107" s="104"/>
      <c r="D107" s="105" t="s">
        <v>112</v>
      </c>
      <c r="E107" s="106"/>
      <c r="F107" s="106"/>
      <c r="G107" s="106"/>
      <c r="H107" s="106"/>
      <c r="I107" s="106"/>
      <c r="J107" s="107">
        <f>J373</f>
        <v>0</v>
      </c>
      <c r="L107" s="104"/>
    </row>
    <row r="108" spans="2:12" s="9" customFormat="1" ht="19.95" customHeight="1">
      <c r="B108" s="104"/>
      <c r="D108" s="105" t="s">
        <v>113</v>
      </c>
      <c r="E108" s="106"/>
      <c r="F108" s="106"/>
      <c r="G108" s="106"/>
      <c r="H108" s="106"/>
      <c r="I108" s="106"/>
      <c r="J108" s="107">
        <f>J404</f>
        <v>0</v>
      </c>
      <c r="L108" s="104"/>
    </row>
    <row r="109" spans="2:12" s="9" customFormat="1" ht="19.95" customHeight="1">
      <c r="B109" s="104"/>
      <c r="D109" s="105" t="s">
        <v>114</v>
      </c>
      <c r="E109" s="106"/>
      <c r="F109" s="106"/>
      <c r="G109" s="106"/>
      <c r="H109" s="106"/>
      <c r="I109" s="106"/>
      <c r="J109" s="107">
        <f>J423</f>
        <v>0</v>
      </c>
      <c r="L109" s="104"/>
    </row>
    <row r="110" spans="2:12" s="9" customFormat="1" ht="19.95" customHeight="1">
      <c r="B110" s="104"/>
      <c r="D110" s="105" t="s">
        <v>115</v>
      </c>
      <c r="E110" s="106"/>
      <c r="F110" s="106"/>
      <c r="G110" s="106"/>
      <c r="H110" s="106"/>
      <c r="I110" s="106"/>
      <c r="J110" s="107">
        <f>J428</f>
        <v>0</v>
      </c>
      <c r="L110" s="104"/>
    </row>
    <row r="111" spans="2:12" s="9" customFormat="1" ht="19.95" customHeight="1">
      <c r="B111" s="104"/>
      <c r="D111" s="105" t="s">
        <v>116</v>
      </c>
      <c r="E111" s="106"/>
      <c r="F111" s="106"/>
      <c r="G111" s="106"/>
      <c r="H111" s="106"/>
      <c r="I111" s="106"/>
      <c r="J111" s="107">
        <f>J430</f>
        <v>0</v>
      </c>
      <c r="L111" s="104"/>
    </row>
    <row r="112" spans="2:12" s="9" customFormat="1" ht="19.95" customHeight="1">
      <c r="B112" s="104"/>
      <c r="D112" s="105" t="s">
        <v>117</v>
      </c>
      <c r="E112" s="106"/>
      <c r="F112" s="106"/>
      <c r="G112" s="106"/>
      <c r="H112" s="106"/>
      <c r="I112" s="106"/>
      <c r="J112" s="107">
        <f>J480</f>
        <v>0</v>
      </c>
      <c r="L112" s="104"/>
    </row>
    <row r="113" spans="2:12" s="9" customFormat="1" ht="19.95" customHeight="1">
      <c r="B113" s="104"/>
      <c r="D113" s="105" t="s">
        <v>118</v>
      </c>
      <c r="E113" s="106"/>
      <c r="F113" s="106"/>
      <c r="G113" s="106"/>
      <c r="H113" s="106"/>
      <c r="I113" s="106"/>
      <c r="J113" s="107">
        <f>J537</f>
        <v>0</v>
      </c>
      <c r="L113" s="104"/>
    </row>
    <row r="114" spans="2:12" s="9" customFormat="1" ht="19.95" customHeight="1">
      <c r="B114" s="104"/>
      <c r="D114" s="105" t="s">
        <v>119</v>
      </c>
      <c r="E114" s="106"/>
      <c r="F114" s="106"/>
      <c r="G114" s="106"/>
      <c r="H114" s="106"/>
      <c r="I114" s="106"/>
      <c r="J114" s="107">
        <f>J549</f>
        <v>0</v>
      </c>
      <c r="L114" s="104"/>
    </row>
    <row r="115" spans="2:12" s="9" customFormat="1" ht="19.95" customHeight="1">
      <c r="B115" s="104"/>
      <c r="D115" s="105" t="s">
        <v>120</v>
      </c>
      <c r="E115" s="106"/>
      <c r="F115" s="106"/>
      <c r="G115" s="106"/>
      <c r="H115" s="106"/>
      <c r="I115" s="106"/>
      <c r="J115" s="107">
        <f>J587</f>
        <v>0</v>
      </c>
      <c r="L115" s="104"/>
    </row>
    <row r="116" spans="2:12" s="9" customFormat="1" ht="19.95" customHeight="1">
      <c r="B116" s="104"/>
      <c r="D116" s="105" t="s">
        <v>121</v>
      </c>
      <c r="E116" s="106"/>
      <c r="F116" s="106"/>
      <c r="G116" s="106"/>
      <c r="H116" s="106"/>
      <c r="I116" s="106"/>
      <c r="J116" s="107">
        <f>J593</f>
        <v>0</v>
      </c>
      <c r="L116" s="104"/>
    </row>
    <row r="117" spans="2:12" s="9" customFormat="1" ht="19.95" customHeight="1">
      <c r="B117" s="104"/>
      <c r="D117" s="105" t="s">
        <v>122</v>
      </c>
      <c r="E117" s="106"/>
      <c r="F117" s="106"/>
      <c r="G117" s="106"/>
      <c r="H117" s="106"/>
      <c r="I117" s="106"/>
      <c r="J117" s="107">
        <f>J618</f>
        <v>0</v>
      </c>
      <c r="L117" s="104"/>
    </row>
    <row r="118" spans="2:12" s="9" customFormat="1" ht="19.95" customHeight="1">
      <c r="B118" s="104"/>
      <c r="D118" s="105" t="s">
        <v>123</v>
      </c>
      <c r="E118" s="106"/>
      <c r="F118" s="106"/>
      <c r="G118" s="106"/>
      <c r="H118" s="106"/>
      <c r="I118" s="106"/>
      <c r="J118" s="107">
        <f>J633</f>
        <v>0</v>
      </c>
      <c r="L118" s="104"/>
    </row>
    <row r="119" spans="2:12" s="9" customFormat="1" ht="19.95" customHeight="1">
      <c r="B119" s="104"/>
      <c r="D119" s="105" t="s">
        <v>124</v>
      </c>
      <c r="E119" s="106"/>
      <c r="F119" s="106"/>
      <c r="G119" s="106"/>
      <c r="H119" s="106"/>
      <c r="I119" s="106"/>
      <c r="J119" s="107">
        <f>J648</f>
        <v>0</v>
      </c>
      <c r="L119" s="104"/>
    </row>
    <row r="120" spans="2:12" s="8" customFormat="1" ht="24.9" customHeight="1">
      <c r="B120" s="100"/>
      <c r="D120" s="101" t="s">
        <v>125</v>
      </c>
      <c r="E120" s="102"/>
      <c r="F120" s="102"/>
      <c r="G120" s="102"/>
      <c r="H120" s="102"/>
      <c r="I120" s="102"/>
      <c r="J120" s="103">
        <f>J659</f>
        <v>0</v>
      </c>
      <c r="L120" s="100"/>
    </row>
    <row r="121" spans="2:12" s="9" customFormat="1" ht="19.95" customHeight="1">
      <c r="B121" s="104"/>
      <c r="D121" s="105" t="s">
        <v>126</v>
      </c>
      <c r="E121" s="106"/>
      <c r="F121" s="106"/>
      <c r="G121" s="106"/>
      <c r="H121" s="106"/>
      <c r="I121" s="106"/>
      <c r="J121" s="107">
        <f>J660</f>
        <v>0</v>
      </c>
      <c r="L121" s="104"/>
    </row>
    <row r="122" spans="2:12" s="9" customFormat="1" ht="19.95" customHeight="1">
      <c r="B122" s="104"/>
      <c r="D122" s="105" t="s">
        <v>127</v>
      </c>
      <c r="E122" s="106"/>
      <c r="F122" s="106"/>
      <c r="G122" s="106"/>
      <c r="H122" s="106"/>
      <c r="I122" s="106"/>
      <c r="J122" s="107">
        <f>J663</f>
        <v>0</v>
      </c>
      <c r="L122" s="104"/>
    </row>
    <row r="123" spans="2:12" s="8" customFormat="1" ht="24.9" customHeight="1">
      <c r="B123" s="100"/>
      <c r="D123" s="101" t="s">
        <v>128</v>
      </c>
      <c r="E123" s="102"/>
      <c r="F123" s="102"/>
      <c r="G123" s="102"/>
      <c r="H123" s="102"/>
      <c r="I123" s="102"/>
      <c r="J123" s="103">
        <f>J665</f>
        <v>0</v>
      </c>
      <c r="L123" s="100"/>
    </row>
    <row r="124" spans="2:12" s="9" customFormat="1" ht="19.95" customHeight="1">
      <c r="B124" s="104"/>
      <c r="D124" s="105" t="s">
        <v>129</v>
      </c>
      <c r="E124" s="106"/>
      <c r="F124" s="106"/>
      <c r="G124" s="106"/>
      <c r="H124" s="106"/>
      <c r="I124" s="106"/>
      <c r="J124" s="107">
        <f>J666</f>
        <v>0</v>
      </c>
      <c r="L124" s="104"/>
    </row>
    <row r="125" spans="2:12" s="9" customFormat="1" ht="19.95" customHeight="1">
      <c r="B125" s="104"/>
      <c r="D125" s="105" t="s">
        <v>130</v>
      </c>
      <c r="E125" s="106"/>
      <c r="F125" s="106"/>
      <c r="G125" s="106"/>
      <c r="H125" s="106"/>
      <c r="I125" s="106"/>
      <c r="J125" s="107">
        <f>J669</f>
        <v>0</v>
      </c>
      <c r="L125" s="104"/>
    </row>
    <row r="126" spans="2:12" s="1" customFormat="1" ht="21.75" customHeight="1">
      <c r="B126" s="32"/>
      <c r="L126" s="32"/>
    </row>
    <row r="127" spans="2:12" s="1" customFormat="1" ht="6.9" customHeight="1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32"/>
    </row>
    <row r="131" spans="2:63" s="1" customFormat="1" ht="6.9" customHeight="1">
      <c r="B131" s="46"/>
      <c r="C131" s="47"/>
      <c r="D131" s="47"/>
      <c r="E131" s="47"/>
      <c r="F131" s="47"/>
      <c r="G131" s="47"/>
      <c r="H131" s="47"/>
      <c r="I131" s="47"/>
      <c r="J131" s="47"/>
      <c r="K131" s="47"/>
      <c r="L131" s="32"/>
    </row>
    <row r="132" spans="2:63" s="1" customFormat="1" ht="24.9" customHeight="1">
      <c r="B132" s="32"/>
      <c r="C132" s="21" t="s">
        <v>131</v>
      </c>
      <c r="L132" s="32"/>
    </row>
    <row r="133" spans="2:63" s="1" customFormat="1" ht="6.9" customHeight="1">
      <c r="B133" s="32"/>
      <c r="L133" s="32"/>
    </row>
    <row r="134" spans="2:63" s="1" customFormat="1" ht="12" customHeight="1">
      <c r="B134" s="32"/>
      <c r="C134" s="27" t="s">
        <v>16</v>
      </c>
      <c r="L134" s="32"/>
    </row>
    <row r="135" spans="2:63" s="1" customFormat="1" ht="30" customHeight="1">
      <c r="B135" s="32"/>
      <c r="E135" s="212" t="str">
        <f>E7</f>
        <v>Rekonstrukce a dobudování vzdělávacích a výzkumných prostor v rámci objektu stáje antilopy losí</v>
      </c>
      <c r="F135" s="231"/>
      <c r="G135" s="231"/>
      <c r="H135" s="231"/>
      <c r="L135" s="32"/>
    </row>
    <row r="136" spans="2:63" s="1" customFormat="1" ht="6.9" customHeight="1">
      <c r="B136" s="32"/>
      <c r="L136" s="32"/>
    </row>
    <row r="137" spans="2:63" s="1" customFormat="1" ht="12" customHeight="1">
      <c r="B137" s="32"/>
      <c r="C137" s="27" t="s">
        <v>20</v>
      </c>
      <c r="F137" s="25" t="str">
        <f>F10</f>
        <v>Praha Suchdol</v>
      </c>
      <c r="I137" s="27" t="s">
        <v>22</v>
      </c>
      <c r="J137" s="52" t="str">
        <f>IF(J10="","",J10)</f>
        <v>9. 4. 2024</v>
      </c>
      <c r="L137" s="32"/>
    </row>
    <row r="138" spans="2:63" s="1" customFormat="1" ht="6.9" customHeight="1">
      <c r="B138" s="32"/>
      <c r="L138" s="32"/>
    </row>
    <row r="139" spans="2:63" s="1" customFormat="1" ht="25.65" customHeight="1">
      <c r="B139" s="32"/>
      <c r="C139" s="27" t="s">
        <v>24</v>
      </c>
      <c r="F139" s="25" t="str">
        <f>E13</f>
        <v>Fakulta tropického zemědělství,ČZU v Praze</v>
      </c>
      <c r="I139" s="27" t="s">
        <v>30</v>
      </c>
      <c r="J139" s="30" t="str">
        <f>E19</f>
        <v>LZ-PROJEKT plus s.r.o.</v>
      </c>
      <c r="L139" s="32"/>
    </row>
    <row r="140" spans="2:63" s="1" customFormat="1" ht="15.15" customHeight="1">
      <c r="B140" s="32"/>
      <c r="C140" s="27" t="s">
        <v>28</v>
      </c>
      <c r="F140" s="25" t="str">
        <f>IF(E16="","",E16)</f>
        <v>Vyplň údaj</v>
      </c>
      <c r="I140" s="27" t="s">
        <v>33</v>
      </c>
      <c r="J140" s="30" t="str">
        <f>E22</f>
        <v>Fajfrová Irena</v>
      </c>
      <c r="L140" s="32"/>
    </row>
    <row r="141" spans="2:63" s="1" customFormat="1" ht="10.35" customHeight="1">
      <c r="B141" s="32"/>
      <c r="L141" s="32"/>
    </row>
    <row r="142" spans="2:63" s="10" customFormat="1" ht="29.25" customHeight="1">
      <c r="B142" s="108"/>
      <c r="C142" s="109" t="s">
        <v>132</v>
      </c>
      <c r="D142" s="110" t="s">
        <v>61</v>
      </c>
      <c r="E142" s="110" t="s">
        <v>57</v>
      </c>
      <c r="F142" s="110" t="s">
        <v>58</v>
      </c>
      <c r="G142" s="110" t="s">
        <v>133</v>
      </c>
      <c r="H142" s="110" t="s">
        <v>134</v>
      </c>
      <c r="I142" s="110" t="s">
        <v>135</v>
      </c>
      <c r="J142" s="110" t="s">
        <v>97</v>
      </c>
      <c r="K142" s="111" t="s">
        <v>136</v>
      </c>
      <c r="L142" s="108"/>
      <c r="M142" s="59" t="s">
        <v>1</v>
      </c>
      <c r="N142" s="60" t="s">
        <v>40</v>
      </c>
      <c r="O142" s="60" t="s">
        <v>137</v>
      </c>
      <c r="P142" s="60" t="s">
        <v>138</v>
      </c>
      <c r="Q142" s="60" t="s">
        <v>139</v>
      </c>
      <c r="R142" s="60" t="s">
        <v>140</v>
      </c>
      <c r="S142" s="60" t="s">
        <v>141</v>
      </c>
      <c r="T142" s="61" t="s">
        <v>142</v>
      </c>
    </row>
    <row r="143" spans="2:63" s="1" customFormat="1" ht="22.8" customHeight="1">
      <c r="B143" s="32"/>
      <c r="C143" s="64" t="s">
        <v>143</v>
      </c>
      <c r="J143" s="112">
        <f>BK143</f>
        <v>0</v>
      </c>
      <c r="L143" s="32"/>
      <c r="M143" s="62"/>
      <c r="N143" s="53"/>
      <c r="O143" s="53"/>
      <c r="P143" s="113">
        <f>P144+P364+P659+P665</f>
        <v>0</v>
      </c>
      <c r="Q143" s="53"/>
      <c r="R143" s="113">
        <f>R144+R364+R659+R665</f>
        <v>373.48785018999996</v>
      </c>
      <c r="S143" s="53"/>
      <c r="T143" s="114">
        <f>T144+T364+T659+T665</f>
        <v>83.152795499999996</v>
      </c>
      <c r="AT143" s="17" t="s">
        <v>75</v>
      </c>
      <c r="AU143" s="17" t="s">
        <v>99</v>
      </c>
      <c r="BK143" s="115">
        <f>BK144+BK364+BK659+BK665</f>
        <v>0</v>
      </c>
    </row>
    <row r="144" spans="2:63" s="11" customFormat="1" ht="25.95" customHeight="1">
      <c r="B144" s="116"/>
      <c r="D144" s="117" t="s">
        <v>75</v>
      </c>
      <c r="E144" s="118" t="s">
        <v>144</v>
      </c>
      <c r="F144" s="118" t="s">
        <v>145</v>
      </c>
      <c r="I144" s="119"/>
      <c r="J144" s="120">
        <f>BK144</f>
        <v>0</v>
      </c>
      <c r="L144" s="116"/>
      <c r="M144" s="121"/>
      <c r="P144" s="122">
        <f>P145+P188+P235+P252+P268+P277+P305+P356+P362</f>
        <v>0</v>
      </c>
      <c r="R144" s="122">
        <f>R145+R188+R235+R252+R268+R277+R305+R356+R362</f>
        <v>322.84553024999997</v>
      </c>
      <c r="T144" s="123">
        <f>T145+T188+T235+T252+T268+T277+T305+T356+T362</f>
        <v>82.532731999999996</v>
      </c>
      <c r="AR144" s="117" t="s">
        <v>81</v>
      </c>
      <c r="AT144" s="124" t="s">
        <v>75</v>
      </c>
      <c r="AU144" s="124" t="s">
        <v>76</v>
      </c>
      <c r="AY144" s="117" t="s">
        <v>146</v>
      </c>
      <c r="BK144" s="125">
        <f>BK145+BK188+BK235+BK252+BK268+BK277+BK305+BK356+BK362</f>
        <v>0</v>
      </c>
    </row>
    <row r="145" spans="2:65" s="11" customFormat="1" ht="22.8" customHeight="1">
      <c r="B145" s="116"/>
      <c r="D145" s="117" t="s">
        <v>75</v>
      </c>
      <c r="E145" s="126" t="s">
        <v>81</v>
      </c>
      <c r="F145" s="126" t="s">
        <v>147</v>
      </c>
      <c r="I145" s="119"/>
      <c r="J145" s="127">
        <f>BK145</f>
        <v>0</v>
      </c>
      <c r="L145" s="116"/>
      <c r="M145" s="121"/>
      <c r="P145" s="122">
        <f>SUM(P146:P187)</f>
        <v>0</v>
      </c>
      <c r="R145" s="122">
        <f>SUM(R146:R187)</f>
        <v>0</v>
      </c>
      <c r="T145" s="123">
        <f>SUM(T146:T187)</f>
        <v>0</v>
      </c>
      <c r="AR145" s="117" t="s">
        <v>81</v>
      </c>
      <c r="AT145" s="124" t="s">
        <v>75</v>
      </c>
      <c r="AU145" s="124" t="s">
        <v>81</v>
      </c>
      <c r="AY145" s="117" t="s">
        <v>146</v>
      </c>
      <c r="BK145" s="125">
        <f>SUM(BK146:BK187)</f>
        <v>0</v>
      </c>
    </row>
    <row r="146" spans="2:65" s="1" customFormat="1" ht="33" customHeight="1">
      <c r="B146" s="32"/>
      <c r="C146" s="128" t="s">
        <v>81</v>
      </c>
      <c r="D146" s="128" t="s">
        <v>148</v>
      </c>
      <c r="E146" s="129" t="s">
        <v>149</v>
      </c>
      <c r="F146" s="130" t="s">
        <v>150</v>
      </c>
      <c r="G146" s="131" t="s">
        <v>151</v>
      </c>
      <c r="H146" s="132">
        <v>108.60299999999999</v>
      </c>
      <c r="I146" s="133"/>
      <c r="J146" s="134">
        <f>ROUND(I146*H146,2)</f>
        <v>0</v>
      </c>
      <c r="K146" s="130" t="s">
        <v>152</v>
      </c>
      <c r="L146" s="32"/>
      <c r="M146" s="135" t="s">
        <v>1</v>
      </c>
      <c r="N146" s="136" t="s">
        <v>41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153</v>
      </c>
      <c r="AT146" s="139" t="s">
        <v>148</v>
      </c>
      <c r="AU146" s="139" t="s">
        <v>85</v>
      </c>
      <c r="AY146" s="17" t="s">
        <v>146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81</v>
      </c>
      <c r="BK146" s="140">
        <f>ROUND(I146*H146,2)</f>
        <v>0</v>
      </c>
      <c r="BL146" s="17" t="s">
        <v>153</v>
      </c>
      <c r="BM146" s="139" t="s">
        <v>154</v>
      </c>
    </row>
    <row r="147" spans="2:65" s="12" customFormat="1" ht="10.199999999999999">
      <c r="B147" s="141"/>
      <c r="D147" s="142" t="s">
        <v>155</v>
      </c>
      <c r="E147" s="143" t="s">
        <v>1</v>
      </c>
      <c r="F147" s="144" t="s">
        <v>156</v>
      </c>
      <c r="H147" s="143" t="s">
        <v>1</v>
      </c>
      <c r="I147" s="145"/>
      <c r="L147" s="141"/>
      <c r="M147" s="146"/>
      <c r="T147" s="147"/>
      <c r="AT147" s="143" t="s">
        <v>155</v>
      </c>
      <c r="AU147" s="143" t="s">
        <v>85</v>
      </c>
      <c r="AV147" s="12" t="s">
        <v>81</v>
      </c>
      <c r="AW147" s="12" t="s">
        <v>32</v>
      </c>
      <c r="AX147" s="12" t="s">
        <v>76</v>
      </c>
      <c r="AY147" s="143" t="s">
        <v>146</v>
      </c>
    </row>
    <row r="148" spans="2:65" s="13" customFormat="1" ht="10.199999999999999">
      <c r="B148" s="148"/>
      <c r="D148" s="142" t="s">
        <v>155</v>
      </c>
      <c r="E148" s="149" t="s">
        <v>1</v>
      </c>
      <c r="F148" s="150" t="s">
        <v>157</v>
      </c>
      <c r="H148" s="151">
        <v>69.349999999999994</v>
      </c>
      <c r="I148" s="152"/>
      <c r="L148" s="148"/>
      <c r="M148" s="153"/>
      <c r="T148" s="154"/>
      <c r="AT148" s="149" t="s">
        <v>155</v>
      </c>
      <c r="AU148" s="149" t="s">
        <v>85</v>
      </c>
      <c r="AV148" s="13" t="s">
        <v>85</v>
      </c>
      <c r="AW148" s="13" t="s">
        <v>32</v>
      </c>
      <c r="AX148" s="13" t="s">
        <v>76</v>
      </c>
      <c r="AY148" s="149" t="s">
        <v>146</v>
      </c>
    </row>
    <row r="149" spans="2:65" s="13" customFormat="1" ht="10.199999999999999">
      <c r="B149" s="148"/>
      <c r="D149" s="142" t="s">
        <v>155</v>
      </c>
      <c r="E149" s="149" t="s">
        <v>1</v>
      </c>
      <c r="F149" s="150" t="s">
        <v>158</v>
      </c>
      <c r="H149" s="151">
        <v>11.260999999999999</v>
      </c>
      <c r="I149" s="152"/>
      <c r="L149" s="148"/>
      <c r="M149" s="153"/>
      <c r="T149" s="154"/>
      <c r="AT149" s="149" t="s">
        <v>155</v>
      </c>
      <c r="AU149" s="149" t="s">
        <v>85</v>
      </c>
      <c r="AV149" s="13" t="s">
        <v>85</v>
      </c>
      <c r="AW149" s="13" t="s">
        <v>32</v>
      </c>
      <c r="AX149" s="13" t="s">
        <v>76</v>
      </c>
      <c r="AY149" s="149" t="s">
        <v>146</v>
      </c>
    </row>
    <row r="150" spans="2:65" s="12" customFormat="1" ht="10.199999999999999">
      <c r="B150" s="141"/>
      <c r="D150" s="142" t="s">
        <v>155</v>
      </c>
      <c r="E150" s="143" t="s">
        <v>1</v>
      </c>
      <c r="F150" s="144" t="s">
        <v>159</v>
      </c>
      <c r="H150" s="143" t="s">
        <v>1</v>
      </c>
      <c r="I150" s="145"/>
      <c r="L150" s="141"/>
      <c r="M150" s="146"/>
      <c r="T150" s="147"/>
      <c r="AT150" s="143" t="s">
        <v>155</v>
      </c>
      <c r="AU150" s="143" t="s">
        <v>85</v>
      </c>
      <c r="AV150" s="12" t="s">
        <v>81</v>
      </c>
      <c r="AW150" s="12" t="s">
        <v>32</v>
      </c>
      <c r="AX150" s="12" t="s">
        <v>76</v>
      </c>
      <c r="AY150" s="143" t="s">
        <v>146</v>
      </c>
    </row>
    <row r="151" spans="2:65" s="13" customFormat="1" ht="10.199999999999999">
      <c r="B151" s="148"/>
      <c r="D151" s="142" t="s">
        <v>155</v>
      </c>
      <c r="E151" s="149" t="s">
        <v>1</v>
      </c>
      <c r="F151" s="150" t="s">
        <v>160</v>
      </c>
      <c r="H151" s="151">
        <v>21.565999999999999</v>
      </c>
      <c r="I151" s="152"/>
      <c r="L151" s="148"/>
      <c r="M151" s="153"/>
      <c r="T151" s="154"/>
      <c r="AT151" s="149" t="s">
        <v>155</v>
      </c>
      <c r="AU151" s="149" t="s">
        <v>85</v>
      </c>
      <c r="AV151" s="13" t="s">
        <v>85</v>
      </c>
      <c r="AW151" s="13" t="s">
        <v>32</v>
      </c>
      <c r="AX151" s="13" t="s">
        <v>76</v>
      </c>
      <c r="AY151" s="149" t="s">
        <v>146</v>
      </c>
    </row>
    <row r="152" spans="2:65" s="13" customFormat="1" ht="10.199999999999999">
      <c r="B152" s="148"/>
      <c r="D152" s="142" t="s">
        <v>155</v>
      </c>
      <c r="E152" s="149" t="s">
        <v>1</v>
      </c>
      <c r="F152" s="150" t="s">
        <v>161</v>
      </c>
      <c r="H152" s="151">
        <v>6.4260000000000002</v>
      </c>
      <c r="I152" s="152"/>
      <c r="L152" s="148"/>
      <c r="M152" s="153"/>
      <c r="T152" s="154"/>
      <c r="AT152" s="149" t="s">
        <v>155</v>
      </c>
      <c r="AU152" s="149" t="s">
        <v>85</v>
      </c>
      <c r="AV152" s="13" t="s">
        <v>85</v>
      </c>
      <c r="AW152" s="13" t="s">
        <v>32</v>
      </c>
      <c r="AX152" s="13" t="s">
        <v>76</v>
      </c>
      <c r="AY152" s="149" t="s">
        <v>146</v>
      </c>
    </row>
    <row r="153" spans="2:65" s="14" customFormat="1" ht="10.199999999999999">
      <c r="B153" s="155"/>
      <c r="D153" s="142" t="s">
        <v>155</v>
      </c>
      <c r="E153" s="156" t="s">
        <v>83</v>
      </c>
      <c r="F153" s="157" t="s">
        <v>162</v>
      </c>
      <c r="H153" s="158">
        <v>108.60299999999999</v>
      </c>
      <c r="I153" s="159"/>
      <c r="L153" s="155"/>
      <c r="M153" s="160"/>
      <c r="T153" s="161"/>
      <c r="AT153" s="156" t="s">
        <v>155</v>
      </c>
      <c r="AU153" s="156" t="s">
        <v>85</v>
      </c>
      <c r="AV153" s="14" t="s">
        <v>153</v>
      </c>
      <c r="AW153" s="14" t="s">
        <v>32</v>
      </c>
      <c r="AX153" s="14" t="s">
        <v>81</v>
      </c>
      <c r="AY153" s="156" t="s">
        <v>146</v>
      </c>
    </row>
    <row r="154" spans="2:65" s="1" customFormat="1" ht="33" customHeight="1">
      <c r="B154" s="32"/>
      <c r="C154" s="128" t="s">
        <v>85</v>
      </c>
      <c r="D154" s="128" t="s">
        <v>148</v>
      </c>
      <c r="E154" s="129" t="s">
        <v>163</v>
      </c>
      <c r="F154" s="130" t="s">
        <v>164</v>
      </c>
      <c r="G154" s="131" t="s">
        <v>151</v>
      </c>
      <c r="H154" s="132">
        <v>114.54</v>
      </c>
      <c r="I154" s="133"/>
      <c r="J154" s="134">
        <f>ROUND(I154*H154,2)</f>
        <v>0</v>
      </c>
      <c r="K154" s="130" t="s">
        <v>152</v>
      </c>
      <c r="L154" s="32"/>
      <c r="M154" s="135" t="s">
        <v>1</v>
      </c>
      <c r="N154" s="136" t="s">
        <v>41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153</v>
      </c>
      <c r="AT154" s="139" t="s">
        <v>148</v>
      </c>
      <c r="AU154" s="139" t="s">
        <v>85</v>
      </c>
      <c r="AY154" s="17" t="s">
        <v>146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81</v>
      </c>
      <c r="BK154" s="140">
        <f>ROUND(I154*H154,2)</f>
        <v>0</v>
      </c>
      <c r="BL154" s="17" t="s">
        <v>153</v>
      </c>
      <c r="BM154" s="139" t="s">
        <v>165</v>
      </c>
    </row>
    <row r="155" spans="2:65" s="13" customFormat="1" ht="20.399999999999999">
      <c r="B155" s="148"/>
      <c r="D155" s="142" t="s">
        <v>155</v>
      </c>
      <c r="E155" s="149" t="s">
        <v>1</v>
      </c>
      <c r="F155" s="150" t="s">
        <v>166</v>
      </c>
      <c r="H155" s="151">
        <v>34.561</v>
      </c>
      <c r="I155" s="152"/>
      <c r="L155" s="148"/>
      <c r="M155" s="153"/>
      <c r="T155" s="154"/>
      <c r="AT155" s="149" t="s">
        <v>155</v>
      </c>
      <c r="AU155" s="149" t="s">
        <v>85</v>
      </c>
      <c r="AV155" s="13" t="s">
        <v>85</v>
      </c>
      <c r="AW155" s="13" t="s">
        <v>32</v>
      </c>
      <c r="AX155" s="13" t="s">
        <v>76</v>
      </c>
      <c r="AY155" s="149" t="s">
        <v>146</v>
      </c>
    </row>
    <row r="156" spans="2:65" s="13" customFormat="1" ht="20.399999999999999">
      <c r="B156" s="148"/>
      <c r="D156" s="142" t="s">
        <v>155</v>
      </c>
      <c r="E156" s="149" t="s">
        <v>1</v>
      </c>
      <c r="F156" s="150" t="s">
        <v>167</v>
      </c>
      <c r="H156" s="151">
        <v>16.061</v>
      </c>
      <c r="I156" s="152"/>
      <c r="L156" s="148"/>
      <c r="M156" s="153"/>
      <c r="T156" s="154"/>
      <c r="AT156" s="149" t="s">
        <v>155</v>
      </c>
      <c r="AU156" s="149" t="s">
        <v>85</v>
      </c>
      <c r="AV156" s="13" t="s">
        <v>85</v>
      </c>
      <c r="AW156" s="13" t="s">
        <v>32</v>
      </c>
      <c r="AX156" s="13" t="s">
        <v>76</v>
      </c>
      <c r="AY156" s="149" t="s">
        <v>146</v>
      </c>
    </row>
    <row r="157" spans="2:65" s="13" customFormat="1" ht="10.199999999999999">
      <c r="B157" s="148"/>
      <c r="D157" s="142" t="s">
        <v>155</v>
      </c>
      <c r="E157" s="149" t="s">
        <v>1</v>
      </c>
      <c r="F157" s="150" t="s">
        <v>168</v>
      </c>
      <c r="H157" s="151">
        <v>3.9950000000000001</v>
      </c>
      <c r="I157" s="152"/>
      <c r="L157" s="148"/>
      <c r="M157" s="153"/>
      <c r="T157" s="154"/>
      <c r="AT157" s="149" t="s">
        <v>155</v>
      </c>
      <c r="AU157" s="149" t="s">
        <v>85</v>
      </c>
      <c r="AV157" s="13" t="s">
        <v>85</v>
      </c>
      <c r="AW157" s="13" t="s">
        <v>32</v>
      </c>
      <c r="AX157" s="13" t="s">
        <v>76</v>
      </c>
      <c r="AY157" s="149" t="s">
        <v>146</v>
      </c>
    </row>
    <row r="158" spans="2:65" s="13" customFormat="1" ht="10.199999999999999">
      <c r="B158" s="148"/>
      <c r="D158" s="142" t="s">
        <v>155</v>
      </c>
      <c r="E158" s="149" t="s">
        <v>1</v>
      </c>
      <c r="F158" s="150" t="s">
        <v>169</v>
      </c>
      <c r="H158" s="151">
        <v>24.777000000000001</v>
      </c>
      <c r="I158" s="152"/>
      <c r="L158" s="148"/>
      <c r="M158" s="153"/>
      <c r="T158" s="154"/>
      <c r="AT158" s="149" t="s">
        <v>155</v>
      </c>
      <c r="AU158" s="149" t="s">
        <v>85</v>
      </c>
      <c r="AV158" s="13" t="s">
        <v>85</v>
      </c>
      <c r="AW158" s="13" t="s">
        <v>32</v>
      </c>
      <c r="AX158" s="13" t="s">
        <v>76</v>
      </c>
      <c r="AY158" s="149" t="s">
        <v>146</v>
      </c>
    </row>
    <row r="159" spans="2:65" s="13" customFormat="1" ht="20.399999999999999">
      <c r="B159" s="148"/>
      <c r="D159" s="142" t="s">
        <v>155</v>
      </c>
      <c r="E159" s="149" t="s">
        <v>1</v>
      </c>
      <c r="F159" s="150" t="s">
        <v>170</v>
      </c>
      <c r="H159" s="151">
        <v>3.83</v>
      </c>
      <c r="I159" s="152"/>
      <c r="L159" s="148"/>
      <c r="M159" s="153"/>
      <c r="T159" s="154"/>
      <c r="AT159" s="149" t="s">
        <v>155</v>
      </c>
      <c r="AU159" s="149" t="s">
        <v>85</v>
      </c>
      <c r="AV159" s="13" t="s">
        <v>85</v>
      </c>
      <c r="AW159" s="13" t="s">
        <v>32</v>
      </c>
      <c r="AX159" s="13" t="s">
        <v>76</v>
      </c>
      <c r="AY159" s="149" t="s">
        <v>146</v>
      </c>
    </row>
    <row r="160" spans="2:65" s="13" customFormat="1" ht="20.399999999999999">
      <c r="B160" s="148"/>
      <c r="D160" s="142" t="s">
        <v>155</v>
      </c>
      <c r="E160" s="149" t="s">
        <v>1</v>
      </c>
      <c r="F160" s="150" t="s">
        <v>171</v>
      </c>
      <c r="H160" s="151">
        <v>5.4640000000000004</v>
      </c>
      <c r="I160" s="152"/>
      <c r="L160" s="148"/>
      <c r="M160" s="153"/>
      <c r="T160" s="154"/>
      <c r="AT160" s="149" t="s">
        <v>155</v>
      </c>
      <c r="AU160" s="149" t="s">
        <v>85</v>
      </c>
      <c r="AV160" s="13" t="s">
        <v>85</v>
      </c>
      <c r="AW160" s="13" t="s">
        <v>32</v>
      </c>
      <c r="AX160" s="13" t="s">
        <v>76</v>
      </c>
      <c r="AY160" s="149" t="s">
        <v>146</v>
      </c>
    </row>
    <row r="161" spans="2:65" s="13" customFormat="1" ht="20.399999999999999">
      <c r="B161" s="148"/>
      <c r="D161" s="142" t="s">
        <v>155</v>
      </c>
      <c r="E161" s="149" t="s">
        <v>1</v>
      </c>
      <c r="F161" s="150" t="s">
        <v>172</v>
      </c>
      <c r="H161" s="151">
        <v>6.5810000000000004</v>
      </c>
      <c r="I161" s="152"/>
      <c r="L161" s="148"/>
      <c r="M161" s="153"/>
      <c r="T161" s="154"/>
      <c r="AT161" s="149" t="s">
        <v>155</v>
      </c>
      <c r="AU161" s="149" t="s">
        <v>85</v>
      </c>
      <c r="AV161" s="13" t="s">
        <v>85</v>
      </c>
      <c r="AW161" s="13" t="s">
        <v>32</v>
      </c>
      <c r="AX161" s="13" t="s">
        <v>76</v>
      </c>
      <c r="AY161" s="149" t="s">
        <v>146</v>
      </c>
    </row>
    <row r="162" spans="2:65" s="13" customFormat="1" ht="10.199999999999999">
      <c r="B162" s="148"/>
      <c r="D162" s="142" t="s">
        <v>155</v>
      </c>
      <c r="E162" s="149" t="s">
        <v>1</v>
      </c>
      <c r="F162" s="150" t="s">
        <v>173</v>
      </c>
      <c r="H162" s="151">
        <v>19.271000000000001</v>
      </c>
      <c r="I162" s="152"/>
      <c r="L162" s="148"/>
      <c r="M162" s="153"/>
      <c r="T162" s="154"/>
      <c r="AT162" s="149" t="s">
        <v>155</v>
      </c>
      <c r="AU162" s="149" t="s">
        <v>85</v>
      </c>
      <c r="AV162" s="13" t="s">
        <v>85</v>
      </c>
      <c r="AW162" s="13" t="s">
        <v>32</v>
      </c>
      <c r="AX162" s="13" t="s">
        <v>76</v>
      </c>
      <c r="AY162" s="149" t="s">
        <v>146</v>
      </c>
    </row>
    <row r="163" spans="2:65" s="14" customFormat="1" ht="10.199999999999999">
      <c r="B163" s="155"/>
      <c r="D163" s="142" t="s">
        <v>155</v>
      </c>
      <c r="E163" s="156" t="s">
        <v>86</v>
      </c>
      <c r="F163" s="157" t="s">
        <v>162</v>
      </c>
      <c r="H163" s="158">
        <v>114.54</v>
      </c>
      <c r="I163" s="159"/>
      <c r="L163" s="155"/>
      <c r="M163" s="160"/>
      <c r="T163" s="161"/>
      <c r="AT163" s="156" t="s">
        <v>155</v>
      </c>
      <c r="AU163" s="156" t="s">
        <v>85</v>
      </c>
      <c r="AV163" s="14" t="s">
        <v>153</v>
      </c>
      <c r="AW163" s="14" t="s">
        <v>32</v>
      </c>
      <c r="AX163" s="14" t="s">
        <v>81</v>
      </c>
      <c r="AY163" s="156" t="s">
        <v>146</v>
      </c>
    </row>
    <row r="164" spans="2:65" s="1" customFormat="1" ht="24.15" customHeight="1">
      <c r="B164" s="32"/>
      <c r="C164" s="128" t="s">
        <v>174</v>
      </c>
      <c r="D164" s="128" t="s">
        <v>148</v>
      </c>
      <c r="E164" s="129" t="s">
        <v>175</v>
      </c>
      <c r="F164" s="130" t="s">
        <v>176</v>
      </c>
      <c r="G164" s="131" t="s">
        <v>151</v>
      </c>
      <c r="H164" s="132">
        <v>17.835000000000001</v>
      </c>
      <c r="I164" s="133"/>
      <c r="J164" s="134">
        <f>ROUND(I164*H164,2)</f>
        <v>0</v>
      </c>
      <c r="K164" s="130" t="s">
        <v>152</v>
      </c>
      <c r="L164" s="32"/>
      <c r="M164" s="135" t="s">
        <v>1</v>
      </c>
      <c r="N164" s="136" t="s">
        <v>41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153</v>
      </c>
      <c r="AT164" s="139" t="s">
        <v>148</v>
      </c>
      <c r="AU164" s="139" t="s">
        <v>85</v>
      </c>
      <c r="AY164" s="17" t="s">
        <v>146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81</v>
      </c>
      <c r="BK164" s="140">
        <f>ROUND(I164*H164,2)</f>
        <v>0</v>
      </c>
      <c r="BL164" s="17" t="s">
        <v>153</v>
      </c>
      <c r="BM164" s="139" t="s">
        <v>177</v>
      </c>
    </row>
    <row r="165" spans="2:65" s="12" customFormat="1" ht="10.199999999999999">
      <c r="B165" s="141"/>
      <c r="D165" s="142" t="s">
        <v>155</v>
      </c>
      <c r="E165" s="143" t="s">
        <v>1</v>
      </c>
      <c r="F165" s="144" t="s">
        <v>178</v>
      </c>
      <c r="H165" s="143" t="s">
        <v>1</v>
      </c>
      <c r="I165" s="145"/>
      <c r="L165" s="141"/>
      <c r="M165" s="146"/>
      <c r="T165" s="147"/>
      <c r="AT165" s="143" t="s">
        <v>155</v>
      </c>
      <c r="AU165" s="143" t="s">
        <v>85</v>
      </c>
      <c r="AV165" s="12" t="s">
        <v>81</v>
      </c>
      <c r="AW165" s="12" t="s">
        <v>32</v>
      </c>
      <c r="AX165" s="12" t="s">
        <v>76</v>
      </c>
      <c r="AY165" s="143" t="s">
        <v>146</v>
      </c>
    </row>
    <row r="166" spans="2:65" s="13" customFormat="1" ht="10.199999999999999">
      <c r="B166" s="148"/>
      <c r="D166" s="142" t="s">
        <v>155</v>
      </c>
      <c r="E166" s="149" t="s">
        <v>1</v>
      </c>
      <c r="F166" s="150" t="s">
        <v>179</v>
      </c>
      <c r="H166" s="151">
        <v>17.835000000000001</v>
      </c>
      <c r="I166" s="152"/>
      <c r="L166" s="148"/>
      <c r="M166" s="153"/>
      <c r="T166" s="154"/>
      <c r="AT166" s="149" t="s">
        <v>155</v>
      </c>
      <c r="AU166" s="149" t="s">
        <v>85</v>
      </c>
      <c r="AV166" s="13" t="s">
        <v>85</v>
      </c>
      <c r="AW166" s="13" t="s">
        <v>32</v>
      </c>
      <c r="AX166" s="13" t="s">
        <v>76</v>
      </c>
      <c r="AY166" s="149" t="s">
        <v>146</v>
      </c>
    </row>
    <row r="167" spans="2:65" s="14" customFormat="1" ht="10.199999999999999">
      <c r="B167" s="155"/>
      <c r="D167" s="142" t="s">
        <v>155</v>
      </c>
      <c r="E167" s="156" t="s">
        <v>89</v>
      </c>
      <c r="F167" s="157" t="s">
        <v>162</v>
      </c>
      <c r="H167" s="158">
        <v>17.835000000000001</v>
      </c>
      <c r="I167" s="159"/>
      <c r="L167" s="155"/>
      <c r="M167" s="160"/>
      <c r="T167" s="161"/>
      <c r="AT167" s="156" t="s">
        <v>155</v>
      </c>
      <c r="AU167" s="156" t="s">
        <v>85</v>
      </c>
      <c r="AV167" s="14" t="s">
        <v>153</v>
      </c>
      <c r="AW167" s="14" t="s">
        <v>32</v>
      </c>
      <c r="AX167" s="14" t="s">
        <v>81</v>
      </c>
      <c r="AY167" s="156" t="s">
        <v>146</v>
      </c>
    </row>
    <row r="168" spans="2:65" s="1" customFormat="1" ht="24.15" customHeight="1">
      <c r="B168" s="32"/>
      <c r="C168" s="128" t="s">
        <v>153</v>
      </c>
      <c r="D168" s="128" t="s">
        <v>148</v>
      </c>
      <c r="E168" s="129" t="s">
        <v>180</v>
      </c>
      <c r="F168" s="130" t="s">
        <v>181</v>
      </c>
      <c r="G168" s="131" t="s">
        <v>151</v>
      </c>
      <c r="H168" s="132">
        <v>105.31699999999999</v>
      </c>
      <c r="I168" s="133"/>
      <c r="J168" s="134">
        <f>ROUND(I168*H168,2)</f>
        <v>0</v>
      </c>
      <c r="K168" s="130" t="s">
        <v>152</v>
      </c>
      <c r="L168" s="32"/>
      <c r="M168" s="135" t="s">
        <v>1</v>
      </c>
      <c r="N168" s="136" t="s">
        <v>41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153</v>
      </c>
      <c r="AT168" s="139" t="s">
        <v>148</v>
      </c>
      <c r="AU168" s="139" t="s">
        <v>85</v>
      </c>
      <c r="AY168" s="17" t="s">
        <v>146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81</v>
      </c>
      <c r="BK168" s="140">
        <f>ROUND(I168*H168,2)</f>
        <v>0</v>
      </c>
      <c r="BL168" s="17" t="s">
        <v>153</v>
      </c>
      <c r="BM168" s="139" t="s">
        <v>182</v>
      </c>
    </row>
    <row r="169" spans="2:65" s="13" customFormat="1" ht="10.199999999999999">
      <c r="B169" s="148"/>
      <c r="D169" s="142" t="s">
        <v>155</v>
      </c>
      <c r="E169" s="149" t="s">
        <v>1</v>
      </c>
      <c r="F169" s="150" t="s">
        <v>183</v>
      </c>
      <c r="H169" s="151">
        <v>132.375</v>
      </c>
      <c r="I169" s="152"/>
      <c r="L169" s="148"/>
      <c r="M169" s="153"/>
      <c r="T169" s="154"/>
      <c r="AT169" s="149" t="s">
        <v>155</v>
      </c>
      <c r="AU169" s="149" t="s">
        <v>85</v>
      </c>
      <c r="AV169" s="13" t="s">
        <v>85</v>
      </c>
      <c r="AW169" s="13" t="s">
        <v>32</v>
      </c>
      <c r="AX169" s="13" t="s">
        <v>76</v>
      </c>
      <c r="AY169" s="149" t="s">
        <v>146</v>
      </c>
    </row>
    <row r="170" spans="2:65" s="13" customFormat="1" ht="10.199999999999999">
      <c r="B170" s="148"/>
      <c r="D170" s="142" t="s">
        <v>155</v>
      </c>
      <c r="E170" s="149" t="s">
        <v>1</v>
      </c>
      <c r="F170" s="150" t="s">
        <v>184</v>
      </c>
      <c r="H170" s="151">
        <v>-6.6470000000000002</v>
      </c>
      <c r="I170" s="152"/>
      <c r="L170" s="148"/>
      <c r="M170" s="153"/>
      <c r="T170" s="154"/>
      <c r="AT170" s="149" t="s">
        <v>155</v>
      </c>
      <c r="AU170" s="149" t="s">
        <v>85</v>
      </c>
      <c r="AV170" s="13" t="s">
        <v>85</v>
      </c>
      <c r="AW170" s="13" t="s">
        <v>32</v>
      </c>
      <c r="AX170" s="13" t="s">
        <v>76</v>
      </c>
      <c r="AY170" s="149" t="s">
        <v>146</v>
      </c>
    </row>
    <row r="171" spans="2:65" s="13" customFormat="1" ht="10.199999999999999">
      <c r="B171" s="148"/>
      <c r="D171" s="142" t="s">
        <v>155</v>
      </c>
      <c r="E171" s="149" t="s">
        <v>1</v>
      </c>
      <c r="F171" s="150" t="s">
        <v>185</v>
      </c>
      <c r="H171" s="151">
        <v>-3.7149999999999999</v>
      </c>
      <c r="I171" s="152"/>
      <c r="L171" s="148"/>
      <c r="M171" s="153"/>
      <c r="T171" s="154"/>
      <c r="AT171" s="149" t="s">
        <v>155</v>
      </c>
      <c r="AU171" s="149" t="s">
        <v>85</v>
      </c>
      <c r="AV171" s="13" t="s">
        <v>85</v>
      </c>
      <c r="AW171" s="13" t="s">
        <v>32</v>
      </c>
      <c r="AX171" s="13" t="s">
        <v>76</v>
      </c>
      <c r="AY171" s="149" t="s">
        <v>146</v>
      </c>
    </row>
    <row r="172" spans="2:65" s="13" customFormat="1" ht="10.199999999999999">
      <c r="B172" s="148"/>
      <c r="D172" s="142" t="s">
        <v>155</v>
      </c>
      <c r="E172" s="149" t="s">
        <v>1</v>
      </c>
      <c r="F172" s="150" t="s">
        <v>186</v>
      </c>
      <c r="H172" s="151">
        <v>-1.4350000000000001</v>
      </c>
      <c r="I172" s="152"/>
      <c r="L172" s="148"/>
      <c r="M172" s="153"/>
      <c r="T172" s="154"/>
      <c r="AT172" s="149" t="s">
        <v>155</v>
      </c>
      <c r="AU172" s="149" t="s">
        <v>85</v>
      </c>
      <c r="AV172" s="13" t="s">
        <v>85</v>
      </c>
      <c r="AW172" s="13" t="s">
        <v>32</v>
      </c>
      <c r="AX172" s="13" t="s">
        <v>76</v>
      </c>
      <c r="AY172" s="149" t="s">
        <v>146</v>
      </c>
    </row>
    <row r="173" spans="2:65" s="13" customFormat="1" ht="10.199999999999999">
      <c r="B173" s="148"/>
      <c r="D173" s="142" t="s">
        <v>155</v>
      </c>
      <c r="E173" s="149" t="s">
        <v>1</v>
      </c>
      <c r="F173" s="150" t="s">
        <v>187</v>
      </c>
      <c r="H173" s="151">
        <v>-4.7080000000000002</v>
      </c>
      <c r="I173" s="152"/>
      <c r="L173" s="148"/>
      <c r="M173" s="153"/>
      <c r="T173" s="154"/>
      <c r="AT173" s="149" t="s">
        <v>155</v>
      </c>
      <c r="AU173" s="149" t="s">
        <v>85</v>
      </c>
      <c r="AV173" s="13" t="s">
        <v>85</v>
      </c>
      <c r="AW173" s="13" t="s">
        <v>32</v>
      </c>
      <c r="AX173" s="13" t="s">
        <v>76</v>
      </c>
      <c r="AY173" s="149" t="s">
        <v>146</v>
      </c>
    </row>
    <row r="174" spans="2:65" s="13" customFormat="1" ht="10.199999999999999">
      <c r="B174" s="148"/>
      <c r="D174" s="142" t="s">
        <v>155</v>
      </c>
      <c r="E174" s="149" t="s">
        <v>1</v>
      </c>
      <c r="F174" s="150" t="s">
        <v>188</v>
      </c>
      <c r="H174" s="151">
        <v>-1.593</v>
      </c>
      <c r="I174" s="152"/>
      <c r="L174" s="148"/>
      <c r="M174" s="153"/>
      <c r="T174" s="154"/>
      <c r="AT174" s="149" t="s">
        <v>155</v>
      </c>
      <c r="AU174" s="149" t="s">
        <v>85</v>
      </c>
      <c r="AV174" s="13" t="s">
        <v>85</v>
      </c>
      <c r="AW174" s="13" t="s">
        <v>32</v>
      </c>
      <c r="AX174" s="13" t="s">
        <v>76</v>
      </c>
      <c r="AY174" s="149" t="s">
        <v>146</v>
      </c>
    </row>
    <row r="175" spans="2:65" s="13" customFormat="1" ht="10.199999999999999">
      <c r="B175" s="148"/>
      <c r="D175" s="142" t="s">
        <v>155</v>
      </c>
      <c r="E175" s="149" t="s">
        <v>1</v>
      </c>
      <c r="F175" s="150" t="s">
        <v>189</v>
      </c>
      <c r="H175" s="151">
        <v>-1.081</v>
      </c>
      <c r="I175" s="152"/>
      <c r="L175" s="148"/>
      <c r="M175" s="153"/>
      <c r="T175" s="154"/>
      <c r="AT175" s="149" t="s">
        <v>155</v>
      </c>
      <c r="AU175" s="149" t="s">
        <v>85</v>
      </c>
      <c r="AV175" s="13" t="s">
        <v>85</v>
      </c>
      <c r="AW175" s="13" t="s">
        <v>32</v>
      </c>
      <c r="AX175" s="13" t="s">
        <v>76</v>
      </c>
      <c r="AY175" s="149" t="s">
        <v>146</v>
      </c>
    </row>
    <row r="176" spans="2:65" s="13" customFormat="1" ht="10.199999999999999">
      <c r="B176" s="148"/>
      <c r="D176" s="142" t="s">
        <v>155</v>
      </c>
      <c r="E176" s="149" t="s">
        <v>1</v>
      </c>
      <c r="F176" s="150" t="s">
        <v>190</v>
      </c>
      <c r="H176" s="151">
        <v>-0.99099999999999999</v>
      </c>
      <c r="I176" s="152"/>
      <c r="L176" s="148"/>
      <c r="M176" s="153"/>
      <c r="T176" s="154"/>
      <c r="AT176" s="149" t="s">
        <v>155</v>
      </c>
      <c r="AU176" s="149" t="s">
        <v>85</v>
      </c>
      <c r="AV176" s="13" t="s">
        <v>85</v>
      </c>
      <c r="AW176" s="13" t="s">
        <v>32</v>
      </c>
      <c r="AX176" s="13" t="s">
        <v>76</v>
      </c>
      <c r="AY176" s="149" t="s">
        <v>146</v>
      </c>
    </row>
    <row r="177" spans="2:65" s="13" customFormat="1" ht="10.199999999999999">
      <c r="B177" s="148"/>
      <c r="D177" s="142" t="s">
        <v>155</v>
      </c>
      <c r="E177" s="149" t="s">
        <v>1</v>
      </c>
      <c r="F177" s="150" t="s">
        <v>191</v>
      </c>
      <c r="H177" s="151">
        <v>-1.238</v>
      </c>
      <c r="I177" s="152"/>
      <c r="L177" s="148"/>
      <c r="M177" s="153"/>
      <c r="T177" s="154"/>
      <c r="AT177" s="149" t="s">
        <v>155</v>
      </c>
      <c r="AU177" s="149" t="s">
        <v>85</v>
      </c>
      <c r="AV177" s="13" t="s">
        <v>85</v>
      </c>
      <c r="AW177" s="13" t="s">
        <v>32</v>
      </c>
      <c r="AX177" s="13" t="s">
        <v>76</v>
      </c>
      <c r="AY177" s="149" t="s">
        <v>146</v>
      </c>
    </row>
    <row r="178" spans="2:65" s="13" customFormat="1" ht="10.199999999999999">
      <c r="B178" s="148"/>
      <c r="D178" s="142" t="s">
        <v>155</v>
      </c>
      <c r="E178" s="149" t="s">
        <v>1</v>
      </c>
      <c r="F178" s="150" t="s">
        <v>192</v>
      </c>
      <c r="H178" s="151">
        <v>-1.6</v>
      </c>
      <c r="I178" s="152"/>
      <c r="L178" s="148"/>
      <c r="M178" s="153"/>
      <c r="T178" s="154"/>
      <c r="AT178" s="149" t="s">
        <v>155</v>
      </c>
      <c r="AU178" s="149" t="s">
        <v>85</v>
      </c>
      <c r="AV178" s="13" t="s">
        <v>85</v>
      </c>
      <c r="AW178" s="13" t="s">
        <v>32</v>
      </c>
      <c r="AX178" s="13" t="s">
        <v>76</v>
      </c>
      <c r="AY178" s="149" t="s">
        <v>146</v>
      </c>
    </row>
    <row r="179" spans="2:65" s="13" customFormat="1" ht="10.199999999999999">
      <c r="B179" s="148"/>
      <c r="D179" s="142" t="s">
        <v>155</v>
      </c>
      <c r="E179" s="149" t="s">
        <v>1</v>
      </c>
      <c r="F179" s="150" t="s">
        <v>193</v>
      </c>
      <c r="H179" s="151">
        <v>-4.05</v>
      </c>
      <c r="I179" s="152"/>
      <c r="L179" s="148"/>
      <c r="M179" s="153"/>
      <c r="T179" s="154"/>
      <c r="AT179" s="149" t="s">
        <v>155</v>
      </c>
      <c r="AU179" s="149" t="s">
        <v>85</v>
      </c>
      <c r="AV179" s="13" t="s">
        <v>85</v>
      </c>
      <c r="AW179" s="13" t="s">
        <v>32</v>
      </c>
      <c r="AX179" s="13" t="s">
        <v>76</v>
      </c>
      <c r="AY179" s="149" t="s">
        <v>146</v>
      </c>
    </row>
    <row r="180" spans="2:65" s="14" customFormat="1" ht="10.199999999999999">
      <c r="B180" s="155"/>
      <c r="D180" s="142" t="s">
        <v>155</v>
      </c>
      <c r="E180" s="156" t="s">
        <v>1</v>
      </c>
      <c r="F180" s="157" t="s">
        <v>162</v>
      </c>
      <c r="H180" s="158">
        <v>105.31699999999999</v>
      </c>
      <c r="I180" s="159"/>
      <c r="L180" s="155"/>
      <c r="M180" s="160"/>
      <c r="T180" s="161"/>
      <c r="AT180" s="156" t="s">
        <v>155</v>
      </c>
      <c r="AU180" s="156" t="s">
        <v>85</v>
      </c>
      <c r="AV180" s="14" t="s">
        <v>153</v>
      </c>
      <c r="AW180" s="14" t="s">
        <v>32</v>
      </c>
      <c r="AX180" s="14" t="s">
        <v>81</v>
      </c>
      <c r="AY180" s="156" t="s">
        <v>146</v>
      </c>
    </row>
    <row r="181" spans="2:65" s="1" customFormat="1" ht="24.15" customHeight="1">
      <c r="B181" s="32"/>
      <c r="C181" s="128" t="s">
        <v>194</v>
      </c>
      <c r="D181" s="128" t="s">
        <v>148</v>
      </c>
      <c r="E181" s="129" t="s">
        <v>195</v>
      </c>
      <c r="F181" s="130" t="s">
        <v>196</v>
      </c>
      <c r="G181" s="131" t="s">
        <v>197</v>
      </c>
      <c r="H181" s="132">
        <v>335</v>
      </c>
      <c r="I181" s="133"/>
      <c r="J181" s="134">
        <f>ROUND(I181*H181,2)</f>
        <v>0</v>
      </c>
      <c r="K181" s="130" t="s">
        <v>152</v>
      </c>
      <c r="L181" s="32"/>
      <c r="M181" s="135" t="s">
        <v>1</v>
      </c>
      <c r="N181" s="136" t="s">
        <v>41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153</v>
      </c>
      <c r="AT181" s="139" t="s">
        <v>148</v>
      </c>
      <c r="AU181" s="139" t="s">
        <v>85</v>
      </c>
      <c r="AY181" s="17" t="s">
        <v>146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81</v>
      </c>
      <c r="BK181" s="140">
        <f>ROUND(I181*H181,2)</f>
        <v>0</v>
      </c>
      <c r="BL181" s="17" t="s">
        <v>153</v>
      </c>
      <c r="BM181" s="139" t="s">
        <v>198</v>
      </c>
    </row>
    <row r="182" spans="2:65" s="13" customFormat="1" ht="10.199999999999999">
      <c r="B182" s="148"/>
      <c r="D182" s="142" t="s">
        <v>155</v>
      </c>
      <c r="E182" s="149" t="s">
        <v>1</v>
      </c>
      <c r="F182" s="150" t="s">
        <v>199</v>
      </c>
      <c r="H182" s="151">
        <v>122.298</v>
      </c>
      <c r="I182" s="152"/>
      <c r="L182" s="148"/>
      <c r="M182" s="153"/>
      <c r="T182" s="154"/>
      <c r="AT182" s="149" t="s">
        <v>155</v>
      </c>
      <c r="AU182" s="149" t="s">
        <v>85</v>
      </c>
      <c r="AV182" s="13" t="s">
        <v>85</v>
      </c>
      <c r="AW182" s="13" t="s">
        <v>32</v>
      </c>
      <c r="AX182" s="13" t="s">
        <v>76</v>
      </c>
      <c r="AY182" s="149" t="s">
        <v>146</v>
      </c>
    </row>
    <row r="183" spans="2:65" s="13" customFormat="1" ht="10.199999999999999">
      <c r="B183" s="148"/>
      <c r="D183" s="142" t="s">
        <v>155</v>
      </c>
      <c r="E183" s="149" t="s">
        <v>1</v>
      </c>
      <c r="F183" s="150" t="s">
        <v>200</v>
      </c>
      <c r="H183" s="151">
        <v>78.012</v>
      </c>
      <c r="I183" s="152"/>
      <c r="L183" s="148"/>
      <c r="M183" s="153"/>
      <c r="T183" s="154"/>
      <c r="AT183" s="149" t="s">
        <v>155</v>
      </c>
      <c r="AU183" s="149" t="s">
        <v>85</v>
      </c>
      <c r="AV183" s="13" t="s">
        <v>85</v>
      </c>
      <c r="AW183" s="13" t="s">
        <v>32</v>
      </c>
      <c r="AX183" s="13" t="s">
        <v>76</v>
      </c>
      <c r="AY183" s="149" t="s">
        <v>146</v>
      </c>
    </row>
    <row r="184" spans="2:65" s="13" customFormat="1" ht="10.199999999999999">
      <c r="B184" s="148"/>
      <c r="D184" s="142" t="s">
        <v>155</v>
      </c>
      <c r="E184" s="149" t="s">
        <v>1</v>
      </c>
      <c r="F184" s="150" t="s">
        <v>201</v>
      </c>
      <c r="H184" s="151">
        <v>27</v>
      </c>
      <c r="I184" s="152"/>
      <c r="L184" s="148"/>
      <c r="M184" s="153"/>
      <c r="T184" s="154"/>
      <c r="AT184" s="149" t="s">
        <v>155</v>
      </c>
      <c r="AU184" s="149" t="s">
        <v>85</v>
      </c>
      <c r="AV184" s="13" t="s">
        <v>85</v>
      </c>
      <c r="AW184" s="13" t="s">
        <v>32</v>
      </c>
      <c r="AX184" s="13" t="s">
        <v>76</v>
      </c>
      <c r="AY184" s="149" t="s">
        <v>146</v>
      </c>
    </row>
    <row r="185" spans="2:65" s="13" customFormat="1" ht="10.199999999999999">
      <c r="B185" s="148"/>
      <c r="D185" s="142" t="s">
        <v>155</v>
      </c>
      <c r="E185" s="149" t="s">
        <v>1</v>
      </c>
      <c r="F185" s="150" t="s">
        <v>202</v>
      </c>
      <c r="H185" s="151">
        <v>104.895</v>
      </c>
      <c r="I185" s="152"/>
      <c r="L185" s="148"/>
      <c r="M185" s="153"/>
      <c r="T185" s="154"/>
      <c r="AT185" s="149" t="s">
        <v>155</v>
      </c>
      <c r="AU185" s="149" t="s">
        <v>85</v>
      </c>
      <c r="AV185" s="13" t="s">
        <v>85</v>
      </c>
      <c r="AW185" s="13" t="s">
        <v>32</v>
      </c>
      <c r="AX185" s="13" t="s">
        <v>76</v>
      </c>
      <c r="AY185" s="149" t="s">
        <v>146</v>
      </c>
    </row>
    <row r="186" spans="2:65" s="15" customFormat="1" ht="10.199999999999999">
      <c r="B186" s="162"/>
      <c r="D186" s="142" t="s">
        <v>155</v>
      </c>
      <c r="E186" s="163" t="s">
        <v>1</v>
      </c>
      <c r="F186" s="164" t="s">
        <v>203</v>
      </c>
      <c r="H186" s="165">
        <v>332.20499999999998</v>
      </c>
      <c r="I186" s="166"/>
      <c r="L186" s="162"/>
      <c r="M186" s="167"/>
      <c r="T186" s="168"/>
      <c r="AT186" s="163" t="s">
        <v>155</v>
      </c>
      <c r="AU186" s="163" t="s">
        <v>85</v>
      </c>
      <c r="AV186" s="15" t="s">
        <v>174</v>
      </c>
      <c r="AW186" s="15" t="s">
        <v>32</v>
      </c>
      <c r="AX186" s="15" t="s">
        <v>76</v>
      </c>
      <c r="AY186" s="163" t="s">
        <v>146</v>
      </c>
    </row>
    <row r="187" spans="2:65" s="13" customFormat="1" ht="10.199999999999999">
      <c r="B187" s="148"/>
      <c r="D187" s="142" t="s">
        <v>155</v>
      </c>
      <c r="E187" s="149" t="s">
        <v>1</v>
      </c>
      <c r="F187" s="150" t="s">
        <v>204</v>
      </c>
      <c r="H187" s="151">
        <v>335</v>
      </c>
      <c r="I187" s="152"/>
      <c r="L187" s="148"/>
      <c r="M187" s="153"/>
      <c r="T187" s="154"/>
      <c r="AT187" s="149" t="s">
        <v>155</v>
      </c>
      <c r="AU187" s="149" t="s">
        <v>85</v>
      </c>
      <c r="AV187" s="13" t="s">
        <v>85</v>
      </c>
      <c r="AW187" s="13" t="s">
        <v>32</v>
      </c>
      <c r="AX187" s="13" t="s">
        <v>81</v>
      </c>
      <c r="AY187" s="149" t="s">
        <v>146</v>
      </c>
    </row>
    <row r="188" spans="2:65" s="11" customFormat="1" ht="22.8" customHeight="1">
      <c r="B188" s="116"/>
      <c r="D188" s="117" t="s">
        <v>75</v>
      </c>
      <c r="E188" s="126" t="s">
        <v>85</v>
      </c>
      <c r="F188" s="126" t="s">
        <v>205</v>
      </c>
      <c r="I188" s="119"/>
      <c r="J188" s="127">
        <f>BK188</f>
        <v>0</v>
      </c>
      <c r="L188" s="116"/>
      <c r="M188" s="121"/>
      <c r="P188" s="122">
        <f>SUM(P189:P234)</f>
        <v>0</v>
      </c>
      <c r="R188" s="122">
        <f>SUM(R189:R234)</f>
        <v>74.605621049999996</v>
      </c>
      <c r="T188" s="123">
        <f>SUM(T189:T234)</f>
        <v>0</v>
      </c>
      <c r="AR188" s="117" t="s">
        <v>81</v>
      </c>
      <c r="AT188" s="124" t="s">
        <v>75</v>
      </c>
      <c r="AU188" s="124" t="s">
        <v>81</v>
      </c>
      <c r="AY188" s="117" t="s">
        <v>146</v>
      </c>
      <c r="BK188" s="125">
        <f>SUM(BK189:BK234)</f>
        <v>0</v>
      </c>
    </row>
    <row r="189" spans="2:65" s="1" customFormat="1" ht="16.5" customHeight="1">
      <c r="B189" s="32"/>
      <c r="C189" s="128" t="s">
        <v>206</v>
      </c>
      <c r="D189" s="128" t="s">
        <v>148</v>
      </c>
      <c r="E189" s="129" t="s">
        <v>207</v>
      </c>
      <c r="F189" s="130" t="s">
        <v>208</v>
      </c>
      <c r="G189" s="131" t="s">
        <v>151</v>
      </c>
      <c r="H189" s="132">
        <v>6.2469999999999999</v>
      </c>
      <c r="I189" s="133"/>
      <c r="J189" s="134">
        <f>ROUND(I189*H189,2)</f>
        <v>0</v>
      </c>
      <c r="K189" s="130" t="s">
        <v>152</v>
      </c>
      <c r="L189" s="32"/>
      <c r="M189" s="135" t="s">
        <v>1</v>
      </c>
      <c r="N189" s="136" t="s">
        <v>41</v>
      </c>
      <c r="P189" s="137">
        <f>O189*H189</f>
        <v>0</v>
      </c>
      <c r="Q189" s="137">
        <v>2.3010199999999998</v>
      </c>
      <c r="R189" s="137">
        <f>Q189*H189</f>
        <v>14.374471939999999</v>
      </c>
      <c r="S189" s="137">
        <v>0</v>
      </c>
      <c r="T189" s="138">
        <f>S189*H189</f>
        <v>0</v>
      </c>
      <c r="AR189" s="139" t="s">
        <v>153</v>
      </c>
      <c r="AT189" s="139" t="s">
        <v>148</v>
      </c>
      <c r="AU189" s="139" t="s">
        <v>85</v>
      </c>
      <c r="AY189" s="17" t="s">
        <v>146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7" t="s">
        <v>81</v>
      </c>
      <c r="BK189" s="140">
        <f>ROUND(I189*H189,2)</f>
        <v>0</v>
      </c>
      <c r="BL189" s="17" t="s">
        <v>153</v>
      </c>
      <c r="BM189" s="139" t="s">
        <v>209</v>
      </c>
    </row>
    <row r="190" spans="2:65" s="13" customFormat="1" ht="10.199999999999999">
      <c r="B190" s="148"/>
      <c r="D190" s="142" t="s">
        <v>155</v>
      </c>
      <c r="E190" s="149" t="s">
        <v>1</v>
      </c>
      <c r="F190" s="150" t="s">
        <v>210</v>
      </c>
      <c r="H190" s="151">
        <v>1.1970000000000001</v>
      </c>
      <c r="I190" s="152"/>
      <c r="L190" s="148"/>
      <c r="M190" s="153"/>
      <c r="T190" s="154"/>
      <c r="AT190" s="149" t="s">
        <v>155</v>
      </c>
      <c r="AU190" s="149" t="s">
        <v>85</v>
      </c>
      <c r="AV190" s="13" t="s">
        <v>85</v>
      </c>
      <c r="AW190" s="13" t="s">
        <v>32</v>
      </c>
      <c r="AX190" s="13" t="s">
        <v>76</v>
      </c>
      <c r="AY190" s="149" t="s">
        <v>146</v>
      </c>
    </row>
    <row r="191" spans="2:65" s="13" customFormat="1" ht="10.199999999999999">
      <c r="B191" s="148"/>
      <c r="D191" s="142" t="s">
        <v>155</v>
      </c>
      <c r="E191" s="149" t="s">
        <v>1</v>
      </c>
      <c r="F191" s="150" t="s">
        <v>211</v>
      </c>
      <c r="H191" s="151">
        <v>0.36299999999999999</v>
      </c>
      <c r="I191" s="152"/>
      <c r="L191" s="148"/>
      <c r="M191" s="153"/>
      <c r="T191" s="154"/>
      <c r="AT191" s="149" t="s">
        <v>155</v>
      </c>
      <c r="AU191" s="149" t="s">
        <v>85</v>
      </c>
      <c r="AV191" s="13" t="s">
        <v>85</v>
      </c>
      <c r="AW191" s="13" t="s">
        <v>32</v>
      </c>
      <c r="AX191" s="13" t="s">
        <v>76</v>
      </c>
      <c r="AY191" s="149" t="s">
        <v>146</v>
      </c>
    </row>
    <row r="192" spans="2:65" s="13" customFormat="1" ht="10.199999999999999">
      <c r="B192" s="148"/>
      <c r="D192" s="142" t="s">
        <v>155</v>
      </c>
      <c r="E192" s="149" t="s">
        <v>1</v>
      </c>
      <c r="F192" s="150" t="s">
        <v>212</v>
      </c>
      <c r="H192" s="151">
        <v>1.5149999999999999</v>
      </c>
      <c r="I192" s="152"/>
      <c r="L192" s="148"/>
      <c r="M192" s="153"/>
      <c r="T192" s="154"/>
      <c r="AT192" s="149" t="s">
        <v>155</v>
      </c>
      <c r="AU192" s="149" t="s">
        <v>85</v>
      </c>
      <c r="AV192" s="13" t="s">
        <v>85</v>
      </c>
      <c r="AW192" s="13" t="s">
        <v>32</v>
      </c>
      <c r="AX192" s="13" t="s">
        <v>76</v>
      </c>
      <c r="AY192" s="149" t="s">
        <v>146</v>
      </c>
    </row>
    <row r="193" spans="2:65" s="13" customFormat="1" ht="10.199999999999999">
      <c r="B193" s="148"/>
      <c r="D193" s="142" t="s">
        <v>155</v>
      </c>
      <c r="E193" s="149" t="s">
        <v>1</v>
      </c>
      <c r="F193" s="150" t="s">
        <v>213</v>
      </c>
      <c r="H193" s="151">
        <v>0.39600000000000002</v>
      </c>
      <c r="I193" s="152"/>
      <c r="L193" s="148"/>
      <c r="M193" s="153"/>
      <c r="T193" s="154"/>
      <c r="AT193" s="149" t="s">
        <v>155</v>
      </c>
      <c r="AU193" s="149" t="s">
        <v>85</v>
      </c>
      <c r="AV193" s="13" t="s">
        <v>85</v>
      </c>
      <c r="AW193" s="13" t="s">
        <v>32</v>
      </c>
      <c r="AX193" s="13" t="s">
        <v>76</v>
      </c>
      <c r="AY193" s="149" t="s">
        <v>146</v>
      </c>
    </row>
    <row r="194" spans="2:65" s="13" customFormat="1" ht="10.199999999999999">
      <c r="B194" s="148"/>
      <c r="D194" s="142" t="s">
        <v>155</v>
      </c>
      <c r="E194" s="149" t="s">
        <v>1</v>
      </c>
      <c r="F194" s="150" t="s">
        <v>214</v>
      </c>
      <c r="H194" s="151">
        <v>0.29099999999999998</v>
      </c>
      <c r="I194" s="152"/>
      <c r="L194" s="148"/>
      <c r="M194" s="153"/>
      <c r="T194" s="154"/>
      <c r="AT194" s="149" t="s">
        <v>155</v>
      </c>
      <c r="AU194" s="149" t="s">
        <v>85</v>
      </c>
      <c r="AV194" s="13" t="s">
        <v>85</v>
      </c>
      <c r="AW194" s="13" t="s">
        <v>32</v>
      </c>
      <c r="AX194" s="13" t="s">
        <v>76</v>
      </c>
      <c r="AY194" s="149" t="s">
        <v>146</v>
      </c>
    </row>
    <row r="195" spans="2:65" s="13" customFormat="1" ht="10.199999999999999">
      <c r="B195" s="148"/>
      <c r="D195" s="142" t="s">
        <v>155</v>
      </c>
      <c r="E195" s="149" t="s">
        <v>1</v>
      </c>
      <c r="F195" s="150" t="s">
        <v>215</v>
      </c>
      <c r="H195" s="151">
        <v>0.27200000000000002</v>
      </c>
      <c r="I195" s="152"/>
      <c r="L195" s="148"/>
      <c r="M195" s="153"/>
      <c r="T195" s="154"/>
      <c r="AT195" s="149" t="s">
        <v>155</v>
      </c>
      <c r="AU195" s="149" t="s">
        <v>85</v>
      </c>
      <c r="AV195" s="13" t="s">
        <v>85</v>
      </c>
      <c r="AW195" s="13" t="s">
        <v>32</v>
      </c>
      <c r="AX195" s="13" t="s">
        <v>76</v>
      </c>
      <c r="AY195" s="149" t="s">
        <v>146</v>
      </c>
    </row>
    <row r="196" spans="2:65" s="13" customFormat="1" ht="10.199999999999999">
      <c r="B196" s="148"/>
      <c r="D196" s="142" t="s">
        <v>155</v>
      </c>
      <c r="E196" s="149" t="s">
        <v>1</v>
      </c>
      <c r="F196" s="150" t="s">
        <v>216</v>
      </c>
      <c r="H196" s="151">
        <v>0.32300000000000001</v>
      </c>
      <c r="I196" s="152"/>
      <c r="L196" s="148"/>
      <c r="M196" s="153"/>
      <c r="T196" s="154"/>
      <c r="AT196" s="149" t="s">
        <v>155</v>
      </c>
      <c r="AU196" s="149" t="s">
        <v>85</v>
      </c>
      <c r="AV196" s="13" t="s">
        <v>85</v>
      </c>
      <c r="AW196" s="13" t="s">
        <v>32</v>
      </c>
      <c r="AX196" s="13" t="s">
        <v>76</v>
      </c>
      <c r="AY196" s="149" t="s">
        <v>146</v>
      </c>
    </row>
    <row r="197" spans="2:65" s="13" customFormat="1" ht="10.199999999999999">
      <c r="B197" s="148"/>
      <c r="D197" s="142" t="s">
        <v>155</v>
      </c>
      <c r="E197" s="149" t="s">
        <v>1</v>
      </c>
      <c r="F197" s="150" t="s">
        <v>217</v>
      </c>
      <c r="H197" s="151">
        <v>0.39</v>
      </c>
      <c r="I197" s="152"/>
      <c r="L197" s="148"/>
      <c r="M197" s="153"/>
      <c r="T197" s="154"/>
      <c r="AT197" s="149" t="s">
        <v>155</v>
      </c>
      <c r="AU197" s="149" t="s">
        <v>85</v>
      </c>
      <c r="AV197" s="13" t="s">
        <v>85</v>
      </c>
      <c r="AW197" s="13" t="s">
        <v>32</v>
      </c>
      <c r="AX197" s="13" t="s">
        <v>76</v>
      </c>
      <c r="AY197" s="149" t="s">
        <v>146</v>
      </c>
    </row>
    <row r="198" spans="2:65" s="13" customFormat="1" ht="10.199999999999999">
      <c r="B198" s="148"/>
      <c r="D198" s="142" t="s">
        <v>155</v>
      </c>
      <c r="E198" s="149" t="s">
        <v>1</v>
      </c>
      <c r="F198" s="150" t="s">
        <v>218</v>
      </c>
      <c r="H198" s="151">
        <v>0.9</v>
      </c>
      <c r="I198" s="152"/>
      <c r="L198" s="148"/>
      <c r="M198" s="153"/>
      <c r="T198" s="154"/>
      <c r="AT198" s="149" t="s">
        <v>155</v>
      </c>
      <c r="AU198" s="149" t="s">
        <v>85</v>
      </c>
      <c r="AV198" s="13" t="s">
        <v>85</v>
      </c>
      <c r="AW198" s="13" t="s">
        <v>32</v>
      </c>
      <c r="AX198" s="13" t="s">
        <v>76</v>
      </c>
      <c r="AY198" s="149" t="s">
        <v>146</v>
      </c>
    </row>
    <row r="199" spans="2:65" s="13" customFormat="1" ht="10.199999999999999">
      <c r="B199" s="148"/>
      <c r="D199" s="142" t="s">
        <v>155</v>
      </c>
      <c r="E199" s="149" t="s">
        <v>1</v>
      </c>
      <c r="F199" s="150" t="s">
        <v>219</v>
      </c>
      <c r="H199" s="151">
        <v>0.6</v>
      </c>
      <c r="I199" s="152"/>
      <c r="L199" s="148"/>
      <c r="M199" s="153"/>
      <c r="T199" s="154"/>
      <c r="AT199" s="149" t="s">
        <v>155</v>
      </c>
      <c r="AU199" s="149" t="s">
        <v>85</v>
      </c>
      <c r="AV199" s="13" t="s">
        <v>85</v>
      </c>
      <c r="AW199" s="13" t="s">
        <v>32</v>
      </c>
      <c r="AX199" s="13" t="s">
        <v>76</v>
      </c>
      <c r="AY199" s="149" t="s">
        <v>146</v>
      </c>
    </row>
    <row r="200" spans="2:65" s="14" customFormat="1" ht="10.199999999999999">
      <c r="B200" s="155"/>
      <c r="D200" s="142" t="s">
        <v>155</v>
      </c>
      <c r="E200" s="156" t="s">
        <v>1</v>
      </c>
      <c r="F200" s="157" t="s">
        <v>162</v>
      </c>
      <c r="H200" s="158">
        <v>6.2469999999999999</v>
      </c>
      <c r="I200" s="159"/>
      <c r="L200" s="155"/>
      <c r="M200" s="160"/>
      <c r="T200" s="161"/>
      <c r="AT200" s="156" t="s">
        <v>155</v>
      </c>
      <c r="AU200" s="156" t="s">
        <v>85</v>
      </c>
      <c r="AV200" s="14" t="s">
        <v>153</v>
      </c>
      <c r="AW200" s="14" t="s">
        <v>32</v>
      </c>
      <c r="AX200" s="14" t="s">
        <v>81</v>
      </c>
      <c r="AY200" s="156" t="s">
        <v>146</v>
      </c>
    </row>
    <row r="201" spans="2:65" s="1" customFormat="1" ht="24.15" customHeight="1">
      <c r="B201" s="32"/>
      <c r="C201" s="128" t="s">
        <v>220</v>
      </c>
      <c r="D201" s="128" t="s">
        <v>148</v>
      </c>
      <c r="E201" s="129" t="s">
        <v>221</v>
      </c>
      <c r="F201" s="130" t="s">
        <v>222</v>
      </c>
      <c r="G201" s="131" t="s">
        <v>151</v>
      </c>
      <c r="H201" s="132">
        <v>23.375</v>
      </c>
      <c r="I201" s="133"/>
      <c r="J201" s="134">
        <f>ROUND(I201*H201,2)</f>
        <v>0</v>
      </c>
      <c r="K201" s="130" t="s">
        <v>152</v>
      </c>
      <c r="L201" s="32"/>
      <c r="M201" s="135" t="s">
        <v>1</v>
      </c>
      <c r="N201" s="136" t="s">
        <v>41</v>
      </c>
      <c r="P201" s="137">
        <f>O201*H201</f>
        <v>0</v>
      </c>
      <c r="Q201" s="137">
        <v>2.5018699999999998</v>
      </c>
      <c r="R201" s="137">
        <f>Q201*H201</f>
        <v>58.481211249999994</v>
      </c>
      <c r="S201" s="137">
        <v>0</v>
      </c>
      <c r="T201" s="138">
        <f>S201*H201</f>
        <v>0</v>
      </c>
      <c r="AR201" s="139" t="s">
        <v>153</v>
      </c>
      <c r="AT201" s="139" t="s">
        <v>148</v>
      </c>
      <c r="AU201" s="139" t="s">
        <v>85</v>
      </c>
      <c r="AY201" s="17" t="s">
        <v>146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7" t="s">
        <v>81</v>
      </c>
      <c r="BK201" s="140">
        <f>ROUND(I201*H201,2)</f>
        <v>0</v>
      </c>
      <c r="BL201" s="17" t="s">
        <v>153</v>
      </c>
      <c r="BM201" s="139" t="s">
        <v>223</v>
      </c>
    </row>
    <row r="202" spans="2:65" s="13" customFormat="1" ht="10.199999999999999">
      <c r="B202" s="148"/>
      <c r="D202" s="142" t="s">
        <v>155</v>
      </c>
      <c r="E202" s="149" t="s">
        <v>1</v>
      </c>
      <c r="F202" s="150" t="s">
        <v>224</v>
      </c>
      <c r="H202" s="151">
        <v>4.3879999999999999</v>
      </c>
      <c r="I202" s="152"/>
      <c r="L202" s="148"/>
      <c r="M202" s="153"/>
      <c r="T202" s="154"/>
      <c r="AT202" s="149" t="s">
        <v>155</v>
      </c>
      <c r="AU202" s="149" t="s">
        <v>85</v>
      </c>
      <c r="AV202" s="13" t="s">
        <v>85</v>
      </c>
      <c r="AW202" s="13" t="s">
        <v>32</v>
      </c>
      <c r="AX202" s="13" t="s">
        <v>76</v>
      </c>
      <c r="AY202" s="149" t="s">
        <v>146</v>
      </c>
    </row>
    <row r="203" spans="2:65" s="13" customFormat="1" ht="10.199999999999999">
      <c r="B203" s="148"/>
      <c r="D203" s="142" t="s">
        <v>155</v>
      </c>
      <c r="E203" s="149" t="s">
        <v>1</v>
      </c>
      <c r="F203" s="150" t="s">
        <v>225</v>
      </c>
      <c r="H203" s="151">
        <v>1.6950000000000001</v>
      </c>
      <c r="I203" s="152"/>
      <c r="L203" s="148"/>
      <c r="M203" s="153"/>
      <c r="T203" s="154"/>
      <c r="AT203" s="149" t="s">
        <v>155</v>
      </c>
      <c r="AU203" s="149" t="s">
        <v>85</v>
      </c>
      <c r="AV203" s="13" t="s">
        <v>85</v>
      </c>
      <c r="AW203" s="13" t="s">
        <v>32</v>
      </c>
      <c r="AX203" s="13" t="s">
        <v>76</v>
      </c>
      <c r="AY203" s="149" t="s">
        <v>146</v>
      </c>
    </row>
    <row r="204" spans="2:65" s="13" customFormat="1" ht="10.199999999999999">
      <c r="B204" s="148"/>
      <c r="D204" s="142" t="s">
        <v>155</v>
      </c>
      <c r="E204" s="149" t="s">
        <v>1</v>
      </c>
      <c r="F204" s="150" t="s">
        <v>226</v>
      </c>
      <c r="H204" s="151">
        <v>5.5609999999999999</v>
      </c>
      <c r="I204" s="152"/>
      <c r="L204" s="148"/>
      <c r="M204" s="153"/>
      <c r="T204" s="154"/>
      <c r="AT204" s="149" t="s">
        <v>155</v>
      </c>
      <c r="AU204" s="149" t="s">
        <v>85</v>
      </c>
      <c r="AV204" s="13" t="s">
        <v>85</v>
      </c>
      <c r="AW204" s="13" t="s">
        <v>32</v>
      </c>
      <c r="AX204" s="13" t="s">
        <v>76</v>
      </c>
      <c r="AY204" s="149" t="s">
        <v>146</v>
      </c>
    </row>
    <row r="205" spans="2:65" s="13" customFormat="1" ht="10.199999999999999">
      <c r="B205" s="148"/>
      <c r="D205" s="142" t="s">
        <v>155</v>
      </c>
      <c r="E205" s="149" t="s">
        <v>1</v>
      </c>
      <c r="F205" s="150" t="s">
        <v>227</v>
      </c>
      <c r="H205" s="151">
        <v>1.881</v>
      </c>
      <c r="I205" s="152"/>
      <c r="L205" s="148"/>
      <c r="M205" s="153"/>
      <c r="T205" s="154"/>
      <c r="AT205" s="149" t="s">
        <v>155</v>
      </c>
      <c r="AU205" s="149" t="s">
        <v>85</v>
      </c>
      <c r="AV205" s="13" t="s">
        <v>85</v>
      </c>
      <c r="AW205" s="13" t="s">
        <v>32</v>
      </c>
      <c r="AX205" s="13" t="s">
        <v>76</v>
      </c>
      <c r="AY205" s="149" t="s">
        <v>146</v>
      </c>
    </row>
    <row r="206" spans="2:65" s="13" customFormat="1" ht="10.199999999999999">
      <c r="B206" s="148"/>
      <c r="D206" s="142" t="s">
        <v>155</v>
      </c>
      <c r="E206" s="149" t="s">
        <v>1</v>
      </c>
      <c r="F206" s="150" t="s">
        <v>228</v>
      </c>
      <c r="H206" s="151">
        <v>1.2769999999999999</v>
      </c>
      <c r="I206" s="152"/>
      <c r="L206" s="148"/>
      <c r="M206" s="153"/>
      <c r="T206" s="154"/>
      <c r="AT206" s="149" t="s">
        <v>155</v>
      </c>
      <c r="AU206" s="149" t="s">
        <v>85</v>
      </c>
      <c r="AV206" s="13" t="s">
        <v>85</v>
      </c>
      <c r="AW206" s="13" t="s">
        <v>32</v>
      </c>
      <c r="AX206" s="13" t="s">
        <v>76</v>
      </c>
      <c r="AY206" s="149" t="s">
        <v>146</v>
      </c>
    </row>
    <row r="207" spans="2:65" s="13" customFormat="1" ht="10.199999999999999">
      <c r="B207" s="148"/>
      <c r="D207" s="142" t="s">
        <v>155</v>
      </c>
      <c r="E207" s="149" t="s">
        <v>1</v>
      </c>
      <c r="F207" s="150" t="s">
        <v>229</v>
      </c>
      <c r="H207" s="151">
        <v>1.17</v>
      </c>
      <c r="I207" s="152"/>
      <c r="L207" s="148"/>
      <c r="M207" s="153"/>
      <c r="T207" s="154"/>
      <c r="AT207" s="149" t="s">
        <v>155</v>
      </c>
      <c r="AU207" s="149" t="s">
        <v>85</v>
      </c>
      <c r="AV207" s="13" t="s">
        <v>85</v>
      </c>
      <c r="AW207" s="13" t="s">
        <v>32</v>
      </c>
      <c r="AX207" s="13" t="s">
        <v>76</v>
      </c>
      <c r="AY207" s="149" t="s">
        <v>146</v>
      </c>
    </row>
    <row r="208" spans="2:65" s="13" customFormat="1" ht="10.199999999999999">
      <c r="B208" s="148"/>
      <c r="D208" s="142" t="s">
        <v>155</v>
      </c>
      <c r="E208" s="149" t="s">
        <v>1</v>
      </c>
      <c r="F208" s="150" t="s">
        <v>230</v>
      </c>
      <c r="H208" s="151">
        <v>1.4630000000000001</v>
      </c>
      <c r="I208" s="152"/>
      <c r="L208" s="148"/>
      <c r="M208" s="153"/>
      <c r="T208" s="154"/>
      <c r="AT208" s="149" t="s">
        <v>155</v>
      </c>
      <c r="AU208" s="149" t="s">
        <v>85</v>
      </c>
      <c r="AV208" s="13" t="s">
        <v>85</v>
      </c>
      <c r="AW208" s="13" t="s">
        <v>32</v>
      </c>
      <c r="AX208" s="13" t="s">
        <v>76</v>
      </c>
      <c r="AY208" s="149" t="s">
        <v>146</v>
      </c>
    </row>
    <row r="209" spans="2:65" s="13" customFormat="1" ht="10.199999999999999">
      <c r="B209" s="148"/>
      <c r="D209" s="142" t="s">
        <v>155</v>
      </c>
      <c r="E209" s="149" t="s">
        <v>1</v>
      </c>
      <c r="F209" s="150" t="s">
        <v>231</v>
      </c>
      <c r="H209" s="151">
        <v>1.89</v>
      </c>
      <c r="I209" s="152"/>
      <c r="L209" s="148"/>
      <c r="M209" s="153"/>
      <c r="T209" s="154"/>
      <c r="AT209" s="149" t="s">
        <v>155</v>
      </c>
      <c r="AU209" s="149" t="s">
        <v>85</v>
      </c>
      <c r="AV209" s="13" t="s">
        <v>85</v>
      </c>
      <c r="AW209" s="13" t="s">
        <v>32</v>
      </c>
      <c r="AX209" s="13" t="s">
        <v>76</v>
      </c>
      <c r="AY209" s="149" t="s">
        <v>146</v>
      </c>
    </row>
    <row r="210" spans="2:65" s="13" customFormat="1" ht="10.199999999999999">
      <c r="B210" s="148"/>
      <c r="D210" s="142" t="s">
        <v>155</v>
      </c>
      <c r="E210" s="149" t="s">
        <v>1</v>
      </c>
      <c r="F210" s="150" t="s">
        <v>232</v>
      </c>
      <c r="H210" s="151">
        <v>4.05</v>
      </c>
      <c r="I210" s="152"/>
      <c r="L210" s="148"/>
      <c r="M210" s="153"/>
      <c r="T210" s="154"/>
      <c r="AT210" s="149" t="s">
        <v>155</v>
      </c>
      <c r="AU210" s="149" t="s">
        <v>85</v>
      </c>
      <c r="AV210" s="13" t="s">
        <v>85</v>
      </c>
      <c r="AW210" s="13" t="s">
        <v>32</v>
      </c>
      <c r="AX210" s="13" t="s">
        <v>76</v>
      </c>
      <c r="AY210" s="149" t="s">
        <v>146</v>
      </c>
    </row>
    <row r="211" spans="2:65" s="14" customFormat="1" ht="10.199999999999999">
      <c r="B211" s="155"/>
      <c r="D211" s="142" t="s">
        <v>155</v>
      </c>
      <c r="E211" s="156" t="s">
        <v>1</v>
      </c>
      <c r="F211" s="157" t="s">
        <v>162</v>
      </c>
      <c r="H211" s="158">
        <v>23.375</v>
      </c>
      <c r="I211" s="159"/>
      <c r="L211" s="155"/>
      <c r="M211" s="160"/>
      <c r="T211" s="161"/>
      <c r="AT211" s="156" t="s">
        <v>155</v>
      </c>
      <c r="AU211" s="156" t="s">
        <v>85</v>
      </c>
      <c r="AV211" s="14" t="s">
        <v>153</v>
      </c>
      <c r="AW211" s="14" t="s">
        <v>32</v>
      </c>
      <c r="AX211" s="14" t="s">
        <v>81</v>
      </c>
      <c r="AY211" s="156" t="s">
        <v>146</v>
      </c>
    </row>
    <row r="212" spans="2:65" s="1" customFormat="1" ht="16.5" customHeight="1">
      <c r="B212" s="32"/>
      <c r="C212" s="128" t="s">
        <v>233</v>
      </c>
      <c r="D212" s="128" t="s">
        <v>148</v>
      </c>
      <c r="E212" s="129" t="s">
        <v>234</v>
      </c>
      <c r="F212" s="130" t="s">
        <v>235</v>
      </c>
      <c r="G212" s="131" t="s">
        <v>197</v>
      </c>
      <c r="H212" s="132">
        <v>99.2</v>
      </c>
      <c r="I212" s="133"/>
      <c r="J212" s="134">
        <f>ROUND(I212*H212,2)</f>
        <v>0</v>
      </c>
      <c r="K212" s="130" t="s">
        <v>152</v>
      </c>
      <c r="L212" s="32"/>
      <c r="M212" s="135" t="s">
        <v>1</v>
      </c>
      <c r="N212" s="136" t="s">
        <v>41</v>
      </c>
      <c r="P212" s="137">
        <f>O212*H212</f>
        <v>0</v>
      </c>
      <c r="Q212" s="137">
        <v>2.64E-3</v>
      </c>
      <c r="R212" s="137">
        <f>Q212*H212</f>
        <v>0.26188800000000001</v>
      </c>
      <c r="S212" s="137">
        <v>0</v>
      </c>
      <c r="T212" s="138">
        <f>S212*H212</f>
        <v>0</v>
      </c>
      <c r="AR212" s="139" t="s">
        <v>153</v>
      </c>
      <c r="AT212" s="139" t="s">
        <v>148</v>
      </c>
      <c r="AU212" s="139" t="s">
        <v>85</v>
      </c>
      <c r="AY212" s="17" t="s">
        <v>146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81</v>
      </c>
      <c r="BK212" s="140">
        <f>ROUND(I212*H212,2)</f>
        <v>0</v>
      </c>
      <c r="BL212" s="17" t="s">
        <v>153</v>
      </c>
      <c r="BM212" s="139" t="s">
        <v>236</v>
      </c>
    </row>
    <row r="213" spans="2:65" s="13" customFormat="1" ht="10.199999999999999">
      <c r="B213" s="148"/>
      <c r="D213" s="142" t="s">
        <v>155</v>
      </c>
      <c r="E213" s="149" t="s">
        <v>1</v>
      </c>
      <c r="F213" s="150" t="s">
        <v>237</v>
      </c>
      <c r="H213" s="151">
        <v>12.6</v>
      </c>
      <c r="I213" s="152"/>
      <c r="L213" s="148"/>
      <c r="M213" s="153"/>
      <c r="T213" s="154"/>
      <c r="AT213" s="149" t="s">
        <v>155</v>
      </c>
      <c r="AU213" s="149" t="s">
        <v>85</v>
      </c>
      <c r="AV213" s="13" t="s">
        <v>85</v>
      </c>
      <c r="AW213" s="13" t="s">
        <v>32</v>
      </c>
      <c r="AX213" s="13" t="s">
        <v>76</v>
      </c>
      <c r="AY213" s="149" t="s">
        <v>146</v>
      </c>
    </row>
    <row r="214" spans="2:65" s="13" customFormat="1" ht="10.199999999999999">
      <c r="B214" s="148"/>
      <c r="D214" s="142" t="s">
        <v>155</v>
      </c>
      <c r="E214" s="149" t="s">
        <v>1</v>
      </c>
      <c r="F214" s="150" t="s">
        <v>238</v>
      </c>
      <c r="H214" s="151">
        <v>4.5529999999999999</v>
      </c>
      <c r="I214" s="152"/>
      <c r="L214" s="148"/>
      <c r="M214" s="153"/>
      <c r="T214" s="154"/>
      <c r="AT214" s="149" t="s">
        <v>155</v>
      </c>
      <c r="AU214" s="149" t="s">
        <v>85</v>
      </c>
      <c r="AV214" s="13" t="s">
        <v>85</v>
      </c>
      <c r="AW214" s="13" t="s">
        <v>32</v>
      </c>
      <c r="AX214" s="13" t="s">
        <v>76</v>
      </c>
      <c r="AY214" s="149" t="s">
        <v>146</v>
      </c>
    </row>
    <row r="215" spans="2:65" s="13" customFormat="1" ht="10.199999999999999">
      <c r="B215" s="148"/>
      <c r="D215" s="142" t="s">
        <v>155</v>
      </c>
      <c r="E215" s="149" t="s">
        <v>1</v>
      </c>
      <c r="F215" s="150" t="s">
        <v>239</v>
      </c>
      <c r="H215" s="151">
        <v>16.350000000000001</v>
      </c>
      <c r="I215" s="152"/>
      <c r="L215" s="148"/>
      <c r="M215" s="153"/>
      <c r="T215" s="154"/>
      <c r="AT215" s="149" t="s">
        <v>155</v>
      </c>
      <c r="AU215" s="149" t="s">
        <v>85</v>
      </c>
      <c r="AV215" s="13" t="s">
        <v>85</v>
      </c>
      <c r="AW215" s="13" t="s">
        <v>32</v>
      </c>
      <c r="AX215" s="13" t="s">
        <v>76</v>
      </c>
      <c r="AY215" s="149" t="s">
        <v>146</v>
      </c>
    </row>
    <row r="216" spans="2:65" s="13" customFormat="1" ht="10.199999999999999">
      <c r="B216" s="148"/>
      <c r="D216" s="142" t="s">
        <v>155</v>
      </c>
      <c r="E216" s="149" t="s">
        <v>1</v>
      </c>
      <c r="F216" s="150" t="s">
        <v>240</v>
      </c>
      <c r="H216" s="151">
        <v>4.8380000000000001</v>
      </c>
      <c r="I216" s="152"/>
      <c r="L216" s="148"/>
      <c r="M216" s="153"/>
      <c r="T216" s="154"/>
      <c r="AT216" s="149" t="s">
        <v>155</v>
      </c>
      <c r="AU216" s="149" t="s">
        <v>85</v>
      </c>
      <c r="AV216" s="13" t="s">
        <v>85</v>
      </c>
      <c r="AW216" s="13" t="s">
        <v>32</v>
      </c>
      <c r="AX216" s="13" t="s">
        <v>76</v>
      </c>
      <c r="AY216" s="149" t="s">
        <v>146</v>
      </c>
    </row>
    <row r="217" spans="2:65" s="13" customFormat="1" ht="10.199999999999999">
      <c r="B217" s="148"/>
      <c r="D217" s="142" t="s">
        <v>155</v>
      </c>
      <c r="E217" s="149" t="s">
        <v>1</v>
      </c>
      <c r="F217" s="150" t="s">
        <v>241</v>
      </c>
      <c r="H217" s="151">
        <v>3.915</v>
      </c>
      <c r="I217" s="152"/>
      <c r="L217" s="148"/>
      <c r="M217" s="153"/>
      <c r="T217" s="154"/>
      <c r="AT217" s="149" t="s">
        <v>155</v>
      </c>
      <c r="AU217" s="149" t="s">
        <v>85</v>
      </c>
      <c r="AV217" s="13" t="s">
        <v>85</v>
      </c>
      <c r="AW217" s="13" t="s">
        <v>32</v>
      </c>
      <c r="AX217" s="13" t="s">
        <v>76</v>
      </c>
      <c r="AY217" s="149" t="s">
        <v>146</v>
      </c>
    </row>
    <row r="218" spans="2:65" s="13" customFormat="1" ht="10.199999999999999">
      <c r="B218" s="148"/>
      <c r="D218" s="142" t="s">
        <v>155</v>
      </c>
      <c r="E218" s="149" t="s">
        <v>1</v>
      </c>
      <c r="F218" s="150" t="s">
        <v>242</v>
      </c>
      <c r="H218" s="151">
        <v>3.75</v>
      </c>
      <c r="I218" s="152"/>
      <c r="L218" s="148"/>
      <c r="M218" s="153"/>
      <c r="T218" s="154"/>
      <c r="AT218" s="149" t="s">
        <v>155</v>
      </c>
      <c r="AU218" s="149" t="s">
        <v>85</v>
      </c>
      <c r="AV218" s="13" t="s">
        <v>85</v>
      </c>
      <c r="AW218" s="13" t="s">
        <v>32</v>
      </c>
      <c r="AX218" s="13" t="s">
        <v>76</v>
      </c>
      <c r="AY218" s="149" t="s">
        <v>146</v>
      </c>
    </row>
    <row r="219" spans="2:65" s="13" customFormat="1" ht="10.199999999999999">
      <c r="B219" s="148"/>
      <c r="D219" s="142" t="s">
        <v>155</v>
      </c>
      <c r="E219" s="149" t="s">
        <v>1</v>
      </c>
      <c r="F219" s="150" t="s">
        <v>243</v>
      </c>
      <c r="H219" s="151">
        <v>4.2</v>
      </c>
      <c r="I219" s="152"/>
      <c r="L219" s="148"/>
      <c r="M219" s="153"/>
      <c r="T219" s="154"/>
      <c r="AT219" s="149" t="s">
        <v>155</v>
      </c>
      <c r="AU219" s="149" t="s">
        <v>85</v>
      </c>
      <c r="AV219" s="13" t="s">
        <v>85</v>
      </c>
      <c r="AW219" s="13" t="s">
        <v>32</v>
      </c>
      <c r="AX219" s="13" t="s">
        <v>76</v>
      </c>
      <c r="AY219" s="149" t="s">
        <v>146</v>
      </c>
    </row>
    <row r="220" spans="2:65" s="13" customFormat="1" ht="10.199999999999999">
      <c r="B220" s="148"/>
      <c r="D220" s="142" t="s">
        <v>155</v>
      </c>
      <c r="E220" s="149" t="s">
        <v>1</v>
      </c>
      <c r="F220" s="150" t="s">
        <v>244</v>
      </c>
      <c r="H220" s="151">
        <v>4.7699999999999996</v>
      </c>
      <c r="I220" s="152"/>
      <c r="L220" s="148"/>
      <c r="M220" s="153"/>
      <c r="T220" s="154"/>
      <c r="AT220" s="149" t="s">
        <v>155</v>
      </c>
      <c r="AU220" s="149" t="s">
        <v>85</v>
      </c>
      <c r="AV220" s="13" t="s">
        <v>85</v>
      </c>
      <c r="AW220" s="13" t="s">
        <v>32</v>
      </c>
      <c r="AX220" s="13" t="s">
        <v>76</v>
      </c>
      <c r="AY220" s="149" t="s">
        <v>146</v>
      </c>
    </row>
    <row r="221" spans="2:65" s="13" customFormat="1" ht="10.199999999999999">
      <c r="B221" s="148"/>
      <c r="D221" s="142" t="s">
        <v>155</v>
      </c>
      <c r="E221" s="149" t="s">
        <v>1</v>
      </c>
      <c r="F221" s="150" t="s">
        <v>245</v>
      </c>
      <c r="H221" s="151">
        <v>27</v>
      </c>
      <c r="I221" s="152"/>
      <c r="L221" s="148"/>
      <c r="M221" s="153"/>
      <c r="T221" s="154"/>
      <c r="AT221" s="149" t="s">
        <v>155</v>
      </c>
      <c r="AU221" s="149" t="s">
        <v>85</v>
      </c>
      <c r="AV221" s="13" t="s">
        <v>85</v>
      </c>
      <c r="AW221" s="13" t="s">
        <v>32</v>
      </c>
      <c r="AX221" s="13" t="s">
        <v>76</v>
      </c>
      <c r="AY221" s="149" t="s">
        <v>146</v>
      </c>
    </row>
    <row r="222" spans="2:65" s="13" customFormat="1" ht="10.199999999999999">
      <c r="B222" s="148"/>
      <c r="D222" s="142" t="s">
        <v>155</v>
      </c>
      <c r="E222" s="149" t="s">
        <v>1</v>
      </c>
      <c r="F222" s="150" t="s">
        <v>246</v>
      </c>
      <c r="H222" s="151">
        <v>3.66</v>
      </c>
      <c r="I222" s="152"/>
      <c r="L222" s="148"/>
      <c r="M222" s="153"/>
      <c r="T222" s="154"/>
      <c r="AT222" s="149" t="s">
        <v>155</v>
      </c>
      <c r="AU222" s="149" t="s">
        <v>85</v>
      </c>
      <c r="AV222" s="13" t="s">
        <v>85</v>
      </c>
      <c r="AW222" s="13" t="s">
        <v>32</v>
      </c>
      <c r="AX222" s="13" t="s">
        <v>76</v>
      </c>
      <c r="AY222" s="149" t="s">
        <v>146</v>
      </c>
    </row>
    <row r="223" spans="2:65" s="13" customFormat="1" ht="10.199999999999999">
      <c r="B223" s="148"/>
      <c r="D223" s="142" t="s">
        <v>155</v>
      </c>
      <c r="E223" s="149" t="s">
        <v>1</v>
      </c>
      <c r="F223" s="150" t="s">
        <v>247</v>
      </c>
      <c r="H223" s="151">
        <v>0.76700000000000002</v>
      </c>
      <c r="I223" s="152"/>
      <c r="L223" s="148"/>
      <c r="M223" s="153"/>
      <c r="T223" s="154"/>
      <c r="AT223" s="149" t="s">
        <v>155</v>
      </c>
      <c r="AU223" s="149" t="s">
        <v>85</v>
      </c>
      <c r="AV223" s="13" t="s">
        <v>85</v>
      </c>
      <c r="AW223" s="13" t="s">
        <v>32</v>
      </c>
      <c r="AX223" s="13" t="s">
        <v>76</v>
      </c>
      <c r="AY223" s="149" t="s">
        <v>146</v>
      </c>
    </row>
    <row r="224" spans="2:65" s="13" customFormat="1" ht="10.199999999999999">
      <c r="B224" s="148"/>
      <c r="D224" s="142" t="s">
        <v>155</v>
      </c>
      <c r="E224" s="149" t="s">
        <v>1</v>
      </c>
      <c r="F224" s="150" t="s">
        <v>248</v>
      </c>
      <c r="H224" s="151">
        <v>3.14</v>
      </c>
      <c r="I224" s="152"/>
      <c r="L224" s="148"/>
      <c r="M224" s="153"/>
      <c r="T224" s="154"/>
      <c r="AT224" s="149" t="s">
        <v>155</v>
      </c>
      <c r="AU224" s="149" t="s">
        <v>85</v>
      </c>
      <c r="AV224" s="13" t="s">
        <v>85</v>
      </c>
      <c r="AW224" s="13" t="s">
        <v>32</v>
      </c>
      <c r="AX224" s="13" t="s">
        <v>76</v>
      </c>
      <c r="AY224" s="149" t="s">
        <v>146</v>
      </c>
    </row>
    <row r="225" spans="2:65" s="13" customFormat="1" ht="10.199999999999999">
      <c r="B225" s="148"/>
      <c r="D225" s="142" t="s">
        <v>155</v>
      </c>
      <c r="E225" s="149" t="s">
        <v>1</v>
      </c>
      <c r="F225" s="150" t="s">
        <v>249</v>
      </c>
      <c r="H225" s="151">
        <v>0.80500000000000005</v>
      </c>
      <c r="I225" s="152"/>
      <c r="L225" s="148"/>
      <c r="M225" s="153"/>
      <c r="T225" s="154"/>
      <c r="AT225" s="149" t="s">
        <v>155</v>
      </c>
      <c r="AU225" s="149" t="s">
        <v>85</v>
      </c>
      <c r="AV225" s="13" t="s">
        <v>85</v>
      </c>
      <c r="AW225" s="13" t="s">
        <v>32</v>
      </c>
      <c r="AX225" s="13" t="s">
        <v>76</v>
      </c>
      <c r="AY225" s="149" t="s">
        <v>146</v>
      </c>
    </row>
    <row r="226" spans="2:65" s="13" customFormat="1" ht="10.199999999999999">
      <c r="B226" s="148"/>
      <c r="D226" s="142" t="s">
        <v>155</v>
      </c>
      <c r="E226" s="149" t="s">
        <v>1</v>
      </c>
      <c r="F226" s="150" t="s">
        <v>250</v>
      </c>
      <c r="H226" s="151">
        <v>0.68200000000000005</v>
      </c>
      <c r="I226" s="152"/>
      <c r="L226" s="148"/>
      <c r="M226" s="153"/>
      <c r="T226" s="154"/>
      <c r="AT226" s="149" t="s">
        <v>155</v>
      </c>
      <c r="AU226" s="149" t="s">
        <v>85</v>
      </c>
      <c r="AV226" s="13" t="s">
        <v>85</v>
      </c>
      <c r="AW226" s="13" t="s">
        <v>32</v>
      </c>
      <c r="AX226" s="13" t="s">
        <v>76</v>
      </c>
      <c r="AY226" s="149" t="s">
        <v>146</v>
      </c>
    </row>
    <row r="227" spans="2:65" s="13" customFormat="1" ht="10.199999999999999">
      <c r="B227" s="148"/>
      <c r="D227" s="142" t="s">
        <v>155</v>
      </c>
      <c r="E227" s="149" t="s">
        <v>1</v>
      </c>
      <c r="F227" s="150" t="s">
        <v>251</v>
      </c>
      <c r="H227" s="151">
        <v>0.66</v>
      </c>
      <c r="I227" s="152"/>
      <c r="L227" s="148"/>
      <c r="M227" s="153"/>
      <c r="T227" s="154"/>
      <c r="AT227" s="149" t="s">
        <v>155</v>
      </c>
      <c r="AU227" s="149" t="s">
        <v>85</v>
      </c>
      <c r="AV227" s="13" t="s">
        <v>85</v>
      </c>
      <c r="AW227" s="13" t="s">
        <v>32</v>
      </c>
      <c r="AX227" s="13" t="s">
        <v>76</v>
      </c>
      <c r="AY227" s="149" t="s">
        <v>146</v>
      </c>
    </row>
    <row r="228" spans="2:65" s="13" customFormat="1" ht="10.199999999999999">
      <c r="B228" s="148"/>
      <c r="D228" s="142" t="s">
        <v>155</v>
      </c>
      <c r="E228" s="149" t="s">
        <v>1</v>
      </c>
      <c r="F228" s="150" t="s">
        <v>252</v>
      </c>
      <c r="H228" s="151">
        <v>0.72</v>
      </c>
      <c r="I228" s="152"/>
      <c r="L228" s="148"/>
      <c r="M228" s="153"/>
      <c r="T228" s="154"/>
      <c r="AT228" s="149" t="s">
        <v>155</v>
      </c>
      <c r="AU228" s="149" t="s">
        <v>85</v>
      </c>
      <c r="AV228" s="13" t="s">
        <v>85</v>
      </c>
      <c r="AW228" s="13" t="s">
        <v>32</v>
      </c>
      <c r="AX228" s="13" t="s">
        <v>76</v>
      </c>
      <c r="AY228" s="149" t="s">
        <v>146</v>
      </c>
    </row>
    <row r="229" spans="2:65" s="13" customFormat="1" ht="10.199999999999999">
      <c r="B229" s="148"/>
      <c r="D229" s="142" t="s">
        <v>155</v>
      </c>
      <c r="E229" s="149" t="s">
        <v>1</v>
      </c>
      <c r="F229" s="150" t="s">
        <v>253</v>
      </c>
      <c r="H229" s="151">
        <v>0.79</v>
      </c>
      <c r="I229" s="152"/>
      <c r="L229" s="148"/>
      <c r="M229" s="153"/>
      <c r="T229" s="154"/>
      <c r="AT229" s="149" t="s">
        <v>155</v>
      </c>
      <c r="AU229" s="149" t="s">
        <v>85</v>
      </c>
      <c r="AV229" s="13" t="s">
        <v>85</v>
      </c>
      <c r="AW229" s="13" t="s">
        <v>32</v>
      </c>
      <c r="AX229" s="13" t="s">
        <v>76</v>
      </c>
      <c r="AY229" s="149" t="s">
        <v>146</v>
      </c>
    </row>
    <row r="230" spans="2:65" s="13" customFormat="1" ht="10.199999999999999">
      <c r="B230" s="148"/>
      <c r="D230" s="142" t="s">
        <v>155</v>
      </c>
      <c r="E230" s="149" t="s">
        <v>1</v>
      </c>
      <c r="F230" s="150" t="s">
        <v>254</v>
      </c>
      <c r="H230" s="151">
        <v>6</v>
      </c>
      <c r="I230" s="152"/>
      <c r="L230" s="148"/>
      <c r="M230" s="153"/>
      <c r="T230" s="154"/>
      <c r="AT230" s="149" t="s">
        <v>155</v>
      </c>
      <c r="AU230" s="149" t="s">
        <v>85</v>
      </c>
      <c r="AV230" s="13" t="s">
        <v>85</v>
      </c>
      <c r="AW230" s="13" t="s">
        <v>32</v>
      </c>
      <c r="AX230" s="13" t="s">
        <v>76</v>
      </c>
      <c r="AY230" s="149" t="s">
        <v>146</v>
      </c>
    </row>
    <row r="231" spans="2:65" s="14" customFormat="1" ht="10.199999999999999">
      <c r="B231" s="155"/>
      <c r="D231" s="142" t="s">
        <v>155</v>
      </c>
      <c r="E231" s="156" t="s">
        <v>1</v>
      </c>
      <c r="F231" s="157" t="s">
        <v>162</v>
      </c>
      <c r="H231" s="158">
        <v>99.2</v>
      </c>
      <c r="I231" s="159"/>
      <c r="L231" s="155"/>
      <c r="M231" s="160"/>
      <c r="T231" s="161"/>
      <c r="AT231" s="156" t="s">
        <v>155</v>
      </c>
      <c r="AU231" s="156" t="s">
        <v>85</v>
      </c>
      <c r="AV231" s="14" t="s">
        <v>153</v>
      </c>
      <c r="AW231" s="14" t="s">
        <v>32</v>
      </c>
      <c r="AX231" s="14" t="s">
        <v>81</v>
      </c>
      <c r="AY231" s="156" t="s">
        <v>146</v>
      </c>
    </row>
    <row r="232" spans="2:65" s="1" customFormat="1" ht="16.5" customHeight="1">
      <c r="B232" s="32"/>
      <c r="C232" s="128" t="s">
        <v>255</v>
      </c>
      <c r="D232" s="128" t="s">
        <v>148</v>
      </c>
      <c r="E232" s="129" t="s">
        <v>256</v>
      </c>
      <c r="F232" s="130" t="s">
        <v>257</v>
      </c>
      <c r="G232" s="131" t="s">
        <v>197</v>
      </c>
      <c r="H232" s="132">
        <v>99.2</v>
      </c>
      <c r="I232" s="133"/>
      <c r="J232" s="134">
        <f>ROUND(I232*H232,2)</f>
        <v>0</v>
      </c>
      <c r="K232" s="130" t="s">
        <v>152</v>
      </c>
      <c r="L232" s="32"/>
      <c r="M232" s="135" t="s">
        <v>1</v>
      </c>
      <c r="N232" s="136" t="s">
        <v>41</v>
      </c>
      <c r="P232" s="137">
        <f>O232*H232</f>
        <v>0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153</v>
      </c>
      <c r="AT232" s="139" t="s">
        <v>148</v>
      </c>
      <c r="AU232" s="139" t="s">
        <v>85</v>
      </c>
      <c r="AY232" s="17" t="s">
        <v>146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7" t="s">
        <v>81</v>
      </c>
      <c r="BK232" s="140">
        <f>ROUND(I232*H232,2)</f>
        <v>0</v>
      </c>
      <c r="BL232" s="17" t="s">
        <v>153</v>
      </c>
      <c r="BM232" s="139" t="s">
        <v>258</v>
      </c>
    </row>
    <row r="233" spans="2:65" s="1" customFormat="1" ht="21.75" customHeight="1">
      <c r="B233" s="32"/>
      <c r="C233" s="128" t="s">
        <v>259</v>
      </c>
      <c r="D233" s="128" t="s">
        <v>148</v>
      </c>
      <c r="E233" s="129" t="s">
        <v>260</v>
      </c>
      <c r="F233" s="130" t="s">
        <v>261</v>
      </c>
      <c r="G233" s="131" t="s">
        <v>262</v>
      </c>
      <c r="H233" s="132">
        <v>1.403</v>
      </c>
      <c r="I233" s="133"/>
      <c r="J233" s="134">
        <f>ROUND(I233*H233,2)</f>
        <v>0</v>
      </c>
      <c r="K233" s="130" t="s">
        <v>152</v>
      </c>
      <c r="L233" s="32"/>
      <c r="M233" s="135" t="s">
        <v>1</v>
      </c>
      <c r="N233" s="136" t="s">
        <v>41</v>
      </c>
      <c r="P233" s="137">
        <f>O233*H233</f>
        <v>0</v>
      </c>
      <c r="Q233" s="137">
        <v>1.0606199999999999</v>
      </c>
      <c r="R233" s="137">
        <f>Q233*H233</f>
        <v>1.4880498599999998</v>
      </c>
      <c r="S233" s="137">
        <v>0</v>
      </c>
      <c r="T233" s="138">
        <f>S233*H233</f>
        <v>0</v>
      </c>
      <c r="AR233" s="139" t="s">
        <v>153</v>
      </c>
      <c r="AT233" s="139" t="s">
        <v>148</v>
      </c>
      <c r="AU233" s="139" t="s">
        <v>85</v>
      </c>
      <c r="AY233" s="17" t="s">
        <v>146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7" t="s">
        <v>81</v>
      </c>
      <c r="BK233" s="140">
        <f>ROUND(I233*H233,2)</f>
        <v>0</v>
      </c>
      <c r="BL233" s="17" t="s">
        <v>153</v>
      </c>
      <c r="BM233" s="139" t="s">
        <v>263</v>
      </c>
    </row>
    <row r="234" spans="2:65" s="13" customFormat="1" ht="10.199999999999999">
      <c r="B234" s="148"/>
      <c r="D234" s="142" t="s">
        <v>155</v>
      </c>
      <c r="E234" s="149" t="s">
        <v>1</v>
      </c>
      <c r="F234" s="150" t="s">
        <v>264</v>
      </c>
      <c r="H234" s="151">
        <v>1.403</v>
      </c>
      <c r="I234" s="152"/>
      <c r="L234" s="148"/>
      <c r="M234" s="153"/>
      <c r="T234" s="154"/>
      <c r="AT234" s="149" t="s">
        <v>155</v>
      </c>
      <c r="AU234" s="149" t="s">
        <v>85</v>
      </c>
      <c r="AV234" s="13" t="s">
        <v>85</v>
      </c>
      <c r="AW234" s="13" t="s">
        <v>32</v>
      </c>
      <c r="AX234" s="13" t="s">
        <v>81</v>
      </c>
      <c r="AY234" s="149" t="s">
        <v>146</v>
      </c>
    </row>
    <row r="235" spans="2:65" s="11" customFormat="1" ht="22.8" customHeight="1">
      <c r="B235" s="116"/>
      <c r="D235" s="117" t="s">
        <v>75</v>
      </c>
      <c r="E235" s="126" t="s">
        <v>174</v>
      </c>
      <c r="F235" s="126" t="s">
        <v>265</v>
      </c>
      <c r="I235" s="119"/>
      <c r="J235" s="127">
        <f>BK235</f>
        <v>0</v>
      </c>
      <c r="L235" s="116"/>
      <c r="M235" s="121"/>
      <c r="P235" s="122">
        <f>SUM(P236:P251)</f>
        <v>0</v>
      </c>
      <c r="R235" s="122">
        <f>SUM(R236:R251)</f>
        <v>4.7304947999999998</v>
      </c>
      <c r="T235" s="123">
        <f>SUM(T236:T251)</f>
        <v>0</v>
      </c>
      <c r="AR235" s="117" t="s">
        <v>81</v>
      </c>
      <c r="AT235" s="124" t="s">
        <v>75</v>
      </c>
      <c r="AU235" s="124" t="s">
        <v>81</v>
      </c>
      <c r="AY235" s="117" t="s">
        <v>146</v>
      </c>
      <c r="BK235" s="125">
        <f>SUM(BK236:BK251)</f>
        <v>0</v>
      </c>
    </row>
    <row r="236" spans="2:65" s="1" customFormat="1" ht="37.799999999999997" customHeight="1">
      <c r="B236" s="32"/>
      <c r="C236" s="128" t="s">
        <v>266</v>
      </c>
      <c r="D236" s="128" t="s">
        <v>148</v>
      </c>
      <c r="E236" s="129" t="s">
        <v>267</v>
      </c>
      <c r="F236" s="130" t="s">
        <v>268</v>
      </c>
      <c r="G236" s="131" t="s">
        <v>197</v>
      </c>
      <c r="H236" s="132">
        <v>320.92899999999997</v>
      </c>
      <c r="I236" s="133"/>
      <c r="J236" s="134">
        <f>ROUND(I236*H236,2)</f>
        <v>0</v>
      </c>
      <c r="K236" s="130" t="s">
        <v>1</v>
      </c>
      <c r="L236" s="32"/>
      <c r="M236" s="135" t="s">
        <v>1</v>
      </c>
      <c r="N236" s="136" t="s">
        <v>41</v>
      </c>
      <c r="P236" s="137">
        <f>O236*H236</f>
        <v>0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153</v>
      </c>
      <c r="AT236" s="139" t="s">
        <v>148</v>
      </c>
      <c r="AU236" s="139" t="s">
        <v>85</v>
      </c>
      <c r="AY236" s="17" t="s">
        <v>146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7" t="s">
        <v>81</v>
      </c>
      <c r="BK236" s="140">
        <f>ROUND(I236*H236,2)</f>
        <v>0</v>
      </c>
      <c r="BL236" s="17" t="s">
        <v>153</v>
      </c>
      <c r="BM236" s="139" t="s">
        <v>269</v>
      </c>
    </row>
    <row r="237" spans="2:65" s="13" customFormat="1" ht="10.199999999999999">
      <c r="B237" s="148"/>
      <c r="D237" s="142" t="s">
        <v>155</v>
      </c>
      <c r="E237" s="149" t="s">
        <v>1</v>
      </c>
      <c r="F237" s="150" t="s">
        <v>270</v>
      </c>
      <c r="H237" s="151">
        <v>129.92099999999999</v>
      </c>
      <c r="I237" s="152"/>
      <c r="L237" s="148"/>
      <c r="M237" s="153"/>
      <c r="T237" s="154"/>
      <c r="AT237" s="149" t="s">
        <v>155</v>
      </c>
      <c r="AU237" s="149" t="s">
        <v>85</v>
      </c>
      <c r="AV237" s="13" t="s">
        <v>85</v>
      </c>
      <c r="AW237" s="13" t="s">
        <v>32</v>
      </c>
      <c r="AX237" s="13" t="s">
        <v>76</v>
      </c>
      <c r="AY237" s="149" t="s">
        <v>146</v>
      </c>
    </row>
    <row r="238" spans="2:65" s="13" customFormat="1" ht="10.199999999999999">
      <c r="B238" s="148"/>
      <c r="D238" s="142" t="s">
        <v>155</v>
      </c>
      <c r="E238" s="149" t="s">
        <v>1</v>
      </c>
      <c r="F238" s="150" t="s">
        <v>271</v>
      </c>
      <c r="H238" s="151">
        <v>149.892</v>
      </c>
      <c r="I238" s="152"/>
      <c r="L238" s="148"/>
      <c r="M238" s="153"/>
      <c r="T238" s="154"/>
      <c r="AT238" s="149" t="s">
        <v>155</v>
      </c>
      <c r="AU238" s="149" t="s">
        <v>85</v>
      </c>
      <c r="AV238" s="13" t="s">
        <v>85</v>
      </c>
      <c r="AW238" s="13" t="s">
        <v>32</v>
      </c>
      <c r="AX238" s="13" t="s">
        <v>76</v>
      </c>
      <c r="AY238" s="149" t="s">
        <v>146</v>
      </c>
    </row>
    <row r="239" spans="2:65" s="13" customFormat="1" ht="10.199999999999999">
      <c r="B239" s="148"/>
      <c r="D239" s="142" t="s">
        <v>155</v>
      </c>
      <c r="E239" s="149" t="s">
        <v>1</v>
      </c>
      <c r="F239" s="150" t="s">
        <v>272</v>
      </c>
      <c r="H239" s="151">
        <v>106.587</v>
      </c>
      <c r="I239" s="152"/>
      <c r="L239" s="148"/>
      <c r="M239" s="153"/>
      <c r="T239" s="154"/>
      <c r="AT239" s="149" t="s">
        <v>155</v>
      </c>
      <c r="AU239" s="149" t="s">
        <v>85</v>
      </c>
      <c r="AV239" s="13" t="s">
        <v>85</v>
      </c>
      <c r="AW239" s="13" t="s">
        <v>32</v>
      </c>
      <c r="AX239" s="13" t="s">
        <v>76</v>
      </c>
      <c r="AY239" s="149" t="s">
        <v>146</v>
      </c>
    </row>
    <row r="240" spans="2:65" s="13" customFormat="1" ht="10.199999999999999">
      <c r="B240" s="148"/>
      <c r="D240" s="142" t="s">
        <v>155</v>
      </c>
      <c r="E240" s="149" t="s">
        <v>1</v>
      </c>
      <c r="F240" s="150" t="s">
        <v>273</v>
      </c>
      <c r="H240" s="151">
        <v>17.173999999999999</v>
      </c>
      <c r="I240" s="152"/>
      <c r="L240" s="148"/>
      <c r="M240" s="153"/>
      <c r="T240" s="154"/>
      <c r="AT240" s="149" t="s">
        <v>155</v>
      </c>
      <c r="AU240" s="149" t="s">
        <v>85</v>
      </c>
      <c r="AV240" s="13" t="s">
        <v>85</v>
      </c>
      <c r="AW240" s="13" t="s">
        <v>32</v>
      </c>
      <c r="AX240" s="13" t="s">
        <v>76</v>
      </c>
      <c r="AY240" s="149" t="s">
        <v>146</v>
      </c>
    </row>
    <row r="241" spans="2:65" s="13" customFormat="1" ht="10.199999999999999">
      <c r="B241" s="148"/>
      <c r="D241" s="142" t="s">
        <v>155</v>
      </c>
      <c r="E241" s="149" t="s">
        <v>1</v>
      </c>
      <c r="F241" s="150" t="s">
        <v>274</v>
      </c>
      <c r="H241" s="151">
        <v>-28.013999999999999</v>
      </c>
      <c r="I241" s="152"/>
      <c r="L241" s="148"/>
      <c r="M241" s="153"/>
      <c r="T241" s="154"/>
      <c r="AT241" s="149" t="s">
        <v>155</v>
      </c>
      <c r="AU241" s="149" t="s">
        <v>85</v>
      </c>
      <c r="AV241" s="13" t="s">
        <v>85</v>
      </c>
      <c r="AW241" s="13" t="s">
        <v>32</v>
      </c>
      <c r="AX241" s="13" t="s">
        <v>76</v>
      </c>
      <c r="AY241" s="149" t="s">
        <v>146</v>
      </c>
    </row>
    <row r="242" spans="2:65" s="13" customFormat="1" ht="10.199999999999999">
      <c r="B242" s="148"/>
      <c r="D242" s="142" t="s">
        <v>155</v>
      </c>
      <c r="E242" s="149" t="s">
        <v>1</v>
      </c>
      <c r="F242" s="150" t="s">
        <v>275</v>
      </c>
      <c r="H242" s="151">
        <v>-2.04</v>
      </c>
      <c r="I242" s="152"/>
      <c r="L242" s="148"/>
      <c r="M242" s="153"/>
      <c r="T242" s="154"/>
      <c r="AT242" s="149" t="s">
        <v>155</v>
      </c>
      <c r="AU242" s="149" t="s">
        <v>85</v>
      </c>
      <c r="AV242" s="13" t="s">
        <v>85</v>
      </c>
      <c r="AW242" s="13" t="s">
        <v>32</v>
      </c>
      <c r="AX242" s="13" t="s">
        <v>76</v>
      </c>
      <c r="AY242" s="149" t="s">
        <v>146</v>
      </c>
    </row>
    <row r="243" spans="2:65" s="13" customFormat="1" ht="10.199999999999999">
      <c r="B243" s="148"/>
      <c r="D243" s="142" t="s">
        <v>155</v>
      </c>
      <c r="E243" s="149" t="s">
        <v>1</v>
      </c>
      <c r="F243" s="150" t="s">
        <v>276</v>
      </c>
      <c r="H243" s="151">
        <v>-18.899999999999999</v>
      </c>
      <c r="I243" s="152"/>
      <c r="L243" s="148"/>
      <c r="M243" s="153"/>
      <c r="T243" s="154"/>
      <c r="AT243" s="149" t="s">
        <v>155</v>
      </c>
      <c r="AU243" s="149" t="s">
        <v>85</v>
      </c>
      <c r="AV243" s="13" t="s">
        <v>85</v>
      </c>
      <c r="AW243" s="13" t="s">
        <v>32</v>
      </c>
      <c r="AX243" s="13" t="s">
        <v>76</v>
      </c>
      <c r="AY243" s="149" t="s">
        <v>146</v>
      </c>
    </row>
    <row r="244" spans="2:65" s="13" customFormat="1" ht="10.199999999999999">
      <c r="B244" s="148"/>
      <c r="D244" s="142" t="s">
        <v>155</v>
      </c>
      <c r="E244" s="149" t="s">
        <v>1</v>
      </c>
      <c r="F244" s="150" t="s">
        <v>277</v>
      </c>
      <c r="H244" s="151">
        <v>-5.1749999999999998</v>
      </c>
      <c r="I244" s="152"/>
      <c r="L244" s="148"/>
      <c r="M244" s="153"/>
      <c r="T244" s="154"/>
      <c r="AT244" s="149" t="s">
        <v>155</v>
      </c>
      <c r="AU244" s="149" t="s">
        <v>85</v>
      </c>
      <c r="AV244" s="13" t="s">
        <v>85</v>
      </c>
      <c r="AW244" s="13" t="s">
        <v>32</v>
      </c>
      <c r="AX244" s="13" t="s">
        <v>76</v>
      </c>
      <c r="AY244" s="149" t="s">
        <v>146</v>
      </c>
    </row>
    <row r="245" spans="2:65" s="13" customFormat="1" ht="10.199999999999999">
      <c r="B245" s="148"/>
      <c r="D245" s="142" t="s">
        <v>155</v>
      </c>
      <c r="E245" s="149" t="s">
        <v>1</v>
      </c>
      <c r="F245" s="150" t="s">
        <v>278</v>
      </c>
      <c r="H245" s="151">
        <v>-6</v>
      </c>
      <c r="I245" s="152"/>
      <c r="L245" s="148"/>
      <c r="M245" s="153"/>
      <c r="T245" s="154"/>
      <c r="AT245" s="149" t="s">
        <v>155</v>
      </c>
      <c r="AU245" s="149" t="s">
        <v>85</v>
      </c>
      <c r="AV245" s="13" t="s">
        <v>85</v>
      </c>
      <c r="AW245" s="13" t="s">
        <v>32</v>
      </c>
      <c r="AX245" s="13" t="s">
        <v>76</v>
      </c>
      <c r="AY245" s="149" t="s">
        <v>146</v>
      </c>
    </row>
    <row r="246" spans="2:65" s="13" customFormat="1" ht="10.199999999999999">
      <c r="B246" s="148"/>
      <c r="D246" s="142" t="s">
        <v>155</v>
      </c>
      <c r="E246" s="149" t="s">
        <v>1</v>
      </c>
      <c r="F246" s="150" t="s">
        <v>279</v>
      </c>
      <c r="H246" s="151">
        <v>-15.33</v>
      </c>
      <c r="I246" s="152"/>
      <c r="L246" s="148"/>
      <c r="M246" s="153"/>
      <c r="T246" s="154"/>
      <c r="AT246" s="149" t="s">
        <v>155</v>
      </c>
      <c r="AU246" s="149" t="s">
        <v>85</v>
      </c>
      <c r="AV246" s="13" t="s">
        <v>85</v>
      </c>
      <c r="AW246" s="13" t="s">
        <v>32</v>
      </c>
      <c r="AX246" s="13" t="s">
        <v>76</v>
      </c>
      <c r="AY246" s="149" t="s">
        <v>146</v>
      </c>
    </row>
    <row r="247" spans="2:65" s="13" customFormat="1" ht="10.199999999999999">
      <c r="B247" s="148"/>
      <c r="D247" s="142" t="s">
        <v>155</v>
      </c>
      <c r="E247" s="149" t="s">
        <v>1</v>
      </c>
      <c r="F247" s="150" t="s">
        <v>280</v>
      </c>
      <c r="H247" s="151">
        <v>-5.61</v>
      </c>
      <c r="I247" s="152"/>
      <c r="L247" s="148"/>
      <c r="M247" s="153"/>
      <c r="T247" s="154"/>
      <c r="AT247" s="149" t="s">
        <v>155</v>
      </c>
      <c r="AU247" s="149" t="s">
        <v>85</v>
      </c>
      <c r="AV247" s="13" t="s">
        <v>85</v>
      </c>
      <c r="AW247" s="13" t="s">
        <v>32</v>
      </c>
      <c r="AX247" s="13" t="s">
        <v>76</v>
      </c>
      <c r="AY247" s="149" t="s">
        <v>146</v>
      </c>
    </row>
    <row r="248" spans="2:65" s="13" customFormat="1" ht="10.199999999999999">
      <c r="B248" s="148"/>
      <c r="D248" s="142" t="s">
        <v>155</v>
      </c>
      <c r="E248" s="149" t="s">
        <v>1</v>
      </c>
      <c r="F248" s="150" t="s">
        <v>281</v>
      </c>
      <c r="H248" s="151">
        <v>-1.5760000000000001</v>
      </c>
      <c r="I248" s="152"/>
      <c r="L248" s="148"/>
      <c r="M248" s="153"/>
      <c r="T248" s="154"/>
      <c r="AT248" s="149" t="s">
        <v>155</v>
      </c>
      <c r="AU248" s="149" t="s">
        <v>85</v>
      </c>
      <c r="AV248" s="13" t="s">
        <v>85</v>
      </c>
      <c r="AW248" s="13" t="s">
        <v>32</v>
      </c>
      <c r="AX248" s="13" t="s">
        <v>76</v>
      </c>
      <c r="AY248" s="149" t="s">
        <v>146</v>
      </c>
    </row>
    <row r="249" spans="2:65" s="14" customFormat="1" ht="10.199999999999999">
      <c r="B249" s="155"/>
      <c r="D249" s="142" t="s">
        <v>155</v>
      </c>
      <c r="E249" s="156" t="s">
        <v>1</v>
      </c>
      <c r="F249" s="157" t="s">
        <v>162</v>
      </c>
      <c r="H249" s="158">
        <v>320.92899999999997</v>
      </c>
      <c r="I249" s="159"/>
      <c r="L249" s="155"/>
      <c r="M249" s="160"/>
      <c r="T249" s="161"/>
      <c r="AT249" s="156" t="s">
        <v>155</v>
      </c>
      <c r="AU249" s="156" t="s">
        <v>85</v>
      </c>
      <c r="AV249" s="14" t="s">
        <v>153</v>
      </c>
      <c r="AW249" s="14" t="s">
        <v>32</v>
      </c>
      <c r="AX249" s="14" t="s">
        <v>81</v>
      </c>
      <c r="AY249" s="156" t="s">
        <v>146</v>
      </c>
    </row>
    <row r="250" spans="2:65" s="1" customFormat="1" ht="37.799999999999997" customHeight="1">
      <c r="B250" s="32"/>
      <c r="C250" s="169" t="s">
        <v>8</v>
      </c>
      <c r="D250" s="169" t="s">
        <v>282</v>
      </c>
      <c r="E250" s="170" t="s">
        <v>283</v>
      </c>
      <c r="F250" s="171" t="s">
        <v>284</v>
      </c>
      <c r="G250" s="172" t="s">
        <v>197</v>
      </c>
      <c r="H250" s="173">
        <v>353.02199999999999</v>
      </c>
      <c r="I250" s="174"/>
      <c r="J250" s="175">
        <f>ROUND(I250*H250,2)</f>
        <v>0</v>
      </c>
      <c r="K250" s="171" t="s">
        <v>152</v>
      </c>
      <c r="L250" s="176"/>
      <c r="M250" s="177" t="s">
        <v>1</v>
      </c>
      <c r="N250" s="178" t="s">
        <v>41</v>
      </c>
      <c r="P250" s="137">
        <f>O250*H250</f>
        <v>0</v>
      </c>
      <c r="Q250" s="137">
        <v>1.34E-2</v>
      </c>
      <c r="R250" s="137">
        <f>Q250*H250</f>
        <v>4.7304947999999998</v>
      </c>
      <c r="S250" s="137">
        <v>0</v>
      </c>
      <c r="T250" s="138">
        <f>S250*H250</f>
        <v>0</v>
      </c>
      <c r="AR250" s="139" t="s">
        <v>233</v>
      </c>
      <c r="AT250" s="139" t="s">
        <v>282</v>
      </c>
      <c r="AU250" s="139" t="s">
        <v>85</v>
      </c>
      <c r="AY250" s="17" t="s">
        <v>146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81</v>
      </c>
      <c r="BK250" s="140">
        <f>ROUND(I250*H250,2)</f>
        <v>0</v>
      </c>
      <c r="BL250" s="17" t="s">
        <v>153</v>
      </c>
      <c r="BM250" s="139" t="s">
        <v>285</v>
      </c>
    </row>
    <row r="251" spans="2:65" s="13" customFormat="1" ht="10.199999999999999">
      <c r="B251" s="148"/>
      <c r="D251" s="142" t="s">
        <v>155</v>
      </c>
      <c r="F251" s="150" t="s">
        <v>286</v>
      </c>
      <c r="H251" s="151">
        <v>353.02199999999999</v>
      </c>
      <c r="I251" s="152"/>
      <c r="L251" s="148"/>
      <c r="M251" s="153"/>
      <c r="T251" s="154"/>
      <c r="AT251" s="149" t="s">
        <v>155</v>
      </c>
      <c r="AU251" s="149" t="s">
        <v>85</v>
      </c>
      <c r="AV251" s="13" t="s">
        <v>85</v>
      </c>
      <c r="AW251" s="13" t="s">
        <v>4</v>
      </c>
      <c r="AX251" s="13" t="s">
        <v>81</v>
      </c>
      <c r="AY251" s="149" t="s">
        <v>146</v>
      </c>
    </row>
    <row r="252" spans="2:65" s="11" customFormat="1" ht="22.8" customHeight="1">
      <c r="B252" s="116"/>
      <c r="D252" s="117" t="s">
        <v>75</v>
      </c>
      <c r="E252" s="126" t="s">
        <v>153</v>
      </c>
      <c r="F252" s="126" t="s">
        <v>287</v>
      </c>
      <c r="I252" s="119"/>
      <c r="J252" s="127">
        <f>BK252</f>
        <v>0</v>
      </c>
      <c r="L252" s="116"/>
      <c r="M252" s="121"/>
      <c r="P252" s="122">
        <f>SUM(P253:P267)</f>
        <v>0</v>
      </c>
      <c r="R252" s="122">
        <f>SUM(R253:R267)</f>
        <v>0.54648099000000006</v>
      </c>
      <c r="T252" s="123">
        <f>SUM(T253:T267)</f>
        <v>0</v>
      </c>
      <c r="AR252" s="117" t="s">
        <v>81</v>
      </c>
      <c r="AT252" s="124" t="s">
        <v>75</v>
      </c>
      <c r="AU252" s="124" t="s">
        <v>81</v>
      </c>
      <c r="AY252" s="117" t="s">
        <v>146</v>
      </c>
      <c r="BK252" s="125">
        <f>SUM(BK253:BK267)</f>
        <v>0</v>
      </c>
    </row>
    <row r="253" spans="2:65" s="1" customFormat="1" ht="37.799999999999997" customHeight="1">
      <c r="B253" s="32"/>
      <c r="C253" s="128" t="s">
        <v>288</v>
      </c>
      <c r="D253" s="128" t="s">
        <v>148</v>
      </c>
      <c r="E253" s="129" t="s">
        <v>289</v>
      </c>
      <c r="F253" s="130" t="s">
        <v>290</v>
      </c>
      <c r="G253" s="131" t="s">
        <v>197</v>
      </c>
      <c r="H253" s="132">
        <v>37.200000000000003</v>
      </c>
      <c r="I253" s="133"/>
      <c r="J253" s="134">
        <f>ROUND(I253*H253,2)</f>
        <v>0</v>
      </c>
      <c r="K253" s="130" t="s">
        <v>1</v>
      </c>
      <c r="L253" s="32"/>
      <c r="M253" s="135" t="s">
        <v>1</v>
      </c>
      <c r="N253" s="136" t="s">
        <v>41</v>
      </c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AR253" s="139" t="s">
        <v>153</v>
      </c>
      <c r="AT253" s="139" t="s">
        <v>148</v>
      </c>
      <c r="AU253" s="139" t="s">
        <v>85</v>
      </c>
      <c r="AY253" s="17" t="s">
        <v>146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7" t="s">
        <v>81</v>
      </c>
      <c r="BK253" s="140">
        <f>ROUND(I253*H253,2)</f>
        <v>0</v>
      </c>
      <c r="BL253" s="17" t="s">
        <v>153</v>
      </c>
      <c r="BM253" s="139" t="s">
        <v>291</v>
      </c>
    </row>
    <row r="254" spans="2:65" s="12" customFormat="1" ht="10.199999999999999">
      <c r="B254" s="141"/>
      <c r="D254" s="142" t="s">
        <v>155</v>
      </c>
      <c r="E254" s="143" t="s">
        <v>1</v>
      </c>
      <c r="F254" s="144" t="s">
        <v>292</v>
      </c>
      <c r="H254" s="143" t="s">
        <v>1</v>
      </c>
      <c r="I254" s="145"/>
      <c r="L254" s="141"/>
      <c r="M254" s="146"/>
      <c r="T254" s="147"/>
      <c r="AT254" s="143" t="s">
        <v>155</v>
      </c>
      <c r="AU254" s="143" t="s">
        <v>85</v>
      </c>
      <c r="AV254" s="12" t="s">
        <v>81</v>
      </c>
      <c r="AW254" s="12" t="s">
        <v>32</v>
      </c>
      <c r="AX254" s="12" t="s">
        <v>76</v>
      </c>
      <c r="AY254" s="143" t="s">
        <v>146</v>
      </c>
    </row>
    <row r="255" spans="2:65" s="12" customFormat="1" ht="10.199999999999999">
      <c r="B255" s="141"/>
      <c r="D255" s="142" t="s">
        <v>155</v>
      </c>
      <c r="E255" s="143" t="s">
        <v>1</v>
      </c>
      <c r="F255" s="144" t="s">
        <v>293</v>
      </c>
      <c r="H255" s="143" t="s">
        <v>1</v>
      </c>
      <c r="I255" s="145"/>
      <c r="L255" s="141"/>
      <c r="M255" s="146"/>
      <c r="T255" s="147"/>
      <c r="AT255" s="143" t="s">
        <v>155</v>
      </c>
      <c r="AU255" s="143" t="s">
        <v>85</v>
      </c>
      <c r="AV255" s="12" t="s">
        <v>81</v>
      </c>
      <c r="AW255" s="12" t="s">
        <v>32</v>
      </c>
      <c r="AX255" s="12" t="s">
        <v>76</v>
      </c>
      <c r="AY255" s="143" t="s">
        <v>146</v>
      </c>
    </row>
    <row r="256" spans="2:65" s="13" customFormat="1" ht="10.199999999999999">
      <c r="B256" s="148"/>
      <c r="D256" s="142" t="s">
        <v>155</v>
      </c>
      <c r="E256" s="149" t="s">
        <v>1</v>
      </c>
      <c r="F256" s="150" t="s">
        <v>294</v>
      </c>
      <c r="H256" s="151">
        <v>37.200000000000003</v>
      </c>
      <c r="I256" s="152"/>
      <c r="L256" s="148"/>
      <c r="M256" s="153"/>
      <c r="T256" s="154"/>
      <c r="AT256" s="149" t="s">
        <v>155</v>
      </c>
      <c r="AU256" s="149" t="s">
        <v>85</v>
      </c>
      <c r="AV256" s="13" t="s">
        <v>85</v>
      </c>
      <c r="AW256" s="13" t="s">
        <v>32</v>
      </c>
      <c r="AX256" s="13" t="s">
        <v>81</v>
      </c>
      <c r="AY256" s="149" t="s">
        <v>146</v>
      </c>
    </row>
    <row r="257" spans="2:65" s="1" customFormat="1" ht="24.15" customHeight="1">
      <c r="B257" s="32"/>
      <c r="C257" s="169" t="s">
        <v>295</v>
      </c>
      <c r="D257" s="169" t="s">
        <v>282</v>
      </c>
      <c r="E257" s="170" t="s">
        <v>296</v>
      </c>
      <c r="F257" s="171" t="s">
        <v>297</v>
      </c>
      <c r="G257" s="172" t="s">
        <v>197</v>
      </c>
      <c r="H257" s="173">
        <v>42.148000000000003</v>
      </c>
      <c r="I257" s="174"/>
      <c r="J257" s="175">
        <f>ROUND(I257*H257,2)</f>
        <v>0</v>
      </c>
      <c r="K257" s="171" t="s">
        <v>1</v>
      </c>
      <c r="L257" s="176"/>
      <c r="M257" s="177" t="s">
        <v>1</v>
      </c>
      <c r="N257" s="178" t="s">
        <v>41</v>
      </c>
      <c r="P257" s="137">
        <f>O257*H257</f>
        <v>0</v>
      </c>
      <c r="Q257" s="137">
        <v>8.5800000000000008E-3</v>
      </c>
      <c r="R257" s="137">
        <f>Q257*H257</f>
        <v>0.36162984000000004</v>
      </c>
      <c r="S257" s="137">
        <v>0</v>
      </c>
      <c r="T257" s="138">
        <f>S257*H257</f>
        <v>0</v>
      </c>
      <c r="AR257" s="139" t="s">
        <v>233</v>
      </c>
      <c r="AT257" s="139" t="s">
        <v>282</v>
      </c>
      <c r="AU257" s="139" t="s">
        <v>85</v>
      </c>
      <c r="AY257" s="17" t="s">
        <v>146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7" t="s">
        <v>81</v>
      </c>
      <c r="BK257" s="140">
        <f>ROUND(I257*H257,2)</f>
        <v>0</v>
      </c>
      <c r="BL257" s="17" t="s">
        <v>153</v>
      </c>
      <c r="BM257" s="139" t="s">
        <v>298</v>
      </c>
    </row>
    <row r="258" spans="2:65" s="13" customFormat="1" ht="10.199999999999999">
      <c r="B258" s="148"/>
      <c r="D258" s="142" t="s">
        <v>155</v>
      </c>
      <c r="F258" s="150" t="s">
        <v>299</v>
      </c>
      <c r="H258" s="151">
        <v>42.148000000000003</v>
      </c>
      <c r="I258" s="152"/>
      <c r="L258" s="148"/>
      <c r="M258" s="153"/>
      <c r="T258" s="154"/>
      <c r="AT258" s="149" t="s">
        <v>155</v>
      </c>
      <c r="AU258" s="149" t="s">
        <v>85</v>
      </c>
      <c r="AV258" s="13" t="s">
        <v>85</v>
      </c>
      <c r="AW258" s="13" t="s">
        <v>4</v>
      </c>
      <c r="AX258" s="13" t="s">
        <v>81</v>
      </c>
      <c r="AY258" s="149" t="s">
        <v>146</v>
      </c>
    </row>
    <row r="259" spans="2:65" s="1" customFormat="1" ht="37.799999999999997" customHeight="1">
      <c r="B259" s="32"/>
      <c r="C259" s="128" t="s">
        <v>300</v>
      </c>
      <c r="D259" s="128" t="s">
        <v>148</v>
      </c>
      <c r="E259" s="129" t="s">
        <v>301</v>
      </c>
      <c r="F259" s="130" t="s">
        <v>302</v>
      </c>
      <c r="G259" s="131" t="s">
        <v>197</v>
      </c>
      <c r="H259" s="132">
        <v>98.88</v>
      </c>
      <c r="I259" s="133"/>
      <c r="J259" s="134">
        <f>ROUND(I259*H259,2)</f>
        <v>0</v>
      </c>
      <c r="K259" s="130" t="s">
        <v>1</v>
      </c>
      <c r="L259" s="32"/>
      <c r="M259" s="135" t="s">
        <v>1</v>
      </c>
      <c r="N259" s="136" t="s">
        <v>41</v>
      </c>
      <c r="P259" s="137">
        <f>O259*H259</f>
        <v>0</v>
      </c>
      <c r="Q259" s="137">
        <v>0</v>
      </c>
      <c r="R259" s="137">
        <f>Q259*H259</f>
        <v>0</v>
      </c>
      <c r="S259" s="137">
        <v>0</v>
      </c>
      <c r="T259" s="138">
        <f>S259*H259</f>
        <v>0</v>
      </c>
      <c r="AR259" s="139" t="s">
        <v>153</v>
      </c>
      <c r="AT259" s="139" t="s">
        <v>148</v>
      </c>
      <c r="AU259" s="139" t="s">
        <v>85</v>
      </c>
      <c r="AY259" s="17" t="s">
        <v>146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7" t="s">
        <v>81</v>
      </c>
      <c r="BK259" s="140">
        <f>ROUND(I259*H259,2)</f>
        <v>0</v>
      </c>
      <c r="BL259" s="17" t="s">
        <v>153</v>
      </c>
      <c r="BM259" s="139" t="s">
        <v>303</v>
      </c>
    </row>
    <row r="260" spans="2:65" s="12" customFormat="1" ht="10.199999999999999">
      <c r="B260" s="141"/>
      <c r="D260" s="142" t="s">
        <v>155</v>
      </c>
      <c r="E260" s="143" t="s">
        <v>1</v>
      </c>
      <c r="F260" s="144" t="s">
        <v>292</v>
      </c>
      <c r="H260" s="143" t="s">
        <v>1</v>
      </c>
      <c r="I260" s="145"/>
      <c r="L260" s="141"/>
      <c r="M260" s="146"/>
      <c r="T260" s="147"/>
      <c r="AT260" s="143" t="s">
        <v>155</v>
      </c>
      <c r="AU260" s="143" t="s">
        <v>85</v>
      </c>
      <c r="AV260" s="12" t="s">
        <v>81</v>
      </c>
      <c r="AW260" s="12" t="s">
        <v>32</v>
      </c>
      <c r="AX260" s="12" t="s">
        <v>76</v>
      </c>
      <c r="AY260" s="143" t="s">
        <v>146</v>
      </c>
    </row>
    <row r="261" spans="2:65" s="12" customFormat="1" ht="10.199999999999999">
      <c r="B261" s="141"/>
      <c r="D261" s="142" t="s">
        <v>155</v>
      </c>
      <c r="E261" s="143" t="s">
        <v>1</v>
      </c>
      <c r="F261" s="144" t="s">
        <v>293</v>
      </c>
      <c r="H261" s="143" t="s">
        <v>1</v>
      </c>
      <c r="I261" s="145"/>
      <c r="L261" s="141"/>
      <c r="M261" s="146"/>
      <c r="T261" s="147"/>
      <c r="AT261" s="143" t="s">
        <v>155</v>
      </c>
      <c r="AU261" s="143" t="s">
        <v>85</v>
      </c>
      <c r="AV261" s="12" t="s">
        <v>81</v>
      </c>
      <c r="AW261" s="12" t="s">
        <v>32</v>
      </c>
      <c r="AX261" s="12" t="s">
        <v>76</v>
      </c>
      <c r="AY261" s="143" t="s">
        <v>146</v>
      </c>
    </row>
    <row r="262" spans="2:65" s="13" customFormat="1" ht="10.199999999999999">
      <c r="B262" s="148"/>
      <c r="D262" s="142" t="s">
        <v>155</v>
      </c>
      <c r="E262" s="149" t="s">
        <v>1</v>
      </c>
      <c r="F262" s="150" t="s">
        <v>304</v>
      </c>
      <c r="H262" s="151">
        <v>14.88</v>
      </c>
      <c r="I262" s="152"/>
      <c r="L262" s="148"/>
      <c r="M262" s="153"/>
      <c r="T262" s="154"/>
      <c r="AT262" s="149" t="s">
        <v>155</v>
      </c>
      <c r="AU262" s="149" t="s">
        <v>85</v>
      </c>
      <c r="AV262" s="13" t="s">
        <v>85</v>
      </c>
      <c r="AW262" s="13" t="s">
        <v>32</v>
      </c>
      <c r="AX262" s="13" t="s">
        <v>76</v>
      </c>
      <c r="AY262" s="149" t="s">
        <v>146</v>
      </c>
    </row>
    <row r="263" spans="2:65" s="12" customFormat="1" ht="10.199999999999999">
      <c r="B263" s="141"/>
      <c r="D263" s="142" t="s">
        <v>155</v>
      </c>
      <c r="E263" s="143" t="s">
        <v>1</v>
      </c>
      <c r="F263" s="144" t="s">
        <v>305</v>
      </c>
      <c r="H263" s="143" t="s">
        <v>1</v>
      </c>
      <c r="I263" s="145"/>
      <c r="L263" s="141"/>
      <c r="M263" s="146"/>
      <c r="T263" s="147"/>
      <c r="AT263" s="143" t="s">
        <v>155</v>
      </c>
      <c r="AU263" s="143" t="s">
        <v>85</v>
      </c>
      <c r="AV263" s="12" t="s">
        <v>81</v>
      </c>
      <c r="AW263" s="12" t="s">
        <v>32</v>
      </c>
      <c r="AX263" s="12" t="s">
        <v>76</v>
      </c>
      <c r="AY263" s="143" t="s">
        <v>146</v>
      </c>
    </row>
    <row r="264" spans="2:65" s="13" customFormat="1" ht="10.199999999999999">
      <c r="B264" s="148"/>
      <c r="D264" s="142" t="s">
        <v>155</v>
      </c>
      <c r="E264" s="149" t="s">
        <v>1</v>
      </c>
      <c r="F264" s="150" t="s">
        <v>306</v>
      </c>
      <c r="H264" s="151">
        <v>84</v>
      </c>
      <c r="I264" s="152"/>
      <c r="L264" s="148"/>
      <c r="M264" s="153"/>
      <c r="T264" s="154"/>
      <c r="AT264" s="149" t="s">
        <v>155</v>
      </c>
      <c r="AU264" s="149" t="s">
        <v>85</v>
      </c>
      <c r="AV264" s="13" t="s">
        <v>85</v>
      </c>
      <c r="AW264" s="13" t="s">
        <v>32</v>
      </c>
      <c r="AX264" s="13" t="s">
        <v>76</v>
      </c>
      <c r="AY264" s="149" t="s">
        <v>146</v>
      </c>
    </row>
    <row r="265" spans="2:65" s="14" customFormat="1" ht="10.199999999999999">
      <c r="B265" s="155"/>
      <c r="D265" s="142" t="s">
        <v>155</v>
      </c>
      <c r="E265" s="156" t="s">
        <v>1</v>
      </c>
      <c r="F265" s="157" t="s">
        <v>162</v>
      </c>
      <c r="H265" s="158">
        <v>98.88</v>
      </c>
      <c r="I265" s="159"/>
      <c r="L265" s="155"/>
      <c r="M265" s="160"/>
      <c r="T265" s="161"/>
      <c r="AT265" s="156" t="s">
        <v>155</v>
      </c>
      <c r="AU265" s="156" t="s">
        <v>85</v>
      </c>
      <c r="AV265" s="14" t="s">
        <v>153</v>
      </c>
      <c r="AW265" s="14" t="s">
        <v>32</v>
      </c>
      <c r="AX265" s="14" t="s">
        <v>81</v>
      </c>
      <c r="AY265" s="156" t="s">
        <v>146</v>
      </c>
    </row>
    <row r="266" spans="2:65" s="1" customFormat="1" ht="24.15" customHeight="1">
      <c r="B266" s="32"/>
      <c r="C266" s="169" t="s">
        <v>307</v>
      </c>
      <c r="D266" s="169" t="s">
        <v>282</v>
      </c>
      <c r="E266" s="170" t="s">
        <v>308</v>
      </c>
      <c r="F266" s="171" t="s">
        <v>309</v>
      </c>
      <c r="G266" s="172" t="s">
        <v>197</v>
      </c>
      <c r="H266" s="173">
        <v>112.03100000000001</v>
      </c>
      <c r="I266" s="174"/>
      <c r="J266" s="175">
        <f>ROUND(I266*H266,2)</f>
        <v>0</v>
      </c>
      <c r="K266" s="171" t="s">
        <v>1</v>
      </c>
      <c r="L266" s="176"/>
      <c r="M266" s="177" t="s">
        <v>1</v>
      </c>
      <c r="N266" s="178" t="s">
        <v>41</v>
      </c>
      <c r="P266" s="137">
        <f>O266*H266</f>
        <v>0</v>
      </c>
      <c r="Q266" s="137">
        <v>1.65E-3</v>
      </c>
      <c r="R266" s="137">
        <f>Q266*H266</f>
        <v>0.18485115000000002</v>
      </c>
      <c r="S266" s="137">
        <v>0</v>
      </c>
      <c r="T266" s="138">
        <f>S266*H266</f>
        <v>0</v>
      </c>
      <c r="AR266" s="139" t="s">
        <v>233</v>
      </c>
      <c r="AT266" s="139" t="s">
        <v>282</v>
      </c>
      <c r="AU266" s="139" t="s">
        <v>85</v>
      </c>
      <c r="AY266" s="17" t="s">
        <v>146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7" t="s">
        <v>81</v>
      </c>
      <c r="BK266" s="140">
        <f>ROUND(I266*H266,2)</f>
        <v>0</v>
      </c>
      <c r="BL266" s="17" t="s">
        <v>153</v>
      </c>
      <c r="BM266" s="139" t="s">
        <v>310</v>
      </c>
    </row>
    <row r="267" spans="2:65" s="13" customFormat="1" ht="10.199999999999999">
      <c r="B267" s="148"/>
      <c r="D267" s="142" t="s">
        <v>155</v>
      </c>
      <c r="F267" s="150" t="s">
        <v>311</v>
      </c>
      <c r="H267" s="151">
        <v>112.03100000000001</v>
      </c>
      <c r="I267" s="152"/>
      <c r="L267" s="148"/>
      <c r="M267" s="153"/>
      <c r="T267" s="154"/>
      <c r="AT267" s="149" t="s">
        <v>155</v>
      </c>
      <c r="AU267" s="149" t="s">
        <v>85</v>
      </c>
      <c r="AV267" s="13" t="s">
        <v>85</v>
      </c>
      <c r="AW267" s="13" t="s">
        <v>4</v>
      </c>
      <c r="AX267" s="13" t="s">
        <v>81</v>
      </c>
      <c r="AY267" s="149" t="s">
        <v>146</v>
      </c>
    </row>
    <row r="268" spans="2:65" s="11" customFormat="1" ht="22.8" customHeight="1">
      <c r="B268" s="116"/>
      <c r="D268" s="117" t="s">
        <v>75</v>
      </c>
      <c r="E268" s="126" t="s">
        <v>194</v>
      </c>
      <c r="F268" s="126" t="s">
        <v>312</v>
      </c>
      <c r="I268" s="119"/>
      <c r="J268" s="127">
        <f>BK268</f>
        <v>0</v>
      </c>
      <c r="L268" s="116"/>
      <c r="M268" s="121"/>
      <c r="P268" s="122">
        <f>SUM(P269:P276)</f>
        <v>0</v>
      </c>
      <c r="R268" s="122">
        <f>SUM(R269:R276)</f>
        <v>13.6906</v>
      </c>
      <c r="T268" s="123">
        <f>SUM(T269:T276)</f>
        <v>0</v>
      </c>
      <c r="AR268" s="117" t="s">
        <v>81</v>
      </c>
      <c r="AT268" s="124" t="s">
        <v>75</v>
      </c>
      <c r="AU268" s="124" t="s">
        <v>81</v>
      </c>
      <c r="AY268" s="117" t="s">
        <v>146</v>
      </c>
      <c r="BK268" s="125">
        <f>SUM(BK269:BK276)</f>
        <v>0</v>
      </c>
    </row>
    <row r="269" spans="2:65" s="1" customFormat="1" ht="24.15" customHeight="1">
      <c r="B269" s="32"/>
      <c r="C269" s="128" t="s">
        <v>313</v>
      </c>
      <c r="D269" s="128" t="s">
        <v>148</v>
      </c>
      <c r="E269" s="129" t="s">
        <v>314</v>
      </c>
      <c r="F269" s="130" t="s">
        <v>315</v>
      </c>
      <c r="G269" s="131" t="s">
        <v>197</v>
      </c>
      <c r="H269" s="132">
        <v>77</v>
      </c>
      <c r="I269" s="133"/>
      <c r="J269" s="134">
        <f>ROUND(I269*H269,2)</f>
        <v>0</v>
      </c>
      <c r="K269" s="130" t="s">
        <v>152</v>
      </c>
      <c r="L269" s="32"/>
      <c r="M269" s="135" t="s">
        <v>1</v>
      </c>
      <c r="N269" s="136" t="s">
        <v>41</v>
      </c>
      <c r="P269" s="137">
        <f>O269*H269</f>
        <v>0</v>
      </c>
      <c r="Q269" s="137">
        <v>0</v>
      </c>
      <c r="R269" s="137">
        <f>Q269*H269</f>
        <v>0</v>
      </c>
      <c r="S269" s="137">
        <v>0</v>
      </c>
      <c r="T269" s="138">
        <f>S269*H269</f>
        <v>0</v>
      </c>
      <c r="AR269" s="139" t="s">
        <v>153</v>
      </c>
      <c r="AT269" s="139" t="s">
        <v>148</v>
      </c>
      <c r="AU269" s="139" t="s">
        <v>85</v>
      </c>
      <c r="AY269" s="17" t="s">
        <v>146</v>
      </c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s="17" t="s">
        <v>81</v>
      </c>
      <c r="BK269" s="140">
        <f>ROUND(I269*H269,2)</f>
        <v>0</v>
      </c>
      <c r="BL269" s="17" t="s">
        <v>153</v>
      </c>
      <c r="BM269" s="139" t="s">
        <v>316</v>
      </c>
    </row>
    <row r="270" spans="2:65" s="1" customFormat="1" ht="33" customHeight="1">
      <c r="B270" s="32"/>
      <c r="C270" s="128" t="s">
        <v>317</v>
      </c>
      <c r="D270" s="128" t="s">
        <v>148</v>
      </c>
      <c r="E270" s="129" t="s">
        <v>318</v>
      </c>
      <c r="F270" s="130" t="s">
        <v>319</v>
      </c>
      <c r="G270" s="131" t="s">
        <v>197</v>
      </c>
      <c r="H270" s="132">
        <v>77</v>
      </c>
      <c r="I270" s="133"/>
      <c r="J270" s="134">
        <f>ROUND(I270*H270,2)</f>
        <v>0</v>
      </c>
      <c r="K270" s="130" t="s">
        <v>152</v>
      </c>
      <c r="L270" s="32"/>
      <c r="M270" s="135" t="s">
        <v>1</v>
      </c>
      <c r="N270" s="136" t="s">
        <v>41</v>
      </c>
      <c r="P270" s="137">
        <f>O270*H270</f>
        <v>0</v>
      </c>
      <c r="Q270" s="137">
        <v>8.9219999999999994E-2</v>
      </c>
      <c r="R270" s="137">
        <f>Q270*H270</f>
        <v>6.8699399999999997</v>
      </c>
      <c r="S270" s="137">
        <v>0</v>
      </c>
      <c r="T270" s="138">
        <f>S270*H270</f>
        <v>0</v>
      </c>
      <c r="AR270" s="139" t="s">
        <v>153</v>
      </c>
      <c r="AT270" s="139" t="s">
        <v>148</v>
      </c>
      <c r="AU270" s="139" t="s">
        <v>85</v>
      </c>
      <c r="AY270" s="17" t="s">
        <v>146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7" t="s">
        <v>81</v>
      </c>
      <c r="BK270" s="140">
        <f>ROUND(I270*H270,2)</f>
        <v>0</v>
      </c>
      <c r="BL270" s="17" t="s">
        <v>153</v>
      </c>
      <c r="BM270" s="139" t="s">
        <v>320</v>
      </c>
    </row>
    <row r="271" spans="2:65" s="13" customFormat="1" ht="10.199999999999999">
      <c r="B271" s="148"/>
      <c r="D271" s="142" t="s">
        <v>155</v>
      </c>
      <c r="E271" s="149" t="s">
        <v>1</v>
      </c>
      <c r="F271" s="150" t="s">
        <v>321</v>
      </c>
      <c r="H271" s="151">
        <v>49.95</v>
      </c>
      <c r="I271" s="152"/>
      <c r="L271" s="148"/>
      <c r="M271" s="153"/>
      <c r="T271" s="154"/>
      <c r="AT271" s="149" t="s">
        <v>155</v>
      </c>
      <c r="AU271" s="149" t="s">
        <v>85</v>
      </c>
      <c r="AV271" s="13" t="s">
        <v>85</v>
      </c>
      <c r="AW271" s="13" t="s">
        <v>32</v>
      </c>
      <c r="AX271" s="13" t="s">
        <v>76</v>
      </c>
      <c r="AY271" s="149" t="s">
        <v>146</v>
      </c>
    </row>
    <row r="272" spans="2:65" s="13" customFormat="1" ht="10.199999999999999">
      <c r="B272" s="148"/>
      <c r="D272" s="142" t="s">
        <v>155</v>
      </c>
      <c r="E272" s="149" t="s">
        <v>1</v>
      </c>
      <c r="F272" s="150" t="s">
        <v>201</v>
      </c>
      <c r="H272" s="151">
        <v>27</v>
      </c>
      <c r="I272" s="152"/>
      <c r="L272" s="148"/>
      <c r="M272" s="153"/>
      <c r="T272" s="154"/>
      <c r="AT272" s="149" t="s">
        <v>155</v>
      </c>
      <c r="AU272" s="149" t="s">
        <v>85</v>
      </c>
      <c r="AV272" s="13" t="s">
        <v>85</v>
      </c>
      <c r="AW272" s="13" t="s">
        <v>32</v>
      </c>
      <c r="AX272" s="13" t="s">
        <v>76</v>
      </c>
      <c r="AY272" s="149" t="s">
        <v>146</v>
      </c>
    </row>
    <row r="273" spans="2:65" s="15" customFormat="1" ht="10.199999999999999">
      <c r="B273" s="162"/>
      <c r="D273" s="142" t="s">
        <v>155</v>
      </c>
      <c r="E273" s="163" t="s">
        <v>1</v>
      </c>
      <c r="F273" s="164" t="s">
        <v>203</v>
      </c>
      <c r="H273" s="165">
        <v>76.95</v>
      </c>
      <c r="I273" s="166"/>
      <c r="L273" s="162"/>
      <c r="M273" s="167"/>
      <c r="T273" s="168"/>
      <c r="AT273" s="163" t="s">
        <v>155</v>
      </c>
      <c r="AU273" s="163" t="s">
        <v>85</v>
      </c>
      <c r="AV273" s="15" t="s">
        <v>174</v>
      </c>
      <c r="AW273" s="15" t="s">
        <v>32</v>
      </c>
      <c r="AX273" s="15" t="s">
        <v>76</v>
      </c>
      <c r="AY273" s="163" t="s">
        <v>146</v>
      </c>
    </row>
    <row r="274" spans="2:65" s="13" customFormat="1" ht="10.199999999999999">
      <c r="B274" s="148"/>
      <c r="D274" s="142" t="s">
        <v>155</v>
      </c>
      <c r="E274" s="149" t="s">
        <v>1</v>
      </c>
      <c r="F274" s="150" t="s">
        <v>322</v>
      </c>
      <c r="H274" s="151">
        <v>77</v>
      </c>
      <c r="I274" s="152"/>
      <c r="L274" s="148"/>
      <c r="M274" s="153"/>
      <c r="T274" s="154"/>
      <c r="AT274" s="149" t="s">
        <v>155</v>
      </c>
      <c r="AU274" s="149" t="s">
        <v>85</v>
      </c>
      <c r="AV274" s="13" t="s">
        <v>85</v>
      </c>
      <c r="AW274" s="13" t="s">
        <v>32</v>
      </c>
      <c r="AX274" s="13" t="s">
        <v>81</v>
      </c>
      <c r="AY274" s="149" t="s">
        <v>146</v>
      </c>
    </row>
    <row r="275" spans="2:65" s="1" customFormat="1" ht="24.15" customHeight="1">
      <c r="B275" s="32"/>
      <c r="C275" s="169" t="s">
        <v>323</v>
      </c>
      <c r="D275" s="169" t="s">
        <v>282</v>
      </c>
      <c r="E275" s="170" t="s">
        <v>324</v>
      </c>
      <c r="F275" s="171" t="s">
        <v>325</v>
      </c>
      <c r="G275" s="172" t="s">
        <v>197</v>
      </c>
      <c r="H275" s="173">
        <v>79.31</v>
      </c>
      <c r="I275" s="174"/>
      <c r="J275" s="175">
        <f>ROUND(I275*H275,2)</f>
        <v>0</v>
      </c>
      <c r="K275" s="171" t="s">
        <v>152</v>
      </c>
      <c r="L275" s="176"/>
      <c r="M275" s="177" t="s">
        <v>1</v>
      </c>
      <c r="N275" s="178" t="s">
        <v>41</v>
      </c>
      <c r="P275" s="137">
        <f>O275*H275</f>
        <v>0</v>
      </c>
      <c r="Q275" s="137">
        <v>8.5999999999999993E-2</v>
      </c>
      <c r="R275" s="137">
        <f>Q275*H275</f>
        <v>6.8206599999999993</v>
      </c>
      <c r="S275" s="137">
        <v>0</v>
      </c>
      <c r="T275" s="138">
        <f>S275*H275</f>
        <v>0</v>
      </c>
      <c r="AR275" s="139" t="s">
        <v>233</v>
      </c>
      <c r="AT275" s="139" t="s">
        <v>282</v>
      </c>
      <c r="AU275" s="139" t="s">
        <v>85</v>
      </c>
      <c r="AY275" s="17" t="s">
        <v>146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7" t="s">
        <v>81</v>
      </c>
      <c r="BK275" s="140">
        <f>ROUND(I275*H275,2)</f>
        <v>0</v>
      </c>
      <c r="BL275" s="17" t="s">
        <v>153</v>
      </c>
      <c r="BM275" s="139" t="s">
        <v>326</v>
      </c>
    </row>
    <row r="276" spans="2:65" s="13" customFormat="1" ht="10.199999999999999">
      <c r="B276" s="148"/>
      <c r="D276" s="142" t="s">
        <v>155</v>
      </c>
      <c r="F276" s="150" t="s">
        <v>327</v>
      </c>
      <c r="H276" s="151">
        <v>79.31</v>
      </c>
      <c r="I276" s="152"/>
      <c r="L276" s="148"/>
      <c r="M276" s="153"/>
      <c r="T276" s="154"/>
      <c r="AT276" s="149" t="s">
        <v>155</v>
      </c>
      <c r="AU276" s="149" t="s">
        <v>85</v>
      </c>
      <c r="AV276" s="13" t="s">
        <v>85</v>
      </c>
      <c r="AW276" s="13" t="s">
        <v>4</v>
      </c>
      <c r="AX276" s="13" t="s">
        <v>81</v>
      </c>
      <c r="AY276" s="149" t="s">
        <v>146</v>
      </c>
    </row>
    <row r="277" spans="2:65" s="11" customFormat="1" ht="22.8" customHeight="1">
      <c r="B277" s="116"/>
      <c r="D277" s="117" t="s">
        <v>75</v>
      </c>
      <c r="E277" s="126" t="s">
        <v>206</v>
      </c>
      <c r="F277" s="126" t="s">
        <v>328</v>
      </c>
      <c r="I277" s="119"/>
      <c r="J277" s="127">
        <f>BK277</f>
        <v>0</v>
      </c>
      <c r="L277" s="116"/>
      <c r="M277" s="121"/>
      <c r="P277" s="122">
        <f>SUM(P278:P304)</f>
        <v>0</v>
      </c>
      <c r="R277" s="122">
        <f>SUM(R278:R304)</f>
        <v>220.98273555999998</v>
      </c>
      <c r="T277" s="123">
        <f>SUM(T278:T304)</f>
        <v>0</v>
      </c>
      <c r="AR277" s="117" t="s">
        <v>81</v>
      </c>
      <c r="AT277" s="124" t="s">
        <v>75</v>
      </c>
      <c r="AU277" s="124" t="s">
        <v>81</v>
      </c>
      <c r="AY277" s="117" t="s">
        <v>146</v>
      </c>
      <c r="BK277" s="125">
        <f>SUM(BK278:BK304)</f>
        <v>0</v>
      </c>
    </row>
    <row r="278" spans="2:65" s="1" customFormat="1" ht="33" customHeight="1">
      <c r="B278" s="32"/>
      <c r="C278" s="128" t="s">
        <v>329</v>
      </c>
      <c r="D278" s="128" t="s">
        <v>148</v>
      </c>
      <c r="E278" s="129" t="s">
        <v>330</v>
      </c>
      <c r="F278" s="130" t="s">
        <v>331</v>
      </c>
      <c r="G278" s="131" t="s">
        <v>151</v>
      </c>
      <c r="H278" s="132">
        <v>20.11</v>
      </c>
      <c r="I278" s="133"/>
      <c r="J278" s="134">
        <f>ROUND(I278*H278,2)</f>
        <v>0</v>
      </c>
      <c r="K278" s="130" t="s">
        <v>152</v>
      </c>
      <c r="L278" s="32"/>
      <c r="M278" s="135" t="s">
        <v>1</v>
      </c>
      <c r="N278" s="136" t="s">
        <v>41</v>
      </c>
      <c r="P278" s="137">
        <f>O278*H278</f>
        <v>0</v>
      </c>
      <c r="Q278" s="137">
        <v>2.5018699999999998</v>
      </c>
      <c r="R278" s="137">
        <f>Q278*H278</f>
        <v>50.312605699999992</v>
      </c>
      <c r="S278" s="137">
        <v>0</v>
      </c>
      <c r="T278" s="138">
        <f>S278*H278</f>
        <v>0</v>
      </c>
      <c r="AR278" s="139" t="s">
        <v>153</v>
      </c>
      <c r="AT278" s="139" t="s">
        <v>148</v>
      </c>
      <c r="AU278" s="139" t="s">
        <v>85</v>
      </c>
      <c r="AY278" s="17" t="s">
        <v>146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7" t="s">
        <v>81</v>
      </c>
      <c r="BK278" s="140">
        <f>ROUND(I278*H278,2)</f>
        <v>0</v>
      </c>
      <c r="BL278" s="17" t="s">
        <v>153</v>
      </c>
      <c r="BM278" s="139" t="s">
        <v>332</v>
      </c>
    </row>
    <row r="279" spans="2:65" s="13" customFormat="1" ht="10.199999999999999">
      <c r="B279" s="148"/>
      <c r="D279" s="142" t="s">
        <v>155</v>
      </c>
      <c r="E279" s="149" t="s">
        <v>1</v>
      </c>
      <c r="F279" s="150" t="s">
        <v>333</v>
      </c>
      <c r="H279" s="151">
        <v>12.23</v>
      </c>
      <c r="I279" s="152"/>
      <c r="L279" s="148"/>
      <c r="M279" s="153"/>
      <c r="T279" s="154"/>
      <c r="AT279" s="149" t="s">
        <v>155</v>
      </c>
      <c r="AU279" s="149" t="s">
        <v>85</v>
      </c>
      <c r="AV279" s="13" t="s">
        <v>85</v>
      </c>
      <c r="AW279" s="13" t="s">
        <v>32</v>
      </c>
      <c r="AX279" s="13" t="s">
        <v>76</v>
      </c>
      <c r="AY279" s="149" t="s">
        <v>146</v>
      </c>
    </row>
    <row r="280" spans="2:65" s="13" customFormat="1" ht="10.199999999999999">
      <c r="B280" s="148"/>
      <c r="D280" s="142" t="s">
        <v>155</v>
      </c>
      <c r="E280" s="149" t="s">
        <v>1</v>
      </c>
      <c r="F280" s="150" t="s">
        <v>334</v>
      </c>
      <c r="H280" s="151">
        <v>7.88</v>
      </c>
      <c r="I280" s="152"/>
      <c r="L280" s="148"/>
      <c r="M280" s="153"/>
      <c r="T280" s="154"/>
      <c r="AT280" s="149" t="s">
        <v>155</v>
      </c>
      <c r="AU280" s="149" t="s">
        <v>85</v>
      </c>
      <c r="AV280" s="13" t="s">
        <v>85</v>
      </c>
      <c r="AW280" s="13" t="s">
        <v>32</v>
      </c>
      <c r="AX280" s="13" t="s">
        <v>76</v>
      </c>
      <c r="AY280" s="149" t="s">
        <v>146</v>
      </c>
    </row>
    <row r="281" spans="2:65" s="14" customFormat="1" ht="10.199999999999999">
      <c r="B281" s="155"/>
      <c r="D281" s="142" t="s">
        <v>155</v>
      </c>
      <c r="E281" s="156" t="s">
        <v>1</v>
      </c>
      <c r="F281" s="157" t="s">
        <v>162</v>
      </c>
      <c r="H281" s="158">
        <v>20.11</v>
      </c>
      <c r="I281" s="159"/>
      <c r="L281" s="155"/>
      <c r="M281" s="160"/>
      <c r="T281" s="161"/>
      <c r="AT281" s="156" t="s">
        <v>155</v>
      </c>
      <c r="AU281" s="156" t="s">
        <v>85</v>
      </c>
      <c r="AV281" s="14" t="s">
        <v>153</v>
      </c>
      <c r="AW281" s="14" t="s">
        <v>32</v>
      </c>
      <c r="AX281" s="14" t="s">
        <v>81</v>
      </c>
      <c r="AY281" s="156" t="s">
        <v>146</v>
      </c>
    </row>
    <row r="282" spans="2:65" s="1" customFormat="1" ht="33" customHeight="1">
      <c r="B282" s="32"/>
      <c r="C282" s="128" t="s">
        <v>7</v>
      </c>
      <c r="D282" s="128" t="s">
        <v>148</v>
      </c>
      <c r="E282" s="129" t="s">
        <v>335</v>
      </c>
      <c r="F282" s="130" t="s">
        <v>336</v>
      </c>
      <c r="G282" s="131" t="s">
        <v>151</v>
      </c>
      <c r="H282" s="132">
        <v>30.3</v>
      </c>
      <c r="I282" s="133"/>
      <c r="J282" s="134">
        <f>ROUND(I282*H282,2)</f>
        <v>0</v>
      </c>
      <c r="K282" s="130" t="s">
        <v>152</v>
      </c>
      <c r="L282" s="32"/>
      <c r="M282" s="135" t="s">
        <v>1</v>
      </c>
      <c r="N282" s="136" t="s">
        <v>41</v>
      </c>
      <c r="P282" s="137">
        <f>O282*H282</f>
        <v>0</v>
      </c>
      <c r="Q282" s="137">
        <v>2.5018699999999998</v>
      </c>
      <c r="R282" s="137">
        <f>Q282*H282</f>
        <v>75.806660999999991</v>
      </c>
      <c r="S282" s="137">
        <v>0</v>
      </c>
      <c r="T282" s="138">
        <f>S282*H282</f>
        <v>0</v>
      </c>
      <c r="AR282" s="139" t="s">
        <v>153</v>
      </c>
      <c r="AT282" s="139" t="s">
        <v>148</v>
      </c>
      <c r="AU282" s="139" t="s">
        <v>85</v>
      </c>
      <c r="AY282" s="17" t="s">
        <v>146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7" t="s">
        <v>81</v>
      </c>
      <c r="BK282" s="140">
        <f>ROUND(I282*H282,2)</f>
        <v>0</v>
      </c>
      <c r="BL282" s="17" t="s">
        <v>153</v>
      </c>
      <c r="BM282" s="139" t="s">
        <v>337</v>
      </c>
    </row>
    <row r="283" spans="2:65" s="13" customFormat="1" ht="10.199999999999999">
      <c r="B283" s="148"/>
      <c r="D283" s="142" t="s">
        <v>155</v>
      </c>
      <c r="E283" s="149" t="s">
        <v>1</v>
      </c>
      <c r="F283" s="150" t="s">
        <v>338</v>
      </c>
      <c r="H283" s="151">
        <v>30.3</v>
      </c>
      <c r="I283" s="152"/>
      <c r="L283" s="148"/>
      <c r="M283" s="153"/>
      <c r="T283" s="154"/>
      <c r="AT283" s="149" t="s">
        <v>155</v>
      </c>
      <c r="AU283" s="149" t="s">
        <v>85</v>
      </c>
      <c r="AV283" s="13" t="s">
        <v>85</v>
      </c>
      <c r="AW283" s="13" t="s">
        <v>32</v>
      </c>
      <c r="AX283" s="13" t="s">
        <v>81</v>
      </c>
      <c r="AY283" s="149" t="s">
        <v>146</v>
      </c>
    </row>
    <row r="284" spans="2:65" s="1" customFormat="1" ht="24.15" customHeight="1">
      <c r="B284" s="32"/>
      <c r="C284" s="128" t="s">
        <v>339</v>
      </c>
      <c r="D284" s="128" t="s">
        <v>148</v>
      </c>
      <c r="E284" s="129" t="s">
        <v>340</v>
      </c>
      <c r="F284" s="130" t="s">
        <v>341</v>
      </c>
      <c r="G284" s="131" t="s">
        <v>151</v>
      </c>
      <c r="H284" s="132">
        <v>20.11</v>
      </c>
      <c r="I284" s="133"/>
      <c r="J284" s="134">
        <f>ROUND(I284*H284,2)</f>
        <v>0</v>
      </c>
      <c r="K284" s="130" t="s">
        <v>152</v>
      </c>
      <c r="L284" s="32"/>
      <c r="M284" s="135" t="s">
        <v>1</v>
      </c>
      <c r="N284" s="136" t="s">
        <v>41</v>
      </c>
      <c r="P284" s="137">
        <f>O284*H284</f>
        <v>0</v>
      </c>
      <c r="Q284" s="137">
        <v>0</v>
      </c>
      <c r="R284" s="137">
        <f>Q284*H284</f>
        <v>0</v>
      </c>
      <c r="S284" s="137">
        <v>0</v>
      </c>
      <c r="T284" s="138">
        <f>S284*H284</f>
        <v>0</v>
      </c>
      <c r="AR284" s="139" t="s">
        <v>153</v>
      </c>
      <c r="AT284" s="139" t="s">
        <v>148</v>
      </c>
      <c r="AU284" s="139" t="s">
        <v>85</v>
      </c>
      <c r="AY284" s="17" t="s">
        <v>146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7" t="s">
        <v>81</v>
      </c>
      <c r="BK284" s="140">
        <f>ROUND(I284*H284,2)</f>
        <v>0</v>
      </c>
      <c r="BL284" s="17" t="s">
        <v>153</v>
      </c>
      <c r="BM284" s="139" t="s">
        <v>342</v>
      </c>
    </row>
    <row r="285" spans="2:65" s="1" customFormat="1" ht="33" customHeight="1">
      <c r="B285" s="32"/>
      <c r="C285" s="128" t="s">
        <v>343</v>
      </c>
      <c r="D285" s="128" t="s">
        <v>148</v>
      </c>
      <c r="E285" s="129" t="s">
        <v>344</v>
      </c>
      <c r="F285" s="130" t="s">
        <v>345</v>
      </c>
      <c r="G285" s="131" t="s">
        <v>151</v>
      </c>
      <c r="H285" s="132">
        <v>20.11</v>
      </c>
      <c r="I285" s="133"/>
      <c r="J285" s="134">
        <f>ROUND(I285*H285,2)</f>
        <v>0</v>
      </c>
      <c r="K285" s="130" t="s">
        <v>152</v>
      </c>
      <c r="L285" s="32"/>
      <c r="M285" s="135" t="s">
        <v>1</v>
      </c>
      <c r="N285" s="136" t="s">
        <v>41</v>
      </c>
      <c r="P285" s="137">
        <f>O285*H285</f>
        <v>0</v>
      </c>
      <c r="Q285" s="137">
        <v>0</v>
      </c>
      <c r="R285" s="137">
        <f>Q285*H285</f>
        <v>0</v>
      </c>
      <c r="S285" s="137">
        <v>0</v>
      </c>
      <c r="T285" s="138">
        <f>S285*H285</f>
        <v>0</v>
      </c>
      <c r="AR285" s="139" t="s">
        <v>153</v>
      </c>
      <c r="AT285" s="139" t="s">
        <v>148</v>
      </c>
      <c r="AU285" s="139" t="s">
        <v>85</v>
      </c>
      <c r="AY285" s="17" t="s">
        <v>146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7" t="s">
        <v>81</v>
      </c>
      <c r="BK285" s="140">
        <f>ROUND(I285*H285,2)</f>
        <v>0</v>
      </c>
      <c r="BL285" s="17" t="s">
        <v>153</v>
      </c>
      <c r="BM285" s="139" t="s">
        <v>346</v>
      </c>
    </row>
    <row r="286" spans="2:65" s="1" customFormat="1" ht="33" customHeight="1">
      <c r="B286" s="32"/>
      <c r="C286" s="128" t="s">
        <v>347</v>
      </c>
      <c r="D286" s="128" t="s">
        <v>148</v>
      </c>
      <c r="E286" s="129" t="s">
        <v>348</v>
      </c>
      <c r="F286" s="130" t="s">
        <v>349</v>
      </c>
      <c r="G286" s="131" t="s">
        <v>151</v>
      </c>
      <c r="H286" s="132">
        <v>30.3</v>
      </c>
      <c r="I286" s="133"/>
      <c r="J286" s="134">
        <f>ROUND(I286*H286,2)</f>
        <v>0</v>
      </c>
      <c r="K286" s="130" t="s">
        <v>152</v>
      </c>
      <c r="L286" s="32"/>
      <c r="M286" s="135" t="s">
        <v>1</v>
      </c>
      <c r="N286" s="136" t="s">
        <v>41</v>
      </c>
      <c r="P286" s="137">
        <f>O286*H286</f>
        <v>0</v>
      </c>
      <c r="Q286" s="137">
        <v>0</v>
      </c>
      <c r="R286" s="137">
        <f>Q286*H286</f>
        <v>0</v>
      </c>
      <c r="S286" s="137">
        <v>0</v>
      </c>
      <c r="T286" s="138">
        <f>S286*H286</f>
        <v>0</v>
      </c>
      <c r="AR286" s="139" t="s">
        <v>153</v>
      </c>
      <c r="AT286" s="139" t="s">
        <v>148</v>
      </c>
      <c r="AU286" s="139" t="s">
        <v>85</v>
      </c>
      <c r="AY286" s="17" t="s">
        <v>146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7" t="s">
        <v>81</v>
      </c>
      <c r="BK286" s="140">
        <f>ROUND(I286*H286,2)</f>
        <v>0</v>
      </c>
      <c r="BL286" s="17" t="s">
        <v>153</v>
      </c>
      <c r="BM286" s="139" t="s">
        <v>350</v>
      </c>
    </row>
    <row r="287" spans="2:65" s="1" customFormat="1" ht="16.5" customHeight="1">
      <c r="B287" s="32"/>
      <c r="C287" s="128" t="s">
        <v>351</v>
      </c>
      <c r="D287" s="128" t="s">
        <v>148</v>
      </c>
      <c r="E287" s="129" t="s">
        <v>352</v>
      </c>
      <c r="F287" s="130" t="s">
        <v>353</v>
      </c>
      <c r="G287" s="131" t="s">
        <v>197</v>
      </c>
      <c r="H287" s="132">
        <v>4.16</v>
      </c>
      <c r="I287" s="133"/>
      <c r="J287" s="134">
        <f>ROUND(I287*H287,2)</f>
        <v>0</v>
      </c>
      <c r="K287" s="130" t="s">
        <v>152</v>
      </c>
      <c r="L287" s="32"/>
      <c r="M287" s="135" t="s">
        <v>1</v>
      </c>
      <c r="N287" s="136" t="s">
        <v>41</v>
      </c>
      <c r="P287" s="137">
        <f>O287*H287</f>
        <v>0</v>
      </c>
      <c r="Q287" s="137">
        <v>1.6070000000000001E-2</v>
      </c>
      <c r="R287" s="137">
        <f>Q287*H287</f>
        <v>6.68512E-2</v>
      </c>
      <c r="S287" s="137">
        <v>0</v>
      </c>
      <c r="T287" s="138">
        <f>S287*H287</f>
        <v>0</v>
      </c>
      <c r="AR287" s="139" t="s">
        <v>153</v>
      </c>
      <c r="AT287" s="139" t="s">
        <v>148</v>
      </c>
      <c r="AU287" s="139" t="s">
        <v>85</v>
      </c>
      <c r="AY287" s="17" t="s">
        <v>146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7" t="s">
        <v>81</v>
      </c>
      <c r="BK287" s="140">
        <f>ROUND(I287*H287,2)</f>
        <v>0</v>
      </c>
      <c r="BL287" s="17" t="s">
        <v>153</v>
      </c>
      <c r="BM287" s="139" t="s">
        <v>354</v>
      </c>
    </row>
    <row r="288" spans="2:65" s="13" customFormat="1" ht="10.199999999999999">
      <c r="B288" s="148"/>
      <c r="D288" s="142" t="s">
        <v>155</v>
      </c>
      <c r="E288" s="149" t="s">
        <v>1</v>
      </c>
      <c r="F288" s="150" t="s">
        <v>355</v>
      </c>
      <c r="H288" s="151">
        <v>4.16</v>
      </c>
      <c r="I288" s="152"/>
      <c r="L288" s="148"/>
      <c r="M288" s="153"/>
      <c r="T288" s="154"/>
      <c r="AT288" s="149" t="s">
        <v>155</v>
      </c>
      <c r="AU288" s="149" t="s">
        <v>85</v>
      </c>
      <c r="AV288" s="13" t="s">
        <v>85</v>
      </c>
      <c r="AW288" s="13" t="s">
        <v>32</v>
      </c>
      <c r="AX288" s="13" t="s">
        <v>81</v>
      </c>
      <c r="AY288" s="149" t="s">
        <v>146</v>
      </c>
    </row>
    <row r="289" spans="2:65" s="1" customFormat="1" ht="16.5" customHeight="1">
      <c r="B289" s="32"/>
      <c r="C289" s="128" t="s">
        <v>356</v>
      </c>
      <c r="D289" s="128" t="s">
        <v>148</v>
      </c>
      <c r="E289" s="129" t="s">
        <v>357</v>
      </c>
      <c r="F289" s="130" t="s">
        <v>358</v>
      </c>
      <c r="G289" s="131" t="s">
        <v>197</v>
      </c>
      <c r="H289" s="132">
        <v>4.16</v>
      </c>
      <c r="I289" s="133"/>
      <c r="J289" s="134">
        <f>ROUND(I289*H289,2)</f>
        <v>0</v>
      </c>
      <c r="K289" s="130" t="s">
        <v>152</v>
      </c>
      <c r="L289" s="32"/>
      <c r="M289" s="135" t="s">
        <v>1</v>
      </c>
      <c r="N289" s="136" t="s">
        <v>41</v>
      </c>
      <c r="P289" s="137">
        <f>O289*H289</f>
        <v>0</v>
      </c>
      <c r="Q289" s="137">
        <v>0</v>
      </c>
      <c r="R289" s="137">
        <f>Q289*H289</f>
        <v>0</v>
      </c>
      <c r="S289" s="137">
        <v>0</v>
      </c>
      <c r="T289" s="138">
        <f>S289*H289</f>
        <v>0</v>
      </c>
      <c r="AR289" s="139" t="s">
        <v>153</v>
      </c>
      <c r="AT289" s="139" t="s">
        <v>148</v>
      </c>
      <c r="AU289" s="139" t="s">
        <v>85</v>
      </c>
      <c r="AY289" s="17" t="s">
        <v>146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7" t="s">
        <v>81</v>
      </c>
      <c r="BK289" s="140">
        <f>ROUND(I289*H289,2)</f>
        <v>0</v>
      </c>
      <c r="BL289" s="17" t="s">
        <v>153</v>
      </c>
      <c r="BM289" s="139" t="s">
        <v>359</v>
      </c>
    </row>
    <row r="290" spans="2:65" s="1" customFormat="1" ht="16.5" customHeight="1">
      <c r="B290" s="32"/>
      <c r="C290" s="128" t="s">
        <v>360</v>
      </c>
      <c r="D290" s="128" t="s">
        <v>148</v>
      </c>
      <c r="E290" s="129" t="s">
        <v>361</v>
      </c>
      <c r="F290" s="130" t="s">
        <v>362</v>
      </c>
      <c r="G290" s="131" t="s">
        <v>262</v>
      </c>
      <c r="H290" s="132">
        <v>1.7729999999999999</v>
      </c>
      <c r="I290" s="133"/>
      <c r="J290" s="134">
        <f>ROUND(I290*H290,2)</f>
        <v>0</v>
      </c>
      <c r="K290" s="130" t="s">
        <v>152</v>
      </c>
      <c r="L290" s="32"/>
      <c r="M290" s="135" t="s">
        <v>1</v>
      </c>
      <c r="N290" s="136" t="s">
        <v>41</v>
      </c>
      <c r="P290" s="137">
        <f>O290*H290</f>
        <v>0</v>
      </c>
      <c r="Q290" s="137">
        <v>1.06277</v>
      </c>
      <c r="R290" s="137">
        <f>Q290*H290</f>
        <v>1.88429121</v>
      </c>
      <c r="S290" s="137">
        <v>0</v>
      </c>
      <c r="T290" s="138">
        <f>S290*H290</f>
        <v>0</v>
      </c>
      <c r="AR290" s="139" t="s">
        <v>153</v>
      </c>
      <c r="AT290" s="139" t="s">
        <v>148</v>
      </c>
      <c r="AU290" s="139" t="s">
        <v>85</v>
      </c>
      <c r="AY290" s="17" t="s">
        <v>146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7" t="s">
        <v>81</v>
      </c>
      <c r="BK290" s="140">
        <f>ROUND(I290*H290,2)</f>
        <v>0</v>
      </c>
      <c r="BL290" s="17" t="s">
        <v>153</v>
      </c>
      <c r="BM290" s="139" t="s">
        <v>363</v>
      </c>
    </row>
    <row r="291" spans="2:65" s="13" customFormat="1" ht="10.199999999999999">
      <c r="B291" s="148"/>
      <c r="D291" s="142" t="s">
        <v>155</v>
      </c>
      <c r="E291" s="149" t="s">
        <v>1</v>
      </c>
      <c r="F291" s="150" t="s">
        <v>364</v>
      </c>
      <c r="H291" s="151">
        <v>1.7729999999999999</v>
      </c>
      <c r="I291" s="152"/>
      <c r="L291" s="148"/>
      <c r="M291" s="153"/>
      <c r="T291" s="154"/>
      <c r="AT291" s="149" t="s">
        <v>155</v>
      </c>
      <c r="AU291" s="149" t="s">
        <v>85</v>
      </c>
      <c r="AV291" s="13" t="s">
        <v>85</v>
      </c>
      <c r="AW291" s="13" t="s">
        <v>32</v>
      </c>
      <c r="AX291" s="13" t="s">
        <v>81</v>
      </c>
      <c r="AY291" s="149" t="s">
        <v>146</v>
      </c>
    </row>
    <row r="292" spans="2:65" s="1" customFormat="1" ht="16.5" customHeight="1">
      <c r="B292" s="32"/>
      <c r="C292" s="128" t="s">
        <v>365</v>
      </c>
      <c r="D292" s="128" t="s">
        <v>148</v>
      </c>
      <c r="E292" s="129" t="s">
        <v>361</v>
      </c>
      <c r="F292" s="130" t="s">
        <v>362</v>
      </c>
      <c r="G292" s="131" t="s">
        <v>262</v>
      </c>
      <c r="H292" s="132">
        <v>0.70499999999999996</v>
      </c>
      <c r="I292" s="133"/>
      <c r="J292" s="134">
        <f>ROUND(I292*H292,2)</f>
        <v>0</v>
      </c>
      <c r="K292" s="130" t="s">
        <v>152</v>
      </c>
      <c r="L292" s="32"/>
      <c r="M292" s="135" t="s">
        <v>1</v>
      </c>
      <c r="N292" s="136" t="s">
        <v>41</v>
      </c>
      <c r="P292" s="137">
        <f>O292*H292</f>
        <v>0</v>
      </c>
      <c r="Q292" s="137">
        <v>1.06277</v>
      </c>
      <c r="R292" s="137">
        <f>Q292*H292</f>
        <v>0.74925284999999997</v>
      </c>
      <c r="S292" s="137">
        <v>0</v>
      </c>
      <c r="T292" s="138">
        <f>S292*H292</f>
        <v>0</v>
      </c>
      <c r="AR292" s="139" t="s">
        <v>153</v>
      </c>
      <c r="AT292" s="139" t="s">
        <v>148</v>
      </c>
      <c r="AU292" s="139" t="s">
        <v>85</v>
      </c>
      <c r="AY292" s="17" t="s">
        <v>146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7" t="s">
        <v>81</v>
      </c>
      <c r="BK292" s="140">
        <f>ROUND(I292*H292,2)</f>
        <v>0</v>
      </c>
      <c r="BL292" s="17" t="s">
        <v>153</v>
      </c>
      <c r="BM292" s="139" t="s">
        <v>366</v>
      </c>
    </row>
    <row r="293" spans="2:65" s="13" customFormat="1" ht="10.199999999999999">
      <c r="B293" s="148"/>
      <c r="D293" s="142" t="s">
        <v>155</v>
      </c>
      <c r="E293" s="149" t="s">
        <v>1</v>
      </c>
      <c r="F293" s="150" t="s">
        <v>367</v>
      </c>
      <c r="H293" s="151">
        <v>0.70499999999999996</v>
      </c>
      <c r="I293" s="152"/>
      <c r="L293" s="148"/>
      <c r="M293" s="153"/>
      <c r="T293" s="154"/>
      <c r="AT293" s="149" t="s">
        <v>155</v>
      </c>
      <c r="AU293" s="149" t="s">
        <v>85</v>
      </c>
      <c r="AV293" s="13" t="s">
        <v>85</v>
      </c>
      <c r="AW293" s="13" t="s">
        <v>32</v>
      </c>
      <c r="AX293" s="13" t="s">
        <v>81</v>
      </c>
      <c r="AY293" s="149" t="s">
        <v>146</v>
      </c>
    </row>
    <row r="294" spans="2:65" s="1" customFormat="1" ht="24.15" customHeight="1">
      <c r="B294" s="32"/>
      <c r="C294" s="128" t="s">
        <v>368</v>
      </c>
      <c r="D294" s="128" t="s">
        <v>148</v>
      </c>
      <c r="E294" s="129" t="s">
        <v>369</v>
      </c>
      <c r="F294" s="130" t="s">
        <v>370</v>
      </c>
      <c r="G294" s="131" t="s">
        <v>197</v>
      </c>
      <c r="H294" s="132">
        <v>88.39</v>
      </c>
      <c r="I294" s="133"/>
      <c r="J294" s="134">
        <f>ROUND(I294*H294,2)</f>
        <v>0</v>
      </c>
      <c r="K294" s="130" t="s">
        <v>152</v>
      </c>
      <c r="L294" s="32"/>
      <c r="M294" s="135" t="s">
        <v>1</v>
      </c>
      <c r="N294" s="136" t="s">
        <v>41</v>
      </c>
      <c r="P294" s="137">
        <f>O294*H294</f>
        <v>0</v>
      </c>
      <c r="Q294" s="137">
        <v>0.11219999999999999</v>
      </c>
      <c r="R294" s="137">
        <f>Q294*H294</f>
        <v>9.9173580000000001</v>
      </c>
      <c r="S294" s="137">
        <v>0</v>
      </c>
      <c r="T294" s="138">
        <f>S294*H294</f>
        <v>0</v>
      </c>
      <c r="AR294" s="139" t="s">
        <v>153</v>
      </c>
      <c r="AT294" s="139" t="s">
        <v>148</v>
      </c>
      <c r="AU294" s="139" t="s">
        <v>85</v>
      </c>
      <c r="AY294" s="17" t="s">
        <v>146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7" t="s">
        <v>81</v>
      </c>
      <c r="BK294" s="140">
        <f>ROUND(I294*H294,2)</f>
        <v>0</v>
      </c>
      <c r="BL294" s="17" t="s">
        <v>153</v>
      </c>
      <c r="BM294" s="139" t="s">
        <v>371</v>
      </c>
    </row>
    <row r="295" spans="2:65" s="13" customFormat="1" ht="10.199999999999999">
      <c r="B295" s="148"/>
      <c r="D295" s="142" t="s">
        <v>155</v>
      </c>
      <c r="E295" s="149" t="s">
        <v>1</v>
      </c>
      <c r="F295" s="150" t="s">
        <v>91</v>
      </c>
      <c r="H295" s="151">
        <v>88.39</v>
      </c>
      <c r="I295" s="152"/>
      <c r="L295" s="148"/>
      <c r="M295" s="153"/>
      <c r="T295" s="154"/>
      <c r="AT295" s="149" t="s">
        <v>155</v>
      </c>
      <c r="AU295" s="149" t="s">
        <v>85</v>
      </c>
      <c r="AV295" s="13" t="s">
        <v>85</v>
      </c>
      <c r="AW295" s="13" t="s">
        <v>32</v>
      </c>
      <c r="AX295" s="13" t="s">
        <v>81</v>
      </c>
      <c r="AY295" s="149" t="s">
        <v>146</v>
      </c>
    </row>
    <row r="296" spans="2:65" s="1" customFormat="1" ht="24.15" customHeight="1">
      <c r="B296" s="32"/>
      <c r="C296" s="128" t="s">
        <v>372</v>
      </c>
      <c r="D296" s="128" t="s">
        <v>148</v>
      </c>
      <c r="E296" s="129" t="s">
        <v>373</v>
      </c>
      <c r="F296" s="130" t="s">
        <v>374</v>
      </c>
      <c r="G296" s="131" t="s">
        <v>197</v>
      </c>
      <c r="H296" s="132">
        <v>176.78</v>
      </c>
      <c r="I296" s="133"/>
      <c r="J296" s="134">
        <f>ROUND(I296*H296,2)</f>
        <v>0</v>
      </c>
      <c r="K296" s="130" t="s">
        <v>152</v>
      </c>
      <c r="L296" s="32"/>
      <c r="M296" s="135" t="s">
        <v>1</v>
      </c>
      <c r="N296" s="136" t="s">
        <v>41</v>
      </c>
      <c r="P296" s="137">
        <f>O296*H296</f>
        <v>0</v>
      </c>
      <c r="Q296" s="137">
        <v>1.1220000000000001E-2</v>
      </c>
      <c r="R296" s="137">
        <f>Q296*H296</f>
        <v>1.9834716000000001</v>
      </c>
      <c r="S296" s="137">
        <v>0</v>
      </c>
      <c r="T296" s="138">
        <f>S296*H296</f>
        <v>0</v>
      </c>
      <c r="AR296" s="139" t="s">
        <v>153</v>
      </c>
      <c r="AT296" s="139" t="s">
        <v>148</v>
      </c>
      <c r="AU296" s="139" t="s">
        <v>85</v>
      </c>
      <c r="AY296" s="17" t="s">
        <v>146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7" t="s">
        <v>81</v>
      </c>
      <c r="BK296" s="140">
        <f>ROUND(I296*H296,2)</f>
        <v>0</v>
      </c>
      <c r="BL296" s="17" t="s">
        <v>153</v>
      </c>
      <c r="BM296" s="139" t="s">
        <v>375</v>
      </c>
    </row>
    <row r="297" spans="2:65" s="13" customFormat="1" ht="10.199999999999999">
      <c r="B297" s="148"/>
      <c r="D297" s="142" t="s">
        <v>155</v>
      </c>
      <c r="E297" s="149" t="s">
        <v>1</v>
      </c>
      <c r="F297" s="150" t="s">
        <v>376</v>
      </c>
      <c r="H297" s="151">
        <v>176.78</v>
      </c>
      <c r="I297" s="152"/>
      <c r="L297" s="148"/>
      <c r="M297" s="153"/>
      <c r="T297" s="154"/>
      <c r="AT297" s="149" t="s">
        <v>155</v>
      </c>
      <c r="AU297" s="149" t="s">
        <v>85</v>
      </c>
      <c r="AV297" s="13" t="s">
        <v>85</v>
      </c>
      <c r="AW297" s="13" t="s">
        <v>32</v>
      </c>
      <c r="AX297" s="13" t="s">
        <v>81</v>
      </c>
      <c r="AY297" s="149" t="s">
        <v>146</v>
      </c>
    </row>
    <row r="298" spans="2:65" s="1" customFormat="1" ht="16.5" customHeight="1">
      <c r="B298" s="32"/>
      <c r="C298" s="128" t="s">
        <v>377</v>
      </c>
      <c r="D298" s="128" t="s">
        <v>148</v>
      </c>
      <c r="E298" s="129" t="s">
        <v>378</v>
      </c>
      <c r="F298" s="130" t="s">
        <v>379</v>
      </c>
      <c r="G298" s="131" t="s">
        <v>197</v>
      </c>
      <c r="H298" s="132">
        <v>202</v>
      </c>
      <c r="I298" s="133"/>
      <c r="J298" s="134">
        <f>ROUND(I298*H298,2)</f>
        <v>0</v>
      </c>
      <c r="K298" s="130" t="s">
        <v>152</v>
      </c>
      <c r="L298" s="32"/>
      <c r="M298" s="135" t="s">
        <v>1</v>
      </c>
      <c r="N298" s="136" t="s">
        <v>41</v>
      </c>
      <c r="P298" s="137">
        <f>O298*H298</f>
        <v>0</v>
      </c>
      <c r="Q298" s="137">
        <v>1.2999999999999999E-4</v>
      </c>
      <c r="R298" s="137">
        <f>Q298*H298</f>
        <v>2.6259999999999999E-2</v>
      </c>
      <c r="S298" s="137">
        <v>0</v>
      </c>
      <c r="T298" s="138">
        <f>S298*H298</f>
        <v>0</v>
      </c>
      <c r="AR298" s="139" t="s">
        <v>153</v>
      </c>
      <c r="AT298" s="139" t="s">
        <v>148</v>
      </c>
      <c r="AU298" s="139" t="s">
        <v>85</v>
      </c>
      <c r="AY298" s="17" t="s">
        <v>146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7" t="s">
        <v>81</v>
      </c>
      <c r="BK298" s="140">
        <f>ROUND(I298*H298,2)</f>
        <v>0</v>
      </c>
      <c r="BL298" s="17" t="s">
        <v>153</v>
      </c>
      <c r="BM298" s="139" t="s">
        <v>380</v>
      </c>
    </row>
    <row r="299" spans="2:65" s="1" customFormat="1" ht="33" customHeight="1">
      <c r="B299" s="32"/>
      <c r="C299" s="128" t="s">
        <v>381</v>
      </c>
      <c r="D299" s="128" t="s">
        <v>148</v>
      </c>
      <c r="E299" s="129" t="s">
        <v>382</v>
      </c>
      <c r="F299" s="130" t="s">
        <v>383</v>
      </c>
      <c r="G299" s="131" t="s">
        <v>197</v>
      </c>
      <c r="H299" s="132">
        <v>187.62</v>
      </c>
      <c r="I299" s="133"/>
      <c r="J299" s="134">
        <f>ROUND(I299*H299,2)</f>
        <v>0</v>
      </c>
      <c r="K299" s="130" t="s">
        <v>152</v>
      </c>
      <c r="L299" s="32"/>
      <c r="M299" s="135" t="s">
        <v>1</v>
      </c>
      <c r="N299" s="136" t="s">
        <v>41</v>
      </c>
      <c r="P299" s="137">
        <f>O299*H299</f>
        <v>0</v>
      </c>
      <c r="Q299" s="137">
        <v>3.2000000000000002E-3</v>
      </c>
      <c r="R299" s="137">
        <f>Q299*H299</f>
        <v>0.60038400000000003</v>
      </c>
      <c r="S299" s="137">
        <v>0</v>
      </c>
      <c r="T299" s="138">
        <f>S299*H299</f>
        <v>0</v>
      </c>
      <c r="AR299" s="139" t="s">
        <v>153</v>
      </c>
      <c r="AT299" s="139" t="s">
        <v>148</v>
      </c>
      <c r="AU299" s="139" t="s">
        <v>85</v>
      </c>
      <c r="AY299" s="17" t="s">
        <v>146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7" t="s">
        <v>81</v>
      </c>
      <c r="BK299" s="140">
        <f>ROUND(I299*H299,2)</f>
        <v>0</v>
      </c>
      <c r="BL299" s="17" t="s">
        <v>153</v>
      </c>
      <c r="BM299" s="139" t="s">
        <v>384</v>
      </c>
    </row>
    <row r="300" spans="2:65" s="13" customFormat="1" ht="10.199999999999999">
      <c r="B300" s="148"/>
      <c r="D300" s="142" t="s">
        <v>155</v>
      </c>
      <c r="E300" s="149" t="s">
        <v>1</v>
      </c>
      <c r="F300" s="150" t="s">
        <v>385</v>
      </c>
      <c r="H300" s="151">
        <v>187.62</v>
      </c>
      <c r="I300" s="152"/>
      <c r="L300" s="148"/>
      <c r="M300" s="153"/>
      <c r="T300" s="154"/>
      <c r="AT300" s="149" t="s">
        <v>155</v>
      </c>
      <c r="AU300" s="149" t="s">
        <v>85</v>
      </c>
      <c r="AV300" s="13" t="s">
        <v>85</v>
      </c>
      <c r="AW300" s="13" t="s">
        <v>32</v>
      </c>
      <c r="AX300" s="13" t="s">
        <v>81</v>
      </c>
      <c r="AY300" s="149" t="s">
        <v>146</v>
      </c>
    </row>
    <row r="301" spans="2:65" s="1" customFormat="1" ht="16.5" customHeight="1">
      <c r="B301" s="32"/>
      <c r="C301" s="128" t="s">
        <v>386</v>
      </c>
      <c r="D301" s="128" t="s">
        <v>148</v>
      </c>
      <c r="E301" s="129" t="s">
        <v>387</v>
      </c>
      <c r="F301" s="130" t="s">
        <v>388</v>
      </c>
      <c r="G301" s="131" t="s">
        <v>151</v>
      </c>
      <c r="H301" s="132">
        <v>40.22</v>
      </c>
      <c r="I301" s="133"/>
      <c r="J301" s="134">
        <f>ROUND(I301*H301,2)</f>
        <v>0</v>
      </c>
      <c r="K301" s="130" t="s">
        <v>152</v>
      </c>
      <c r="L301" s="32"/>
      <c r="M301" s="135" t="s">
        <v>1</v>
      </c>
      <c r="N301" s="136" t="s">
        <v>41</v>
      </c>
      <c r="P301" s="137">
        <f>O301*H301</f>
        <v>0</v>
      </c>
      <c r="Q301" s="137">
        <v>1.98</v>
      </c>
      <c r="R301" s="137">
        <f>Q301*H301</f>
        <v>79.635599999999997</v>
      </c>
      <c r="S301" s="137">
        <v>0</v>
      </c>
      <c r="T301" s="138">
        <f>S301*H301</f>
        <v>0</v>
      </c>
      <c r="AR301" s="139" t="s">
        <v>153</v>
      </c>
      <c r="AT301" s="139" t="s">
        <v>148</v>
      </c>
      <c r="AU301" s="139" t="s">
        <v>85</v>
      </c>
      <c r="AY301" s="17" t="s">
        <v>146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7" t="s">
        <v>81</v>
      </c>
      <c r="BK301" s="140">
        <f>ROUND(I301*H301,2)</f>
        <v>0</v>
      </c>
      <c r="BL301" s="17" t="s">
        <v>153</v>
      </c>
      <c r="BM301" s="139" t="s">
        <v>389</v>
      </c>
    </row>
    <row r="302" spans="2:65" s="13" customFormat="1" ht="10.199999999999999">
      <c r="B302" s="148"/>
      <c r="D302" s="142" t="s">
        <v>155</v>
      </c>
      <c r="E302" s="149" t="s">
        <v>1</v>
      </c>
      <c r="F302" s="150" t="s">
        <v>390</v>
      </c>
      <c r="H302" s="151">
        <v>24.46</v>
      </c>
      <c r="I302" s="152"/>
      <c r="L302" s="148"/>
      <c r="M302" s="153"/>
      <c r="T302" s="154"/>
      <c r="AT302" s="149" t="s">
        <v>155</v>
      </c>
      <c r="AU302" s="149" t="s">
        <v>85</v>
      </c>
      <c r="AV302" s="13" t="s">
        <v>85</v>
      </c>
      <c r="AW302" s="13" t="s">
        <v>32</v>
      </c>
      <c r="AX302" s="13" t="s">
        <v>76</v>
      </c>
      <c r="AY302" s="149" t="s">
        <v>146</v>
      </c>
    </row>
    <row r="303" spans="2:65" s="13" customFormat="1" ht="10.199999999999999">
      <c r="B303" s="148"/>
      <c r="D303" s="142" t="s">
        <v>155</v>
      </c>
      <c r="E303" s="149" t="s">
        <v>1</v>
      </c>
      <c r="F303" s="150" t="s">
        <v>391</v>
      </c>
      <c r="H303" s="151">
        <v>15.76</v>
      </c>
      <c r="I303" s="152"/>
      <c r="L303" s="148"/>
      <c r="M303" s="153"/>
      <c r="T303" s="154"/>
      <c r="AT303" s="149" t="s">
        <v>155</v>
      </c>
      <c r="AU303" s="149" t="s">
        <v>85</v>
      </c>
      <c r="AV303" s="13" t="s">
        <v>85</v>
      </c>
      <c r="AW303" s="13" t="s">
        <v>32</v>
      </c>
      <c r="AX303" s="13" t="s">
        <v>76</v>
      </c>
      <c r="AY303" s="149" t="s">
        <v>146</v>
      </c>
    </row>
    <row r="304" spans="2:65" s="14" customFormat="1" ht="10.199999999999999">
      <c r="B304" s="155"/>
      <c r="D304" s="142" t="s">
        <v>155</v>
      </c>
      <c r="E304" s="156" t="s">
        <v>1</v>
      </c>
      <c r="F304" s="157" t="s">
        <v>162</v>
      </c>
      <c r="H304" s="158">
        <v>40.22</v>
      </c>
      <c r="I304" s="159"/>
      <c r="L304" s="155"/>
      <c r="M304" s="160"/>
      <c r="T304" s="161"/>
      <c r="AT304" s="156" t="s">
        <v>155</v>
      </c>
      <c r="AU304" s="156" t="s">
        <v>85</v>
      </c>
      <c r="AV304" s="14" t="s">
        <v>153</v>
      </c>
      <c r="AW304" s="14" t="s">
        <v>32</v>
      </c>
      <c r="AX304" s="14" t="s">
        <v>81</v>
      </c>
      <c r="AY304" s="156" t="s">
        <v>146</v>
      </c>
    </row>
    <row r="305" spans="2:65" s="11" customFormat="1" ht="22.8" customHeight="1">
      <c r="B305" s="116"/>
      <c r="D305" s="117" t="s">
        <v>75</v>
      </c>
      <c r="E305" s="126" t="s">
        <v>255</v>
      </c>
      <c r="F305" s="126" t="s">
        <v>392</v>
      </c>
      <c r="I305" s="119"/>
      <c r="J305" s="127">
        <f>BK305</f>
        <v>0</v>
      </c>
      <c r="L305" s="116"/>
      <c r="M305" s="121"/>
      <c r="P305" s="122">
        <f>SUM(P306:P355)</f>
        <v>0</v>
      </c>
      <c r="R305" s="122">
        <f>SUM(R306:R355)</f>
        <v>8.2895978499999998</v>
      </c>
      <c r="T305" s="123">
        <f>SUM(T306:T355)</f>
        <v>82.532731999999996</v>
      </c>
      <c r="AR305" s="117" t="s">
        <v>81</v>
      </c>
      <c r="AT305" s="124" t="s">
        <v>75</v>
      </c>
      <c r="AU305" s="124" t="s">
        <v>81</v>
      </c>
      <c r="AY305" s="117" t="s">
        <v>146</v>
      </c>
      <c r="BK305" s="125">
        <f>SUM(BK306:BK355)</f>
        <v>0</v>
      </c>
    </row>
    <row r="306" spans="2:65" s="1" customFormat="1" ht="37.799999999999997" customHeight="1">
      <c r="B306" s="32"/>
      <c r="C306" s="128" t="s">
        <v>393</v>
      </c>
      <c r="D306" s="128" t="s">
        <v>148</v>
      </c>
      <c r="E306" s="129" t="s">
        <v>394</v>
      </c>
      <c r="F306" s="130" t="s">
        <v>395</v>
      </c>
      <c r="G306" s="131" t="s">
        <v>197</v>
      </c>
      <c r="H306" s="132">
        <v>443.18</v>
      </c>
      <c r="I306" s="133"/>
      <c r="J306" s="134">
        <f>ROUND(I306*H306,2)</f>
        <v>0</v>
      </c>
      <c r="K306" s="130" t="s">
        <v>152</v>
      </c>
      <c r="L306" s="32"/>
      <c r="M306" s="135" t="s">
        <v>1</v>
      </c>
      <c r="N306" s="136" t="s">
        <v>41</v>
      </c>
      <c r="P306" s="137">
        <f>O306*H306</f>
        <v>0</v>
      </c>
      <c r="Q306" s="137">
        <v>0</v>
      </c>
      <c r="R306" s="137">
        <f>Q306*H306</f>
        <v>0</v>
      </c>
      <c r="S306" s="137">
        <v>0</v>
      </c>
      <c r="T306" s="138">
        <f>S306*H306</f>
        <v>0</v>
      </c>
      <c r="AR306" s="139" t="s">
        <v>153</v>
      </c>
      <c r="AT306" s="139" t="s">
        <v>148</v>
      </c>
      <c r="AU306" s="139" t="s">
        <v>85</v>
      </c>
      <c r="AY306" s="17" t="s">
        <v>146</v>
      </c>
      <c r="BE306" s="140">
        <f>IF(N306="základní",J306,0)</f>
        <v>0</v>
      </c>
      <c r="BF306" s="140">
        <f>IF(N306="snížená",J306,0)</f>
        <v>0</v>
      </c>
      <c r="BG306" s="140">
        <f>IF(N306="zákl. přenesená",J306,0)</f>
        <v>0</v>
      </c>
      <c r="BH306" s="140">
        <f>IF(N306="sníž. přenesená",J306,0)</f>
        <v>0</v>
      </c>
      <c r="BI306" s="140">
        <f>IF(N306="nulová",J306,0)</f>
        <v>0</v>
      </c>
      <c r="BJ306" s="17" t="s">
        <v>81</v>
      </c>
      <c r="BK306" s="140">
        <f>ROUND(I306*H306,2)</f>
        <v>0</v>
      </c>
      <c r="BL306" s="17" t="s">
        <v>153</v>
      </c>
      <c r="BM306" s="139" t="s">
        <v>396</v>
      </c>
    </row>
    <row r="307" spans="2:65" s="13" customFormat="1" ht="10.199999999999999">
      <c r="B307" s="148"/>
      <c r="D307" s="142" t="s">
        <v>155</v>
      </c>
      <c r="E307" s="149" t="s">
        <v>1</v>
      </c>
      <c r="F307" s="150" t="s">
        <v>397</v>
      </c>
      <c r="H307" s="151">
        <v>525.91999999999996</v>
      </c>
      <c r="I307" s="152"/>
      <c r="L307" s="148"/>
      <c r="M307" s="153"/>
      <c r="T307" s="154"/>
      <c r="AT307" s="149" t="s">
        <v>155</v>
      </c>
      <c r="AU307" s="149" t="s">
        <v>85</v>
      </c>
      <c r="AV307" s="13" t="s">
        <v>85</v>
      </c>
      <c r="AW307" s="13" t="s">
        <v>32</v>
      </c>
      <c r="AX307" s="13" t="s">
        <v>76</v>
      </c>
      <c r="AY307" s="149" t="s">
        <v>146</v>
      </c>
    </row>
    <row r="308" spans="2:65" s="13" customFormat="1" ht="10.199999999999999">
      <c r="B308" s="148"/>
      <c r="D308" s="142" t="s">
        <v>155</v>
      </c>
      <c r="E308" s="149" t="s">
        <v>1</v>
      </c>
      <c r="F308" s="150" t="s">
        <v>398</v>
      </c>
      <c r="H308" s="151">
        <v>-82.74</v>
      </c>
      <c r="I308" s="152"/>
      <c r="L308" s="148"/>
      <c r="M308" s="153"/>
      <c r="T308" s="154"/>
      <c r="AT308" s="149" t="s">
        <v>155</v>
      </c>
      <c r="AU308" s="149" t="s">
        <v>85</v>
      </c>
      <c r="AV308" s="13" t="s">
        <v>85</v>
      </c>
      <c r="AW308" s="13" t="s">
        <v>32</v>
      </c>
      <c r="AX308" s="13" t="s">
        <v>76</v>
      </c>
      <c r="AY308" s="149" t="s">
        <v>146</v>
      </c>
    </row>
    <row r="309" spans="2:65" s="14" customFormat="1" ht="10.199999999999999">
      <c r="B309" s="155"/>
      <c r="D309" s="142" t="s">
        <v>155</v>
      </c>
      <c r="E309" s="156" t="s">
        <v>1</v>
      </c>
      <c r="F309" s="157" t="s">
        <v>162</v>
      </c>
      <c r="H309" s="158">
        <v>443.18</v>
      </c>
      <c r="I309" s="159"/>
      <c r="L309" s="155"/>
      <c r="M309" s="160"/>
      <c r="T309" s="161"/>
      <c r="AT309" s="156" t="s">
        <v>155</v>
      </c>
      <c r="AU309" s="156" t="s">
        <v>85</v>
      </c>
      <c r="AV309" s="14" t="s">
        <v>153</v>
      </c>
      <c r="AW309" s="14" t="s">
        <v>32</v>
      </c>
      <c r="AX309" s="14" t="s">
        <v>81</v>
      </c>
      <c r="AY309" s="156" t="s">
        <v>146</v>
      </c>
    </row>
    <row r="310" spans="2:65" s="1" customFormat="1" ht="37.799999999999997" customHeight="1">
      <c r="B310" s="32"/>
      <c r="C310" s="128" t="s">
        <v>399</v>
      </c>
      <c r="D310" s="128" t="s">
        <v>148</v>
      </c>
      <c r="E310" s="129" t="s">
        <v>400</v>
      </c>
      <c r="F310" s="130" t="s">
        <v>401</v>
      </c>
      <c r="G310" s="131" t="s">
        <v>197</v>
      </c>
      <c r="H310" s="132">
        <v>13295.4</v>
      </c>
      <c r="I310" s="133"/>
      <c r="J310" s="134">
        <f>ROUND(I310*H310,2)</f>
        <v>0</v>
      </c>
      <c r="K310" s="130" t="s">
        <v>152</v>
      </c>
      <c r="L310" s="32"/>
      <c r="M310" s="135" t="s">
        <v>1</v>
      </c>
      <c r="N310" s="136" t="s">
        <v>41</v>
      </c>
      <c r="P310" s="137">
        <f>O310*H310</f>
        <v>0</v>
      </c>
      <c r="Q310" s="137">
        <v>0</v>
      </c>
      <c r="R310" s="137">
        <f>Q310*H310</f>
        <v>0</v>
      </c>
      <c r="S310" s="137">
        <v>0</v>
      </c>
      <c r="T310" s="138">
        <f>S310*H310</f>
        <v>0</v>
      </c>
      <c r="AR310" s="139" t="s">
        <v>153</v>
      </c>
      <c r="AT310" s="139" t="s">
        <v>148</v>
      </c>
      <c r="AU310" s="139" t="s">
        <v>85</v>
      </c>
      <c r="AY310" s="17" t="s">
        <v>146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7" t="s">
        <v>81</v>
      </c>
      <c r="BK310" s="140">
        <f>ROUND(I310*H310,2)</f>
        <v>0</v>
      </c>
      <c r="BL310" s="17" t="s">
        <v>153</v>
      </c>
      <c r="BM310" s="139" t="s">
        <v>402</v>
      </c>
    </row>
    <row r="311" spans="2:65" s="13" customFormat="1" ht="10.199999999999999">
      <c r="B311" s="148"/>
      <c r="D311" s="142" t="s">
        <v>155</v>
      </c>
      <c r="E311" s="149" t="s">
        <v>1</v>
      </c>
      <c r="F311" s="150" t="s">
        <v>403</v>
      </c>
      <c r="H311" s="151">
        <v>13295.4</v>
      </c>
      <c r="I311" s="152"/>
      <c r="L311" s="148"/>
      <c r="M311" s="153"/>
      <c r="T311" s="154"/>
      <c r="AT311" s="149" t="s">
        <v>155</v>
      </c>
      <c r="AU311" s="149" t="s">
        <v>85</v>
      </c>
      <c r="AV311" s="13" t="s">
        <v>85</v>
      </c>
      <c r="AW311" s="13" t="s">
        <v>32</v>
      </c>
      <c r="AX311" s="13" t="s">
        <v>81</v>
      </c>
      <c r="AY311" s="149" t="s">
        <v>146</v>
      </c>
    </row>
    <row r="312" spans="2:65" s="1" customFormat="1" ht="37.799999999999997" customHeight="1">
      <c r="B312" s="32"/>
      <c r="C312" s="128" t="s">
        <v>404</v>
      </c>
      <c r="D312" s="128" t="s">
        <v>148</v>
      </c>
      <c r="E312" s="129" t="s">
        <v>405</v>
      </c>
      <c r="F312" s="130" t="s">
        <v>406</v>
      </c>
      <c r="G312" s="131" t="s">
        <v>197</v>
      </c>
      <c r="H312" s="132">
        <v>443.18</v>
      </c>
      <c r="I312" s="133"/>
      <c r="J312" s="134">
        <f>ROUND(I312*H312,2)</f>
        <v>0</v>
      </c>
      <c r="K312" s="130" t="s">
        <v>152</v>
      </c>
      <c r="L312" s="32"/>
      <c r="M312" s="135" t="s">
        <v>1</v>
      </c>
      <c r="N312" s="136" t="s">
        <v>41</v>
      </c>
      <c r="P312" s="137">
        <f>O312*H312</f>
        <v>0</v>
      </c>
      <c r="Q312" s="137">
        <v>0</v>
      </c>
      <c r="R312" s="137">
        <f>Q312*H312</f>
        <v>0</v>
      </c>
      <c r="S312" s="137">
        <v>0</v>
      </c>
      <c r="T312" s="138">
        <f>S312*H312</f>
        <v>0</v>
      </c>
      <c r="AR312" s="139" t="s">
        <v>153</v>
      </c>
      <c r="AT312" s="139" t="s">
        <v>148</v>
      </c>
      <c r="AU312" s="139" t="s">
        <v>85</v>
      </c>
      <c r="AY312" s="17" t="s">
        <v>146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7" t="s">
        <v>81</v>
      </c>
      <c r="BK312" s="140">
        <f>ROUND(I312*H312,2)</f>
        <v>0</v>
      </c>
      <c r="BL312" s="17" t="s">
        <v>153</v>
      </c>
      <c r="BM312" s="139" t="s">
        <v>407</v>
      </c>
    </row>
    <row r="313" spans="2:65" s="1" customFormat="1" ht="33" customHeight="1">
      <c r="B313" s="32"/>
      <c r="C313" s="128" t="s">
        <v>408</v>
      </c>
      <c r="D313" s="128" t="s">
        <v>148</v>
      </c>
      <c r="E313" s="129" t="s">
        <v>409</v>
      </c>
      <c r="F313" s="130" t="s">
        <v>410</v>
      </c>
      <c r="G313" s="131" t="s">
        <v>197</v>
      </c>
      <c r="H313" s="132">
        <v>220.9</v>
      </c>
      <c r="I313" s="133"/>
      <c r="J313" s="134">
        <f>ROUND(I313*H313,2)</f>
        <v>0</v>
      </c>
      <c r="K313" s="130" t="s">
        <v>152</v>
      </c>
      <c r="L313" s="32"/>
      <c r="M313" s="135" t="s">
        <v>1</v>
      </c>
      <c r="N313" s="136" t="s">
        <v>41</v>
      </c>
      <c r="P313" s="137">
        <f>O313*H313</f>
        <v>0</v>
      </c>
      <c r="Q313" s="137">
        <v>1.2999999999999999E-4</v>
      </c>
      <c r="R313" s="137">
        <f>Q313*H313</f>
        <v>2.8716999999999999E-2</v>
      </c>
      <c r="S313" s="137">
        <v>0</v>
      </c>
      <c r="T313" s="138">
        <f>S313*H313</f>
        <v>0</v>
      </c>
      <c r="AR313" s="139" t="s">
        <v>153</v>
      </c>
      <c r="AT313" s="139" t="s">
        <v>148</v>
      </c>
      <c r="AU313" s="139" t="s">
        <v>85</v>
      </c>
      <c r="AY313" s="17" t="s">
        <v>146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7" t="s">
        <v>81</v>
      </c>
      <c r="BK313" s="140">
        <f>ROUND(I313*H313,2)</f>
        <v>0</v>
      </c>
      <c r="BL313" s="17" t="s">
        <v>153</v>
      </c>
      <c r="BM313" s="139" t="s">
        <v>411</v>
      </c>
    </row>
    <row r="314" spans="2:65" s="12" customFormat="1" ht="10.199999999999999">
      <c r="B314" s="141"/>
      <c r="D314" s="142" t="s">
        <v>155</v>
      </c>
      <c r="E314" s="143" t="s">
        <v>1</v>
      </c>
      <c r="F314" s="144" t="s">
        <v>412</v>
      </c>
      <c r="H314" s="143" t="s">
        <v>1</v>
      </c>
      <c r="I314" s="145"/>
      <c r="L314" s="141"/>
      <c r="M314" s="146"/>
      <c r="T314" s="147"/>
      <c r="AT314" s="143" t="s">
        <v>155</v>
      </c>
      <c r="AU314" s="143" t="s">
        <v>85</v>
      </c>
      <c r="AV314" s="12" t="s">
        <v>81</v>
      </c>
      <c r="AW314" s="12" t="s">
        <v>32</v>
      </c>
      <c r="AX314" s="12" t="s">
        <v>76</v>
      </c>
      <c r="AY314" s="143" t="s">
        <v>146</v>
      </c>
    </row>
    <row r="315" spans="2:65" s="13" customFormat="1" ht="10.199999999999999">
      <c r="B315" s="148"/>
      <c r="D315" s="142" t="s">
        <v>155</v>
      </c>
      <c r="E315" s="149" t="s">
        <v>1</v>
      </c>
      <c r="F315" s="150" t="s">
        <v>413</v>
      </c>
      <c r="H315" s="151">
        <v>111.51</v>
      </c>
      <c r="I315" s="152"/>
      <c r="L315" s="148"/>
      <c r="M315" s="153"/>
      <c r="T315" s="154"/>
      <c r="AT315" s="149" t="s">
        <v>155</v>
      </c>
      <c r="AU315" s="149" t="s">
        <v>85</v>
      </c>
      <c r="AV315" s="13" t="s">
        <v>85</v>
      </c>
      <c r="AW315" s="13" t="s">
        <v>32</v>
      </c>
      <c r="AX315" s="13" t="s">
        <v>76</v>
      </c>
      <c r="AY315" s="149" t="s">
        <v>146</v>
      </c>
    </row>
    <row r="316" spans="2:65" s="12" customFormat="1" ht="10.199999999999999">
      <c r="B316" s="141"/>
      <c r="D316" s="142" t="s">
        <v>155</v>
      </c>
      <c r="E316" s="143" t="s">
        <v>1</v>
      </c>
      <c r="F316" s="144" t="s">
        <v>414</v>
      </c>
      <c r="H316" s="143" t="s">
        <v>1</v>
      </c>
      <c r="I316" s="145"/>
      <c r="L316" s="141"/>
      <c r="M316" s="146"/>
      <c r="T316" s="147"/>
      <c r="AT316" s="143" t="s">
        <v>155</v>
      </c>
      <c r="AU316" s="143" t="s">
        <v>85</v>
      </c>
      <c r="AV316" s="12" t="s">
        <v>81</v>
      </c>
      <c r="AW316" s="12" t="s">
        <v>32</v>
      </c>
      <c r="AX316" s="12" t="s">
        <v>76</v>
      </c>
      <c r="AY316" s="143" t="s">
        <v>146</v>
      </c>
    </row>
    <row r="317" spans="2:65" s="13" customFormat="1" ht="10.199999999999999">
      <c r="B317" s="148"/>
      <c r="D317" s="142" t="s">
        <v>155</v>
      </c>
      <c r="E317" s="149" t="s">
        <v>1</v>
      </c>
      <c r="F317" s="150" t="s">
        <v>415</v>
      </c>
      <c r="H317" s="151">
        <v>109.39</v>
      </c>
      <c r="I317" s="152"/>
      <c r="L317" s="148"/>
      <c r="M317" s="153"/>
      <c r="T317" s="154"/>
      <c r="AT317" s="149" t="s">
        <v>155</v>
      </c>
      <c r="AU317" s="149" t="s">
        <v>85</v>
      </c>
      <c r="AV317" s="13" t="s">
        <v>85</v>
      </c>
      <c r="AW317" s="13" t="s">
        <v>32</v>
      </c>
      <c r="AX317" s="13" t="s">
        <v>76</v>
      </c>
      <c r="AY317" s="149" t="s">
        <v>146</v>
      </c>
    </row>
    <row r="318" spans="2:65" s="14" customFormat="1" ht="10.199999999999999">
      <c r="B318" s="155"/>
      <c r="D318" s="142" t="s">
        <v>155</v>
      </c>
      <c r="E318" s="156" t="s">
        <v>1</v>
      </c>
      <c r="F318" s="157" t="s">
        <v>162</v>
      </c>
      <c r="H318" s="158">
        <v>220.9</v>
      </c>
      <c r="I318" s="159"/>
      <c r="L318" s="155"/>
      <c r="M318" s="160"/>
      <c r="T318" s="161"/>
      <c r="AT318" s="156" t="s">
        <v>155</v>
      </c>
      <c r="AU318" s="156" t="s">
        <v>85</v>
      </c>
      <c r="AV318" s="14" t="s">
        <v>153</v>
      </c>
      <c r="AW318" s="14" t="s">
        <v>32</v>
      </c>
      <c r="AX318" s="14" t="s">
        <v>81</v>
      </c>
      <c r="AY318" s="156" t="s">
        <v>146</v>
      </c>
    </row>
    <row r="319" spans="2:65" s="1" customFormat="1" ht="33" customHeight="1">
      <c r="B319" s="32"/>
      <c r="C319" s="128" t="s">
        <v>416</v>
      </c>
      <c r="D319" s="128" t="s">
        <v>148</v>
      </c>
      <c r="E319" s="129" t="s">
        <v>417</v>
      </c>
      <c r="F319" s="130" t="s">
        <v>418</v>
      </c>
      <c r="G319" s="131" t="s">
        <v>419</v>
      </c>
      <c r="H319" s="132">
        <v>7.3</v>
      </c>
      <c r="I319" s="133"/>
      <c r="J319" s="134">
        <f>ROUND(I319*H319,2)</f>
        <v>0</v>
      </c>
      <c r="K319" s="130" t="s">
        <v>152</v>
      </c>
      <c r="L319" s="32"/>
      <c r="M319" s="135" t="s">
        <v>1</v>
      </c>
      <c r="N319" s="136" t="s">
        <v>41</v>
      </c>
      <c r="P319" s="137">
        <f>O319*H319</f>
        <v>0</v>
      </c>
      <c r="Q319" s="137">
        <v>0</v>
      </c>
      <c r="R319" s="137">
        <f>Q319*H319</f>
        <v>0</v>
      </c>
      <c r="S319" s="137">
        <v>0</v>
      </c>
      <c r="T319" s="138">
        <f>S319*H319</f>
        <v>0</v>
      </c>
      <c r="AR319" s="139" t="s">
        <v>153</v>
      </c>
      <c r="AT319" s="139" t="s">
        <v>148</v>
      </c>
      <c r="AU319" s="139" t="s">
        <v>85</v>
      </c>
      <c r="AY319" s="17" t="s">
        <v>146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7" t="s">
        <v>81</v>
      </c>
      <c r="BK319" s="140">
        <f>ROUND(I319*H319,2)</f>
        <v>0</v>
      </c>
      <c r="BL319" s="17" t="s">
        <v>153</v>
      </c>
      <c r="BM319" s="139" t="s">
        <v>420</v>
      </c>
    </row>
    <row r="320" spans="2:65" s="1" customFormat="1" ht="24.15" customHeight="1">
      <c r="B320" s="32"/>
      <c r="C320" s="128" t="s">
        <v>421</v>
      </c>
      <c r="D320" s="128" t="s">
        <v>148</v>
      </c>
      <c r="E320" s="129" t="s">
        <v>422</v>
      </c>
      <c r="F320" s="130" t="s">
        <v>423</v>
      </c>
      <c r="G320" s="131" t="s">
        <v>419</v>
      </c>
      <c r="H320" s="132">
        <v>219</v>
      </c>
      <c r="I320" s="133"/>
      <c r="J320" s="134">
        <f>ROUND(I320*H320,2)</f>
        <v>0</v>
      </c>
      <c r="K320" s="130" t="s">
        <v>152</v>
      </c>
      <c r="L320" s="32"/>
      <c r="M320" s="135" t="s">
        <v>1</v>
      </c>
      <c r="N320" s="136" t="s">
        <v>41</v>
      </c>
      <c r="P320" s="137">
        <f>O320*H320</f>
        <v>0</v>
      </c>
      <c r="Q320" s="137">
        <v>0</v>
      </c>
      <c r="R320" s="137">
        <f>Q320*H320</f>
        <v>0</v>
      </c>
      <c r="S320" s="137">
        <v>0</v>
      </c>
      <c r="T320" s="138">
        <f>S320*H320</f>
        <v>0</v>
      </c>
      <c r="AR320" s="139" t="s">
        <v>153</v>
      </c>
      <c r="AT320" s="139" t="s">
        <v>148</v>
      </c>
      <c r="AU320" s="139" t="s">
        <v>85</v>
      </c>
      <c r="AY320" s="17" t="s">
        <v>146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7" t="s">
        <v>81</v>
      </c>
      <c r="BK320" s="140">
        <f>ROUND(I320*H320,2)</f>
        <v>0</v>
      </c>
      <c r="BL320" s="17" t="s">
        <v>153</v>
      </c>
      <c r="BM320" s="139" t="s">
        <v>424</v>
      </c>
    </row>
    <row r="321" spans="2:65" s="13" customFormat="1" ht="10.199999999999999">
      <c r="B321" s="148"/>
      <c r="D321" s="142" t="s">
        <v>155</v>
      </c>
      <c r="E321" s="149" t="s">
        <v>1</v>
      </c>
      <c r="F321" s="150" t="s">
        <v>425</v>
      </c>
      <c r="H321" s="151">
        <v>219</v>
      </c>
      <c r="I321" s="152"/>
      <c r="L321" s="148"/>
      <c r="M321" s="153"/>
      <c r="T321" s="154"/>
      <c r="AT321" s="149" t="s">
        <v>155</v>
      </c>
      <c r="AU321" s="149" t="s">
        <v>85</v>
      </c>
      <c r="AV321" s="13" t="s">
        <v>85</v>
      </c>
      <c r="AW321" s="13" t="s">
        <v>32</v>
      </c>
      <c r="AX321" s="13" t="s">
        <v>81</v>
      </c>
      <c r="AY321" s="149" t="s">
        <v>146</v>
      </c>
    </row>
    <row r="322" spans="2:65" s="1" customFormat="1" ht="33" customHeight="1">
      <c r="B322" s="32"/>
      <c r="C322" s="128" t="s">
        <v>426</v>
      </c>
      <c r="D322" s="128" t="s">
        <v>148</v>
      </c>
      <c r="E322" s="129" t="s">
        <v>427</v>
      </c>
      <c r="F322" s="130" t="s">
        <v>428</v>
      </c>
      <c r="G322" s="131" t="s">
        <v>419</v>
      </c>
      <c r="H322" s="132">
        <v>7.3</v>
      </c>
      <c r="I322" s="133"/>
      <c r="J322" s="134">
        <f>ROUND(I322*H322,2)</f>
        <v>0</v>
      </c>
      <c r="K322" s="130" t="s">
        <v>152</v>
      </c>
      <c r="L322" s="32"/>
      <c r="M322" s="135" t="s">
        <v>1</v>
      </c>
      <c r="N322" s="136" t="s">
        <v>41</v>
      </c>
      <c r="P322" s="137">
        <f>O322*H322</f>
        <v>0</v>
      </c>
      <c r="Q322" s="137">
        <v>0</v>
      </c>
      <c r="R322" s="137">
        <f>Q322*H322</f>
        <v>0</v>
      </c>
      <c r="S322" s="137">
        <v>0</v>
      </c>
      <c r="T322" s="138">
        <f>S322*H322</f>
        <v>0</v>
      </c>
      <c r="AR322" s="139" t="s">
        <v>153</v>
      </c>
      <c r="AT322" s="139" t="s">
        <v>148</v>
      </c>
      <c r="AU322" s="139" t="s">
        <v>85</v>
      </c>
      <c r="AY322" s="17" t="s">
        <v>146</v>
      </c>
      <c r="BE322" s="140">
        <f>IF(N322="základní",J322,0)</f>
        <v>0</v>
      </c>
      <c r="BF322" s="140">
        <f>IF(N322="snížená",J322,0)</f>
        <v>0</v>
      </c>
      <c r="BG322" s="140">
        <f>IF(N322="zákl. přenesená",J322,0)</f>
        <v>0</v>
      </c>
      <c r="BH322" s="140">
        <f>IF(N322="sníž. přenesená",J322,0)</f>
        <v>0</v>
      </c>
      <c r="BI322" s="140">
        <f>IF(N322="nulová",J322,0)</f>
        <v>0</v>
      </c>
      <c r="BJ322" s="17" t="s">
        <v>81</v>
      </c>
      <c r="BK322" s="140">
        <f>ROUND(I322*H322,2)</f>
        <v>0</v>
      </c>
      <c r="BL322" s="17" t="s">
        <v>153</v>
      </c>
      <c r="BM322" s="139" t="s">
        <v>429</v>
      </c>
    </row>
    <row r="323" spans="2:65" s="1" customFormat="1" ht="24.15" customHeight="1">
      <c r="B323" s="32"/>
      <c r="C323" s="128" t="s">
        <v>430</v>
      </c>
      <c r="D323" s="128" t="s">
        <v>148</v>
      </c>
      <c r="E323" s="129" t="s">
        <v>431</v>
      </c>
      <c r="F323" s="130" t="s">
        <v>432</v>
      </c>
      <c r="G323" s="131" t="s">
        <v>197</v>
      </c>
      <c r="H323" s="132">
        <v>102</v>
      </c>
      <c r="I323" s="133"/>
      <c r="J323" s="134">
        <f>ROUND(I323*H323,2)</f>
        <v>0</v>
      </c>
      <c r="K323" s="130" t="s">
        <v>152</v>
      </c>
      <c r="L323" s="32"/>
      <c r="M323" s="135" t="s">
        <v>1</v>
      </c>
      <c r="N323" s="136" t="s">
        <v>41</v>
      </c>
      <c r="P323" s="137">
        <f>O323*H323</f>
        <v>0</v>
      </c>
      <c r="Q323" s="137">
        <v>4.0000000000000003E-5</v>
      </c>
      <c r="R323" s="137">
        <f>Q323*H323</f>
        <v>4.0800000000000003E-3</v>
      </c>
      <c r="S323" s="137">
        <v>0</v>
      </c>
      <c r="T323" s="138">
        <f>S323*H323</f>
        <v>0</v>
      </c>
      <c r="AR323" s="139" t="s">
        <v>153</v>
      </c>
      <c r="AT323" s="139" t="s">
        <v>148</v>
      </c>
      <c r="AU323" s="139" t="s">
        <v>85</v>
      </c>
      <c r="AY323" s="17" t="s">
        <v>146</v>
      </c>
      <c r="BE323" s="140">
        <f>IF(N323="základní",J323,0)</f>
        <v>0</v>
      </c>
      <c r="BF323" s="140">
        <f>IF(N323="snížená",J323,0)</f>
        <v>0</v>
      </c>
      <c r="BG323" s="140">
        <f>IF(N323="zákl. přenesená",J323,0)</f>
        <v>0</v>
      </c>
      <c r="BH323" s="140">
        <f>IF(N323="sníž. přenesená",J323,0)</f>
        <v>0</v>
      </c>
      <c r="BI323" s="140">
        <f>IF(N323="nulová",J323,0)</f>
        <v>0</v>
      </c>
      <c r="BJ323" s="17" t="s">
        <v>81</v>
      </c>
      <c r="BK323" s="140">
        <f>ROUND(I323*H323,2)</f>
        <v>0</v>
      </c>
      <c r="BL323" s="17" t="s">
        <v>153</v>
      </c>
      <c r="BM323" s="139" t="s">
        <v>433</v>
      </c>
    </row>
    <row r="324" spans="2:65" s="1" customFormat="1" ht="33" customHeight="1">
      <c r="B324" s="32"/>
      <c r="C324" s="128" t="s">
        <v>434</v>
      </c>
      <c r="D324" s="128" t="s">
        <v>148</v>
      </c>
      <c r="E324" s="129" t="s">
        <v>435</v>
      </c>
      <c r="F324" s="130" t="s">
        <v>436</v>
      </c>
      <c r="G324" s="131" t="s">
        <v>197</v>
      </c>
      <c r="H324" s="132">
        <v>10.795</v>
      </c>
      <c r="I324" s="133"/>
      <c r="J324" s="134">
        <f>ROUND(I324*H324,2)</f>
        <v>0</v>
      </c>
      <c r="K324" s="130" t="s">
        <v>152</v>
      </c>
      <c r="L324" s="32"/>
      <c r="M324" s="135" t="s">
        <v>1</v>
      </c>
      <c r="N324" s="136" t="s">
        <v>41</v>
      </c>
      <c r="P324" s="137">
        <f>O324*H324</f>
        <v>0</v>
      </c>
      <c r="Q324" s="137">
        <v>6.3000000000000003E-4</v>
      </c>
      <c r="R324" s="137">
        <f>Q324*H324</f>
        <v>6.8008500000000006E-3</v>
      </c>
      <c r="S324" s="137">
        <v>0</v>
      </c>
      <c r="T324" s="138">
        <f>S324*H324</f>
        <v>0</v>
      </c>
      <c r="AR324" s="139" t="s">
        <v>153</v>
      </c>
      <c r="AT324" s="139" t="s">
        <v>148</v>
      </c>
      <c r="AU324" s="139" t="s">
        <v>85</v>
      </c>
      <c r="AY324" s="17" t="s">
        <v>146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7" t="s">
        <v>81</v>
      </c>
      <c r="BK324" s="140">
        <f>ROUND(I324*H324,2)</f>
        <v>0</v>
      </c>
      <c r="BL324" s="17" t="s">
        <v>153</v>
      </c>
      <c r="BM324" s="139" t="s">
        <v>437</v>
      </c>
    </row>
    <row r="325" spans="2:65" s="12" customFormat="1" ht="10.199999999999999">
      <c r="B325" s="141"/>
      <c r="D325" s="142" t="s">
        <v>155</v>
      </c>
      <c r="E325" s="143" t="s">
        <v>1</v>
      </c>
      <c r="F325" s="144" t="s">
        <v>438</v>
      </c>
      <c r="H325" s="143" t="s">
        <v>1</v>
      </c>
      <c r="I325" s="145"/>
      <c r="L325" s="141"/>
      <c r="M325" s="146"/>
      <c r="T325" s="147"/>
      <c r="AT325" s="143" t="s">
        <v>155</v>
      </c>
      <c r="AU325" s="143" t="s">
        <v>85</v>
      </c>
      <c r="AV325" s="12" t="s">
        <v>81</v>
      </c>
      <c r="AW325" s="12" t="s">
        <v>32</v>
      </c>
      <c r="AX325" s="12" t="s">
        <v>76</v>
      </c>
      <c r="AY325" s="143" t="s">
        <v>146</v>
      </c>
    </row>
    <row r="326" spans="2:65" s="13" customFormat="1" ht="10.199999999999999">
      <c r="B326" s="148"/>
      <c r="D326" s="142" t="s">
        <v>155</v>
      </c>
      <c r="E326" s="149" t="s">
        <v>1</v>
      </c>
      <c r="F326" s="150" t="s">
        <v>439</v>
      </c>
      <c r="H326" s="151">
        <v>5.85</v>
      </c>
      <c r="I326" s="152"/>
      <c r="L326" s="148"/>
      <c r="M326" s="153"/>
      <c r="T326" s="154"/>
      <c r="AT326" s="149" t="s">
        <v>155</v>
      </c>
      <c r="AU326" s="149" t="s">
        <v>85</v>
      </c>
      <c r="AV326" s="13" t="s">
        <v>85</v>
      </c>
      <c r="AW326" s="13" t="s">
        <v>32</v>
      </c>
      <c r="AX326" s="13" t="s">
        <v>76</v>
      </c>
      <c r="AY326" s="149" t="s">
        <v>146</v>
      </c>
    </row>
    <row r="327" spans="2:65" s="13" customFormat="1" ht="10.199999999999999">
      <c r="B327" s="148"/>
      <c r="D327" s="142" t="s">
        <v>155</v>
      </c>
      <c r="E327" s="149" t="s">
        <v>1</v>
      </c>
      <c r="F327" s="150" t="s">
        <v>440</v>
      </c>
      <c r="H327" s="151">
        <v>4.9450000000000003</v>
      </c>
      <c r="I327" s="152"/>
      <c r="L327" s="148"/>
      <c r="M327" s="153"/>
      <c r="T327" s="154"/>
      <c r="AT327" s="149" t="s">
        <v>155</v>
      </c>
      <c r="AU327" s="149" t="s">
        <v>85</v>
      </c>
      <c r="AV327" s="13" t="s">
        <v>85</v>
      </c>
      <c r="AW327" s="13" t="s">
        <v>32</v>
      </c>
      <c r="AX327" s="13" t="s">
        <v>76</v>
      </c>
      <c r="AY327" s="149" t="s">
        <v>146</v>
      </c>
    </row>
    <row r="328" spans="2:65" s="14" customFormat="1" ht="10.199999999999999">
      <c r="B328" s="155"/>
      <c r="D328" s="142" t="s">
        <v>155</v>
      </c>
      <c r="E328" s="156" t="s">
        <v>1</v>
      </c>
      <c r="F328" s="157" t="s">
        <v>162</v>
      </c>
      <c r="H328" s="158">
        <v>10.795</v>
      </c>
      <c r="I328" s="159"/>
      <c r="L328" s="155"/>
      <c r="M328" s="160"/>
      <c r="T328" s="161"/>
      <c r="AT328" s="156" t="s">
        <v>155</v>
      </c>
      <c r="AU328" s="156" t="s">
        <v>85</v>
      </c>
      <c r="AV328" s="14" t="s">
        <v>153</v>
      </c>
      <c r="AW328" s="14" t="s">
        <v>32</v>
      </c>
      <c r="AX328" s="14" t="s">
        <v>81</v>
      </c>
      <c r="AY328" s="156" t="s">
        <v>146</v>
      </c>
    </row>
    <row r="329" spans="2:65" s="1" customFormat="1" ht="33" customHeight="1">
      <c r="B329" s="32"/>
      <c r="C329" s="128" t="s">
        <v>441</v>
      </c>
      <c r="D329" s="128" t="s">
        <v>148</v>
      </c>
      <c r="E329" s="129" t="s">
        <v>442</v>
      </c>
      <c r="F329" s="130" t="s">
        <v>443</v>
      </c>
      <c r="G329" s="131" t="s">
        <v>262</v>
      </c>
      <c r="H329" s="132">
        <v>1.41</v>
      </c>
      <c r="I329" s="133"/>
      <c r="J329" s="134">
        <f>ROUND(I329*H329,2)</f>
        <v>0</v>
      </c>
      <c r="K329" s="130" t="s">
        <v>152</v>
      </c>
      <c r="L329" s="32"/>
      <c r="M329" s="135" t="s">
        <v>1</v>
      </c>
      <c r="N329" s="136" t="s">
        <v>41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153</v>
      </c>
      <c r="AT329" s="139" t="s">
        <v>148</v>
      </c>
      <c r="AU329" s="139" t="s">
        <v>85</v>
      </c>
      <c r="AY329" s="17" t="s">
        <v>146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81</v>
      </c>
      <c r="BK329" s="140">
        <f>ROUND(I329*H329,2)</f>
        <v>0</v>
      </c>
      <c r="BL329" s="17" t="s">
        <v>153</v>
      </c>
      <c r="BM329" s="139" t="s">
        <v>444</v>
      </c>
    </row>
    <row r="330" spans="2:65" s="12" customFormat="1" ht="10.199999999999999">
      <c r="B330" s="141"/>
      <c r="D330" s="142" t="s">
        <v>155</v>
      </c>
      <c r="E330" s="143" t="s">
        <v>1</v>
      </c>
      <c r="F330" s="144" t="s">
        <v>445</v>
      </c>
      <c r="H330" s="143" t="s">
        <v>1</v>
      </c>
      <c r="I330" s="145"/>
      <c r="L330" s="141"/>
      <c r="M330" s="146"/>
      <c r="T330" s="147"/>
      <c r="AT330" s="143" t="s">
        <v>155</v>
      </c>
      <c r="AU330" s="143" t="s">
        <v>85</v>
      </c>
      <c r="AV330" s="12" t="s">
        <v>81</v>
      </c>
      <c r="AW330" s="12" t="s">
        <v>32</v>
      </c>
      <c r="AX330" s="12" t="s">
        <v>76</v>
      </c>
      <c r="AY330" s="143" t="s">
        <v>146</v>
      </c>
    </row>
    <row r="331" spans="2:65" s="13" customFormat="1" ht="10.199999999999999">
      <c r="B331" s="148"/>
      <c r="D331" s="142" t="s">
        <v>155</v>
      </c>
      <c r="E331" s="149" t="s">
        <v>1</v>
      </c>
      <c r="F331" s="150" t="s">
        <v>446</v>
      </c>
      <c r="H331" s="151">
        <v>1.41</v>
      </c>
      <c r="I331" s="152"/>
      <c r="L331" s="148"/>
      <c r="M331" s="153"/>
      <c r="T331" s="154"/>
      <c r="AT331" s="149" t="s">
        <v>155</v>
      </c>
      <c r="AU331" s="149" t="s">
        <v>85</v>
      </c>
      <c r="AV331" s="13" t="s">
        <v>85</v>
      </c>
      <c r="AW331" s="13" t="s">
        <v>32</v>
      </c>
      <c r="AX331" s="13" t="s">
        <v>81</v>
      </c>
      <c r="AY331" s="149" t="s">
        <v>146</v>
      </c>
    </row>
    <row r="332" spans="2:65" s="1" customFormat="1" ht="16.5" customHeight="1">
      <c r="B332" s="32"/>
      <c r="C332" s="169" t="s">
        <v>447</v>
      </c>
      <c r="D332" s="169" t="s">
        <v>282</v>
      </c>
      <c r="E332" s="170" t="s">
        <v>448</v>
      </c>
      <c r="F332" s="171" t="s">
        <v>449</v>
      </c>
      <c r="G332" s="172" t="s">
        <v>450</v>
      </c>
      <c r="H332" s="173">
        <v>1410</v>
      </c>
      <c r="I332" s="174"/>
      <c r="J332" s="175">
        <f>ROUND(I332*H332,2)</f>
        <v>0</v>
      </c>
      <c r="K332" s="171" t="s">
        <v>1</v>
      </c>
      <c r="L332" s="176"/>
      <c r="M332" s="177" t="s">
        <v>1</v>
      </c>
      <c r="N332" s="178" t="s">
        <v>41</v>
      </c>
      <c r="P332" s="137">
        <f>O332*H332</f>
        <v>0</v>
      </c>
      <c r="Q332" s="137">
        <v>1E-3</v>
      </c>
      <c r="R332" s="137">
        <f>Q332*H332</f>
        <v>1.41</v>
      </c>
      <c r="S332" s="137">
        <v>0</v>
      </c>
      <c r="T332" s="138">
        <f>S332*H332</f>
        <v>0</v>
      </c>
      <c r="AR332" s="139" t="s">
        <v>233</v>
      </c>
      <c r="AT332" s="139" t="s">
        <v>282</v>
      </c>
      <c r="AU332" s="139" t="s">
        <v>85</v>
      </c>
      <c r="AY332" s="17" t="s">
        <v>146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s="17" t="s">
        <v>81</v>
      </c>
      <c r="BK332" s="140">
        <f>ROUND(I332*H332,2)</f>
        <v>0</v>
      </c>
      <c r="BL332" s="17" t="s">
        <v>153</v>
      </c>
      <c r="BM332" s="139" t="s">
        <v>451</v>
      </c>
    </row>
    <row r="333" spans="2:65" s="1" customFormat="1" ht="33" customHeight="1">
      <c r="B333" s="32"/>
      <c r="C333" s="128" t="s">
        <v>452</v>
      </c>
      <c r="D333" s="128" t="s">
        <v>148</v>
      </c>
      <c r="E333" s="129" t="s">
        <v>442</v>
      </c>
      <c r="F333" s="130" t="s">
        <v>443</v>
      </c>
      <c r="G333" s="131" t="s">
        <v>262</v>
      </c>
      <c r="H333" s="132">
        <v>2.15</v>
      </c>
      <c r="I333" s="133"/>
      <c r="J333" s="134">
        <f>ROUND(I333*H333,2)</f>
        <v>0</v>
      </c>
      <c r="K333" s="130" t="s">
        <v>152</v>
      </c>
      <c r="L333" s="32"/>
      <c r="M333" s="135" t="s">
        <v>1</v>
      </c>
      <c r="N333" s="136" t="s">
        <v>41</v>
      </c>
      <c r="P333" s="137">
        <f>O333*H333</f>
        <v>0</v>
      </c>
      <c r="Q333" s="137">
        <v>0</v>
      </c>
      <c r="R333" s="137">
        <f>Q333*H333</f>
        <v>0</v>
      </c>
      <c r="S333" s="137">
        <v>0</v>
      </c>
      <c r="T333" s="138">
        <f>S333*H333</f>
        <v>0</v>
      </c>
      <c r="AR333" s="139" t="s">
        <v>153</v>
      </c>
      <c r="AT333" s="139" t="s">
        <v>148</v>
      </c>
      <c r="AU333" s="139" t="s">
        <v>85</v>
      </c>
      <c r="AY333" s="17" t="s">
        <v>146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7" t="s">
        <v>81</v>
      </c>
      <c r="BK333" s="140">
        <f>ROUND(I333*H333,2)</f>
        <v>0</v>
      </c>
      <c r="BL333" s="17" t="s">
        <v>153</v>
      </c>
      <c r="BM333" s="139" t="s">
        <v>453</v>
      </c>
    </row>
    <row r="334" spans="2:65" s="12" customFormat="1" ht="10.199999999999999">
      <c r="B334" s="141"/>
      <c r="D334" s="142" t="s">
        <v>155</v>
      </c>
      <c r="E334" s="143" t="s">
        <v>1</v>
      </c>
      <c r="F334" s="144" t="s">
        <v>454</v>
      </c>
      <c r="H334" s="143" t="s">
        <v>1</v>
      </c>
      <c r="I334" s="145"/>
      <c r="L334" s="141"/>
      <c r="M334" s="146"/>
      <c r="T334" s="147"/>
      <c r="AT334" s="143" t="s">
        <v>155</v>
      </c>
      <c r="AU334" s="143" t="s">
        <v>85</v>
      </c>
      <c r="AV334" s="12" t="s">
        <v>81</v>
      </c>
      <c r="AW334" s="12" t="s">
        <v>32</v>
      </c>
      <c r="AX334" s="12" t="s">
        <v>76</v>
      </c>
      <c r="AY334" s="143" t="s">
        <v>146</v>
      </c>
    </row>
    <row r="335" spans="2:65" s="13" customFormat="1" ht="10.199999999999999">
      <c r="B335" s="148"/>
      <c r="D335" s="142" t="s">
        <v>155</v>
      </c>
      <c r="E335" s="149" t="s">
        <v>1</v>
      </c>
      <c r="F335" s="150" t="s">
        <v>455</v>
      </c>
      <c r="H335" s="151">
        <v>2.15</v>
      </c>
      <c r="I335" s="152"/>
      <c r="L335" s="148"/>
      <c r="M335" s="153"/>
      <c r="T335" s="154"/>
      <c r="AT335" s="149" t="s">
        <v>155</v>
      </c>
      <c r="AU335" s="149" t="s">
        <v>85</v>
      </c>
      <c r="AV335" s="13" t="s">
        <v>85</v>
      </c>
      <c r="AW335" s="13" t="s">
        <v>32</v>
      </c>
      <c r="AX335" s="13" t="s">
        <v>81</v>
      </c>
      <c r="AY335" s="149" t="s">
        <v>146</v>
      </c>
    </row>
    <row r="336" spans="2:65" s="1" customFormat="1" ht="16.5" customHeight="1">
      <c r="B336" s="32"/>
      <c r="C336" s="169" t="s">
        <v>456</v>
      </c>
      <c r="D336" s="169" t="s">
        <v>282</v>
      </c>
      <c r="E336" s="170" t="s">
        <v>457</v>
      </c>
      <c r="F336" s="171" t="s">
        <v>449</v>
      </c>
      <c r="G336" s="172" t="s">
        <v>450</v>
      </c>
      <c r="H336" s="173">
        <v>2150</v>
      </c>
      <c r="I336" s="174"/>
      <c r="J336" s="175">
        <f>ROUND(I336*H336,2)</f>
        <v>0</v>
      </c>
      <c r="K336" s="171" t="s">
        <v>1</v>
      </c>
      <c r="L336" s="176"/>
      <c r="M336" s="177" t="s">
        <v>1</v>
      </c>
      <c r="N336" s="178" t="s">
        <v>41</v>
      </c>
      <c r="P336" s="137">
        <f>O336*H336</f>
        <v>0</v>
      </c>
      <c r="Q336" s="137">
        <v>0</v>
      </c>
      <c r="R336" s="137">
        <f>Q336*H336</f>
        <v>0</v>
      </c>
      <c r="S336" s="137">
        <v>0</v>
      </c>
      <c r="T336" s="138">
        <f>S336*H336</f>
        <v>0</v>
      </c>
      <c r="AR336" s="139" t="s">
        <v>233</v>
      </c>
      <c r="AT336" s="139" t="s">
        <v>282</v>
      </c>
      <c r="AU336" s="139" t="s">
        <v>85</v>
      </c>
      <c r="AY336" s="17" t="s">
        <v>146</v>
      </c>
      <c r="BE336" s="140">
        <f>IF(N336="základní",J336,0)</f>
        <v>0</v>
      </c>
      <c r="BF336" s="140">
        <f>IF(N336="snížená",J336,0)</f>
        <v>0</v>
      </c>
      <c r="BG336" s="140">
        <f>IF(N336="zákl. přenesená",J336,0)</f>
        <v>0</v>
      </c>
      <c r="BH336" s="140">
        <f>IF(N336="sníž. přenesená",J336,0)</f>
        <v>0</v>
      </c>
      <c r="BI336" s="140">
        <f>IF(N336="nulová",J336,0)</f>
        <v>0</v>
      </c>
      <c r="BJ336" s="17" t="s">
        <v>81</v>
      </c>
      <c r="BK336" s="140">
        <f>ROUND(I336*H336,2)</f>
        <v>0</v>
      </c>
      <c r="BL336" s="17" t="s">
        <v>153</v>
      </c>
      <c r="BM336" s="139" t="s">
        <v>458</v>
      </c>
    </row>
    <row r="337" spans="2:65" s="1" customFormat="1" ht="33" customHeight="1">
      <c r="B337" s="32"/>
      <c r="C337" s="128" t="s">
        <v>459</v>
      </c>
      <c r="D337" s="128" t="s">
        <v>148</v>
      </c>
      <c r="E337" s="129" t="s">
        <v>460</v>
      </c>
      <c r="F337" s="130" t="s">
        <v>461</v>
      </c>
      <c r="G337" s="131" t="s">
        <v>262</v>
      </c>
      <c r="H337" s="132">
        <v>6.84</v>
      </c>
      <c r="I337" s="133"/>
      <c r="J337" s="134">
        <f>ROUND(I337*H337,2)</f>
        <v>0</v>
      </c>
      <c r="K337" s="130" t="s">
        <v>152</v>
      </c>
      <c r="L337" s="32"/>
      <c r="M337" s="135" t="s">
        <v>1</v>
      </c>
      <c r="N337" s="136" t="s">
        <v>41</v>
      </c>
      <c r="P337" s="137">
        <f>O337*H337</f>
        <v>0</v>
      </c>
      <c r="Q337" s="137">
        <v>0</v>
      </c>
      <c r="R337" s="137">
        <f>Q337*H337</f>
        <v>0</v>
      </c>
      <c r="S337" s="137">
        <v>0</v>
      </c>
      <c r="T337" s="138">
        <f>S337*H337</f>
        <v>0</v>
      </c>
      <c r="AR337" s="139" t="s">
        <v>153</v>
      </c>
      <c r="AT337" s="139" t="s">
        <v>148</v>
      </c>
      <c r="AU337" s="139" t="s">
        <v>85</v>
      </c>
      <c r="AY337" s="17" t="s">
        <v>146</v>
      </c>
      <c r="BE337" s="140">
        <f>IF(N337="základní",J337,0)</f>
        <v>0</v>
      </c>
      <c r="BF337" s="140">
        <f>IF(N337="snížená",J337,0)</f>
        <v>0</v>
      </c>
      <c r="BG337" s="140">
        <f>IF(N337="zákl. přenesená",J337,0)</f>
        <v>0</v>
      </c>
      <c r="BH337" s="140">
        <f>IF(N337="sníž. přenesená",J337,0)</f>
        <v>0</v>
      </c>
      <c r="BI337" s="140">
        <f>IF(N337="nulová",J337,0)</f>
        <v>0</v>
      </c>
      <c r="BJ337" s="17" t="s">
        <v>81</v>
      </c>
      <c r="BK337" s="140">
        <f>ROUND(I337*H337,2)</f>
        <v>0</v>
      </c>
      <c r="BL337" s="17" t="s">
        <v>153</v>
      </c>
      <c r="BM337" s="139" t="s">
        <v>462</v>
      </c>
    </row>
    <row r="338" spans="2:65" s="12" customFormat="1" ht="10.199999999999999">
      <c r="B338" s="141"/>
      <c r="D338" s="142" t="s">
        <v>155</v>
      </c>
      <c r="E338" s="143" t="s">
        <v>1</v>
      </c>
      <c r="F338" s="144" t="s">
        <v>463</v>
      </c>
      <c r="H338" s="143" t="s">
        <v>1</v>
      </c>
      <c r="I338" s="145"/>
      <c r="L338" s="141"/>
      <c r="M338" s="146"/>
      <c r="T338" s="147"/>
      <c r="AT338" s="143" t="s">
        <v>155</v>
      </c>
      <c r="AU338" s="143" t="s">
        <v>85</v>
      </c>
      <c r="AV338" s="12" t="s">
        <v>81</v>
      </c>
      <c r="AW338" s="12" t="s">
        <v>32</v>
      </c>
      <c r="AX338" s="12" t="s">
        <v>76</v>
      </c>
      <c r="AY338" s="143" t="s">
        <v>146</v>
      </c>
    </row>
    <row r="339" spans="2:65" s="13" customFormat="1" ht="10.199999999999999">
      <c r="B339" s="148"/>
      <c r="D339" s="142" t="s">
        <v>155</v>
      </c>
      <c r="E339" s="149" t="s">
        <v>1</v>
      </c>
      <c r="F339" s="150" t="s">
        <v>464</v>
      </c>
      <c r="H339" s="151">
        <v>6.84</v>
      </c>
      <c r="I339" s="152"/>
      <c r="L339" s="148"/>
      <c r="M339" s="153"/>
      <c r="T339" s="154"/>
      <c r="AT339" s="149" t="s">
        <v>155</v>
      </c>
      <c r="AU339" s="149" t="s">
        <v>85</v>
      </c>
      <c r="AV339" s="13" t="s">
        <v>85</v>
      </c>
      <c r="AW339" s="13" t="s">
        <v>32</v>
      </c>
      <c r="AX339" s="13" t="s">
        <v>81</v>
      </c>
      <c r="AY339" s="149" t="s">
        <v>146</v>
      </c>
    </row>
    <row r="340" spans="2:65" s="1" customFormat="1" ht="16.5" customHeight="1">
      <c r="B340" s="32"/>
      <c r="C340" s="169" t="s">
        <v>465</v>
      </c>
      <c r="D340" s="169" t="s">
        <v>282</v>
      </c>
      <c r="E340" s="170" t="s">
        <v>466</v>
      </c>
      <c r="F340" s="171" t="s">
        <v>449</v>
      </c>
      <c r="G340" s="172" t="s">
        <v>450</v>
      </c>
      <c r="H340" s="173">
        <v>6840</v>
      </c>
      <c r="I340" s="174"/>
      <c r="J340" s="175">
        <f>ROUND(I340*H340,2)</f>
        <v>0</v>
      </c>
      <c r="K340" s="171" t="s">
        <v>1</v>
      </c>
      <c r="L340" s="176"/>
      <c r="M340" s="177" t="s">
        <v>1</v>
      </c>
      <c r="N340" s="178" t="s">
        <v>41</v>
      </c>
      <c r="P340" s="137">
        <f>O340*H340</f>
        <v>0</v>
      </c>
      <c r="Q340" s="137">
        <v>1E-3</v>
      </c>
      <c r="R340" s="137">
        <f>Q340*H340</f>
        <v>6.84</v>
      </c>
      <c r="S340" s="137">
        <v>0</v>
      </c>
      <c r="T340" s="138">
        <f>S340*H340</f>
        <v>0</v>
      </c>
      <c r="AR340" s="139" t="s">
        <v>233</v>
      </c>
      <c r="AT340" s="139" t="s">
        <v>282</v>
      </c>
      <c r="AU340" s="139" t="s">
        <v>85</v>
      </c>
      <c r="AY340" s="17" t="s">
        <v>146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7" t="s">
        <v>81</v>
      </c>
      <c r="BK340" s="140">
        <f>ROUND(I340*H340,2)</f>
        <v>0</v>
      </c>
      <c r="BL340" s="17" t="s">
        <v>153</v>
      </c>
      <c r="BM340" s="139" t="s">
        <v>467</v>
      </c>
    </row>
    <row r="341" spans="2:65" s="1" customFormat="1" ht="16.5" customHeight="1">
      <c r="B341" s="32"/>
      <c r="C341" s="128" t="s">
        <v>468</v>
      </c>
      <c r="D341" s="128" t="s">
        <v>148</v>
      </c>
      <c r="E341" s="129" t="s">
        <v>469</v>
      </c>
      <c r="F341" s="130" t="s">
        <v>470</v>
      </c>
      <c r="G341" s="131" t="s">
        <v>151</v>
      </c>
      <c r="H341" s="132">
        <v>7.5049999999999999</v>
      </c>
      <c r="I341" s="133"/>
      <c r="J341" s="134">
        <f>ROUND(I341*H341,2)</f>
        <v>0</v>
      </c>
      <c r="K341" s="130" t="s">
        <v>152</v>
      </c>
      <c r="L341" s="32"/>
      <c r="M341" s="135" t="s">
        <v>1</v>
      </c>
      <c r="N341" s="136" t="s">
        <v>41</v>
      </c>
      <c r="P341" s="137">
        <f>O341*H341</f>
        <v>0</v>
      </c>
      <c r="Q341" s="137">
        <v>0</v>
      </c>
      <c r="R341" s="137">
        <f>Q341*H341</f>
        <v>0</v>
      </c>
      <c r="S341" s="137">
        <v>2.4</v>
      </c>
      <c r="T341" s="138">
        <f>S341*H341</f>
        <v>18.012</v>
      </c>
      <c r="AR341" s="139" t="s">
        <v>153</v>
      </c>
      <c r="AT341" s="139" t="s">
        <v>148</v>
      </c>
      <c r="AU341" s="139" t="s">
        <v>85</v>
      </c>
      <c r="AY341" s="17" t="s">
        <v>146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7" t="s">
        <v>81</v>
      </c>
      <c r="BK341" s="140">
        <f>ROUND(I341*H341,2)</f>
        <v>0</v>
      </c>
      <c r="BL341" s="17" t="s">
        <v>153</v>
      </c>
      <c r="BM341" s="139" t="s">
        <v>471</v>
      </c>
    </row>
    <row r="342" spans="2:65" s="13" customFormat="1" ht="10.199999999999999">
      <c r="B342" s="148"/>
      <c r="D342" s="142" t="s">
        <v>155</v>
      </c>
      <c r="E342" s="149" t="s">
        <v>1</v>
      </c>
      <c r="F342" s="150" t="s">
        <v>472</v>
      </c>
      <c r="H342" s="151">
        <v>7.5049999999999999</v>
      </c>
      <c r="I342" s="152"/>
      <c r="L342" s="148"/>
      <c r="M342" s="153"/>
      <c r="T342" s="154"/>
      <c r="AT342" s="149" t="s">
        <v>155</v>
      </c>
      <c r="AU342" s="149" t="s">
        <v>85</v>
      </c>
      <c r="AV342" s="13" t="s">
        <v>85</v>
      </c>
      <c r="AW342" s="13" t="s">
        <v>32</v>
      </c>
      <c r="AX342" s="13" t="s">
        <v>81</v>
      </c>
      <c r="AY342" s="149" t="s">
        <v>146</v>
      </c>
    </row>
    <row r="343" spans="2:65" s="1" customFormat="1" ht="24.15" customHeight="1">
      <c r="B343" s="32"/>
      <c r="C343" s="128" t="s">
        <v>473</v>
      </c>
      <c r="D343" s="128" t="s">
        <v>148</v>
      </c>
      <c r="E343" s="129" t="s">
        <v>474</v>
      </c>
      <c r="F343" s="130" t="s">
        <v>475</v>
      </c>
      <c r="G343" s="131" t="s">
        <v>151</v>
      </c>
      <c r="H343" s="132">
        <v>7.5860000000000003</v>
      </c>
      <c r="I343" s="133"/>
      <c r="J343" s="134">
        <f>ROUND(I343*H343,2)</f>
        <v>0</v>
      </c>
      <c r="K343" s="130" t="s">
        <v>152</v>
      </c>
      <c r="L343" s="32"/>
      <c r="M343" s="135" t="s">
        <v>1</v>
      </c>
      <c r="N343" s="136" t="s">
        <v>41</v>
      </c>
      <c r="P343" s="137">
        <f>O343*H343</f>
        <v>0</v>
      </c>
      <c r="Q343" s="137">
        <v>0</v>
      </c>
      <c r="R343" s="137">
        <f>Q343*H343</f>
        <v>0</v>
      </c>
      <c r="S343" s="137">
        <v>2.2000000000000002</v>
      </c>
      <c r="T343" s="138">
        <f>S343*H343</f>
        <v>16.689200000000003</v>
      </c>
      <c r="AR343" s="139" t="s">
        <v>153</v>
      </c>
      <c r="AT343" s="139" t="s">
        <v>148</v>
      </c>
      <c r="AU343" s="139" t="s">
        <v>85</v>
      </c>
      <c r="AY343" s="17" t="s">
        <v>146</v>
      </c>
      <c r="BE343" s="140">
        <f>IF(N343="základní",J343,0)</f>
        <v>0</v>
      </c>
      <c r="BF343" s="140">
        <f>IF(N343="snížená",J343,0)</f>
        <v>0</v>
      </c>
      <c r="BG343" s="140">
        <f>IF(N343="zákl. přenesená",J343,0)</f>
        <v>0</v>
      </c>
      <c r="BH343" s="140">
        <f>IF(N343="sníž. přenesená",J343,0)</f>
        <v>0</v>
      </c>
      <c r="BI343" s="140">
        <f>IF(N343="nulová",J343,0)</f>
        <v>0</v>
      </c>
      <c r="BJ343" s="17" t="s">
        <v>81</v>
      </c>
      <c r="BK343" s="140">
        <f>ROUND(I343*H343,2)</f>
        <v>0</v>
      </c>
      <c r="BL343" s="17" t="s">
        <v>153</v>
      </c>
      <c r="BM343" s="139" t="s">
        <v>476</v>
      </c>
    </row>
    <row r="344" spans="2:65" s="12" customFormat="1" ht="10.199999999999999">
      <c r="B344" s="141"/>
      <c r="D344" s="142" t="s">
        <v>155</v>
      </c>
      <c r="E344" s="143" t="s">
        <v>1</v>
      </c>
      <c r="F344" s="144" t="s">
        <v>477</v>
      </c>
      <c r="H344" s="143" t="s">
        <v>1</v>
      </c>
      <c r="I344" s="145"/>
      <c r="L344" s="141"/>
      <c r="M344" s="146"/>
      <c r="T344" s="147"/>
      <c r="AT344" s="143" t="s">
        <v>155</v>
      </c>
      <c r="AU344" s="143" t="s">
        <v>85</v>
      </c>
      <c r="AV344" s="12" t="s">
        <v>81</v>
      </c>
      <c r="AW344" s="12" t="s">
        <v>32</v>
      </c>
      <c r="AX344" s="12" t="s">
        <v>76</v>
      </c>
      <c r="AY344" s="143" t="s">
        <v>146</v>
      </c>
    </row>
    <row r="345" spans="2:65" s="13" customFormat="1" ht="10.199999999999999">
      <c r="B345" s="148"/>
      <c r="D345" s="142" t="s">
        <v>155</v>
      </c>
      <c r="E345" s="149" t="s">
        <v>1</v>
      </c>
      <c r="F345" s="150" t="s">
        <v>478</v>
      </c>
      <c r="H345" s="151">
        <v>7.5860000000000003</v>
      </c>
      <c r="I345" s="152"/>
      <c r="L345" s="148"/>
      <c r="M345" s="153"/>
      <c r="T345" s="154"/>
      <c r="AT345" s="149" t="s">
        <v>155</v>
      </c>
      <c r="AU345" s="149" t="s">
        <v>85</v>
      </c>
      <c r="AV345" s="13" t="s">
        <v>85</v>
      </c>
      <c r="AW345" s="13" t="s">
        <v>32</v>
      </c>
      <c r="AX345" s="13" t="s">
        <v>81</v>
      </c>
      <c r="AY345" s="149" t="s">
        <v>146</v>
      </c>
    </row>
    <row r="346" spans="2:65" s="1" customFormat="1" ht="16.5" customHeight="1">
      <c r="B346" s="32"/>
      <c r="C346" s="128" t="s">
        <v>479</v>
      </c>
      <c r="D346" s="128" t="s">
        <v>148</v>
      </c>
      <c r="E346" s="129" t="s">
        <v>480</v>
      </c>
      <c r="F346" s="130" t="s">
        <v>481</v>
      </c>
      <c r="G346" s="131" t="s">
        <v>151</v>
      </c>
      <c r="H346" s="132">
        <v>6.2160000000000002</v>
      </c>
      <c r="I346" s="133"/>
      <c r="J346" s="134">
        <f>ROUND(I346*H346,2)</f>
        <v>0</v>
      </c>
      <c r="K346" s="130" t="s">
        <v>152</v>
      </c>
      <c r="L346" s="32"/>
      <c r="M346" s="135" t="s">
        <v>1</v>
      </c>
      <c r="N346" s="136" t="s">
        <v>41</v>
      </c>
      <c r="P346" s="137">
        <f>O346*H346</f>
        <v>0</v>
      </c>
      <c r="Q346" s="137">
        <v>0</v>
      </c>
      <c r="R346" s="137">
        <f>Q346*H346</f>
        <v>0</v>
      </c>
      <c r="S346" s="137">
        <v>2.4</v>
      </c>
      <c r="T346" s="138">
        <f>S346*H346</f>
        <v>14.9184</v>
      </c>
      <c r="AR346" s="139" t="s">
        <v>153</v>
      </c>
      <c r="AT346" s="139" t="s">
        <v>148</v>
      </c>
      <c r="AU346" s="139" t="s">
        <v>85</v>
      </c>
      <c r="AY346" s="17" t="s">
        <v>146</v>
      </c>
      <c r="BE346" s="140">
        <f>IF(N346="základní",J346,0)</f>
        <v>0</v>
      </c>
      <c r="BF346" s="140">
        <f>IF(N346="snížená",J346,0)</f>
        <v>0</v>
      </c>
      <c r="BG346" s="140">
        <f>IF(N346="zákl. přenesená",J346,0)</f>
        <v>0</v>
      </c>
      <c r="BH346" s="140">
        <f>IF(N346="sníž. přenesená",J346,0)</f>
        <v>0</v>
      </c>
      <c r="BI346" s="140">
        <f>IF(N346="nulová",J346,0)</f>
        <v>0</v>
      </c>
      <c r="BJ346" s="17" t="s">
        <v>81</v>
      </c>
      <c r="BK346" s="140">
        <f>ROUND(I346*H346,2)</f>
        <v>0</v>
      </c>
      <c r="BL346" s="17" t="s">
        <v>153</v>
      </c>
      <c r="BM346" s="139" t="s">
        <v>482</v>
      </c>
    </row>
    <row r="347" spans="2:65" s="12" customFormat="1" ht="10.199999999999999">
      <c r="B347" s="141"/>
      <c r="D347" s="142" t="s">
        <v>155</v>
      </c>
      <c r="E347" s="143" t="s">
        <v>1</v>
      </c>
      <c r="F347" s="144" t="s">
        <v>483</v>
      </c>
      <c r="H347" s="143" t="s">
        <v>1</v>
      </c>
      <c r="I347" s="145"/>
      <c r="L347" s="141"/>
      <c r="M347" s="146"/>
      <c r="T347" s="147"/>
      <c r="AT347" s="143" t="s">
        <v>155</v>
      </c>
      <c r="AU347" s="143" t="s">
        <v>85</v>
      </c>
      <c r="AV347" s="12" t="s">
        <v>81</v>
      </c>
      <c r="AW347" s="12" t="s">
        <v>32</v>
      </c>
      <c r="AX347" s="12" t="s">
        <v>76</v>
      </c>
      <c r="AY347" s="143" t="s">
        <v>146</v>
      </c>
    </row>
    <row r="348" spans="2:65" s="13" customFormat="1" ht="10.199999999999999">
      <c r="B348" s="148"/>
      <c r="D348" s="142" t="s">
        <v>155</v>
      </c>
      <c r="E348" s="149" t="s">
        <v>1</v>
      </c>
      <c r="F348" s="150" t="s">
        <v>484</v>
      </c>
      <c r="H348" s="151">
        <v>6.2160000000000002</v>
      </c>
      <c r="I348" s="152"/>
      <c r="L348" s="148"/>
      <c r="M348" s="153"/>
      <c r="T348" s="154"/>
      <c r="AT348" s="149" t="s">
        <v>155</v>
      </c>
      <c r="AU348" s="149" t="s">
        <v>85</v>
      </c>
      <c r="AV348" s="13" t="s">
        <v>85</v>
      </c>
      <c r="AW348" s="13" t="s">
        <v>32</v>
      </c>
      <c r="AX348" s="13" t="s">
        <v>81</v>
      </c>
      <c r="AY348" s="149" t="s">
        <v>146</v>
      </c>
    </row>
    <row r="349" spans="2:65" s="1" customFormat="1" ht="37.799999999999997" customHeight="1">
      <c r="B349" s="32"/>
      <c r="C349" s="128" t="s">
        <v>485</v>
      </c>
      <c r="D349" s="128" t="s">
        <v>148</v>
      </c>
      <c r="E349" s="129" t="s">
        <v>486</v>
      </c>
      <c r="F349" s="130" t="s">
        <v>487</v>
      </c>
      <c r="G349" s="131" t="s">
        <v>151</v>
      </c>
      <c r="H349" s="132">
        <v>13.708</v>
      </c>
      <c r="I349" s="133"/>
      <c r="J349" s="134">
        <f>ROUND(I349*H349,2)</f>
        <v>0</v>
      </c>
      <c r="K349" s="130" t="s">
        <v>152</v>
      </c>
      <c r="L349" s="32"/>
      <c r="M349" s="135" t="s">
        <v>1</v>
      </c>
      <c r="N349" s="136" t="s">
        <v>41</v>
      </c>
      <c r="P349" s="137">
        <f>O349*H349</f>
        <v>0</v>
      </c>
      <c r="Q349" s="137">
        <v>0</v>
      </c>
      <c r="R349" s="137">
        <f>Q349*H349</f>
        <v>0</v>
      </c>
      <c r="S349" s="137">
        <v>2.2000000000000002</v>
      </c>
      <c r="T349" s="138">
        <f>S349*H349</f>
        <v>30.157600000000002</v>
      </c>
      <c r="AR349" s="139" t="s">
        <v>153</v>
      </c>
      <c r="AT349" s="139" t="s">
        <v>148</v>
      </c>
      <c r="AU349" s="139" t="s">
        <v>85</v>
      </c>
      <c r="AY349" s="17" t="s">
        <v>146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7" t="s">
        <v>81</v>
      </c>
      <c r="BK349" s="140">
        <f>ROUND(I349*H349,2)</f>
        <v>0</v>
      </c>
      <c r="BL349" s="17" t="s">
        <v>153</v>
      </c>
      <c r="BM349" s="139" t="s">
        <v>488</v>
      </c>
    </row>
    <row r="350" spans="2:65" s="13" customFormat="1" ht="10.199999999999999">
      <c r="B350" s="148"/>
      <c r="D350" s="142" t="s">
        <v>155</v>
      </c>
      <c r="E350" s="149" t="s">
        <v>1</v>
      </c>
      <c r="F350" s="150" t="s">
        <v>489</v>
      </c>
      <c r="H350" s="151">
        <v>13.708</v>
      </c>
      <c r="I350" s="152"/>
      <c r="L350" s="148"/>
      <c r="M350" s="153"/>
      <c r="T350" s="154"/>
      <c r="AT350" s="149" t="s">
        <v>155</v>
      </c>
      <c r="AU350" s="149" t="s">
        <v>85</v>
      </c>
      <c r="AV350" s="13" t="s">
        <v>85</v>
      </c>
      <c r="AW350" s="13" t="s">
        <v>32</v>
      </c>
      <c r="AX350" s="13" t="s">
        <v>81</v>
      </c>
      <c r="AY350" s="149" t="s">
        <v>146</v>
      </c>
    </row>
    <row r="351" spans="2:65" s="1" customFormat="1" ht="33" customHeight="1">
      <c r="B351" s="32"/>
      <c r="C351" s="128" t="s">
        <v>490</v>
      </c>
      <c r="D351" s="128" t="s">
        <v>148</v>
      </c>
      <c r="E351" s="129" t="s">
        <v>491</v>
      </c>
      <c r="F351" s="130" t="s">
        <v>492</v>
      </c>
      <c r="G351" s="131" t="s">
        <v>151</v>
      </c>
      <c r="H351" s="132">
        <v>13.708</v>
      </c>
      <c r="I351" s="133"/>
      <c r="J351" s="134">
        <f>ROUND(I351*H351,2)</f>
        <v>0</v>
      </c>
      <c r="K351" s="130" t="s">
        <v>152</v>
      </c>
      <c r="L351" s="32"/>
      <c r="M351" s="135" t="s">
        <v>1</v>
      </c>
      <c r="N351" s="136" t="s">
        <v>41</v>
      </c>
      <c r="P351" s="137">
        <f>O351*H351</f>
        <v>0</v>
      </c>
      <c r="Q351" s="137">
        <v>0</v>
      </c>
      <c r="R351" s="137">
        <f>Q351*H351</f>
        <v>0</v>
      </c>
      <c r="S351" s="137">
        <v>2.9000000000000001E-2</v>
      </c>
      <c r="T351" s="138">
        <f>S351*H351</f>
        <v>0.39753200000000005</v>
      </c>
      <c r="AR351" s="139" t="s">
        <v>153</v>
      </c>
      <c r="AT351" s="139" t="s">
        <v>148</v>
      </c>
      <c r="AU351" s="139" t="s">
        <v>85</v>
      </c>
      <c r="AY351" s="17" t="s">
        <v>146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7" t="s">
        <v>81</v>
      </c>
      <c r="BK351" s="140">
        <f>ROUND(I351*H351,2)</f>
        <v>0</v>
      </c>
      <c r="BL351" s="17" t="s">
        <v>153</v>
      </c>
      <c r="BM351" s="139" t="s">
        <v>493</v>
      </c>
    </row>
    <row r="352" spans="2:65" s="1" customFormat="1" ht="24.15" customHeight="1">
      <c r="B352" s="32"/>
      <c r="C352" s="128" t="s">
        <v>494</v>
      </c>
      <c r="D352" s="128" t="s">
        <v>148</v>
      </c>
      <c r="E352" s="129" t="s">
        <v>495</v>
      </c>
      <c r="F352" s="130" t="s">
        <v>496</v>
      </c>
      <c r="G352" s="131" t="s">
        <v>262</v>
      </c>
      <c r="H352" s="132">
        <v>1.5</v>
      </c>
      <c r="I352" s="133"/>
      <c r="J352" s="134">
        <f>ROUND(I352*H352,2)</f>
        <v>0</v>
      </c>
      <c r="K352" s="130" t="s">
        <v>152</v>
      </c>
      <c r="L352" s="32"/>
      <c r="M352" s="135" t="s">
        <v>1</v>
      </c>
      <c r="N352" s="136" t="s">
        <v>41</v>
      </c>
      <c r="P352" s="137">
        <f>O352*H352</f>
        <v>0</v>
      </c>
      <c r="Q352" s="137">
        <v>0</v>
      </c>
      <c r="R352" s="137">
        <f>Q352*H352</f>
        <v>0</v>
      </c>
      <c r="S352" s="137">
        <v>1</v>
      </c>
      <c r="T352" s="138">
        <f>S352*H352</f>
        <v>1.5</v>
      </c>
      <c r="AR352" s="139" t="s">
        <v>153</v>
      </c>
      <c r="AT352" s="139" t="s">
        <v>148</v>
      </c>
      <c r="AU352" s="139" t="s">
        <v>85</v>
      </c>
      <c r="AY352" s="17" t="s">
        <v>146</v>
      </c>
      <c r="BE352" s="140">
        <f>IF(N352="základní",J352,0)</f>
        <v>0</v>
      </c>
      <c r="BF352" s="140">
        <f>IF(N352="snížená",J352,0)</f>
        <v>0</v>
      </c>
      <c r="BG352" s="140">
        <f>IF(N352="zákl. přenesená",J352,0)</f>
        <v>0</v>
      </c>
      <c r="BH352" s="140">
        <f>IF(N352="sníž. přenesená",J352,0)</f>
        <v>0</v>
      </c>
      <c r="BI352" s="140">
        <f>IF(N352="nulová",J352,0)</f>
        <v>0</v>
      </c>
      <c r="BJ352" s="17" t="s">
        <v>81</v>
      </c>
      <c r="BK352" s="140">
        <f>ROUND(I352*H352,2)</f>
        <v>0</v>
      </c>
      <c r="BL352" s="17" t="s">
        <v>153</v>
      </c>
      <c r="BM352" s="139" t="s">
        <v>497</v>
      </c>
    </row>
    <row r="353" spans="2:65" s="1" customFormat="1" ht="37.799999999999997" customHeight="1">
      <c r="B353" s="32"/>
      <c r="C353" s="128" t="s">
        <v>498</v>
      </c>
      <c r="D353" s="128" t="s">
        <v>148</v>
      </c>
      <c r="E353" s="129" t="s">
        <v>499</v>
      </c>
      <c r="F353" s="130" t="s">
        <v>500</v>
      </c>
      <c r="G353" s="131" t="s">
        <v>197</v>
      </c>
      <c r="H353" s="132">
        <v>90</v>
      </c>
      <c r="I353" s="133"/>
      <c r="J353" s="134">
        <f>ROUND(I353*H353,2)</f>
        <v>0</v>
      </c>
      <c r="K353" s="130" t="s">
        <v>152</v>
      </c>
      <c r="L353" s="32"/>
      <c r="M353" s="135" t="s">
        <v>1</v>
      </c>
      <c r="N353" s="136" t="s">
        <v>41</v>
      </c>
      <c r="P353" s="137">
        <f>O353*H353</f>
        <v>0</v>
      </c>
      <c r="Q353" s="137">
        <v>0</v>
      </c>
      <c r="R353" s="137">
        <f>Q353*H353</f>
        <v>0</v>
      </c>
      <c r="S353" s="137">
        <v>8.9999999999999993E-3</v>
      </c>
      <c r="T353" s="138">
        <f>S353*H353</f>
        <v>0.80999999999999994</v>
      </c>
      <c r="AR353" s="139" t="s">
        <v>153</v>
      </c>
      <c r="AT353" s="139" t="s">
        <v>148</v>
      </c>
      <c r="AU353" s="139" t="s">
        <v>85</v>
      </c>
      <c r="AY353" s="17" t="s">
        <v>146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7" t="s">
        <v>81</v>
      </c>
      <c r="BK353" s="140">
        <f>ROUND(I353*H353,2)</f>
        <v>0</v>
      </c>
      <c r="BL353" s="17" t="s">
        <v>153</v>
      </c>
      <c r="BM353" s="139" t="s">
        <v>501</v>
      </c>
    </row>
    <row r="354" spans="2:65" s="13" customFormat="1" ht="10.199999999999999">
      <c r="B354" s="148"/>
      <c r="D354" s="142" t="s">
        <v>155</v>
      </c>
      <c r="E354" s="149" t="s">
        <v>1</v>
      </c>
      <c r="F354" s="150" t="s">
        <v>502</v>
      </c>
      <c r="H354" s="151">
        <v>90</v>
      </c>
      <c r="I354" s="152"/>
      <c r="L354" s="148"/>
      <c r="M354" s="153"/>
      <c r="T354" s="154"/>
      <c r="AT354" s="149" t="s">
        <v>155</v>
      </c>
      <c r="AU354" s="149" t="s">
        <v>85</v>
      </c>
      <c r="AV354" s="13" t="s">
        <v>85</v>
      </c>
      <c r="AW354" s="13" t="s">
        <v>32</v>
      </c>
      <c r="AX354" s="13" t="s">
        <v>81</v>
      </c>
      <c r="AY354" s="149" t="s">
        <v>146</v>
      </c>
    </row>
    <row r="355" spans="2:65" s="1" customFormat="1" ht="24.15" customHeight="1">
      <c r="B355" s="32"/>
      <c r="C355" s="128" t="s">
        <v>503</v>
      </c>
      <c r="D355" s="128" t="s">
        <v>148</v>
      </c>
      <c r="E355" s="129" t="s">
        <v>504</v>
      </c>
      <c r="F355" s="130" t="s">
        <v>505</v>
      </c>
      <c r="G355" s="131" t="s">
        <v>506</v>
      </c>
      <c r="H355" s="132">
        <v>2</v>
      </c>
      <c r="I355" s="133"/>
      <c r="J355" s="134">
        <f>ROUND(I355*H355,2)</f>
        <v>0</v>
      </c>
      <c r="K355" s="130" t="s">
        <v>152</v>
      </c>
      <c r="L355" s="32"/>
      <c r="M355" s="135" t="s">
        <v>1</v>
      </c>
      <c r="N355" s="136" t="s">
        <v>41</v>
      </c>
      <c r="P355" s="137">
        <f>O355*H355</f>
        <v>0</v>
      </c>
      <c r="Q355" s="137">
        <v>0</v>
      </c>
      <c r="R355" s="137">
        <f>Q355*H355</f>
        <v>0</v>
      </c>
      <c r="S355" s="137">
        <v>2.4E-2</v>
      </c>
      <c r="T355" s="138">
        <f>S355*H355</f>
        <v>4.8000000000000001E-2</v>
      </c>
      <c r="AR355" s="139" t="s">
        <v>153</v>
      </c>
      <c r="AT355" s="139" t="s">
        <v>148</v>
      </c>
      <c r="AU355" s="139" t="s">
        <v>85</v>
      </c>
      <c r="AY355" s="17" t="s">
        <v>146</v>
      </c>
      <c r="BE355" s="140">
        <f>IF(N355="základní",J355,0)</f>
        <v>0</v>
      </c>
      <c r="BF355" s="140">
        <f>IF(N355="snížená",J355,0)</f>
        <v>0</v>
      </c>
      <c r="BG355" s="140">
        <f>IF(N355="zákl. přenesená",J355,0)</f>
        <v>0</v>
      </c>
      <c r="BH355" s="140">
        <f>IF(N355="sníž. přenesená",J355,0)</f>
        <v>0</v>
      </c>
      <c r="BI355" s="140">
        <f>IF(N355="nulová",J355,0)</f>
        <v>0</v>
      </c>
      <c r="BJ355" s="17" t="s">
        <v>81</v>
      </c>
      <c r="BK355" s="140">
        <f>ROUND(I355*H355,2)</f>
        <v>0</v>
      </c>
      <c r="BL355" s="17" t="s">
        <v>153</v>
      </c>
      <c r="BM355" s="139" t="s">
        <v>507</v>
      </c>
    </row>
    <row r="356" spans="2:65" s="11" customFormat="1" ht="22.8" customHeight="1">
      <c r="B356" s="116"/>
      <c r="D356" s="117" t="s">
        <v>75</v>
      </c>
      <c r="E356" s="126" t="s">
        <v>508</v>
      </c>
      <c r="F356" s="126" t="s">
        <v>509</v>
      </c>
      <c r="I356" s="119"/>
      <c r="J356" s="127">
        <f>BK356</f>
        <v>0</v>
      </c>
      <c r="L356" s="116"/>
      <c r="M356" s="121"/>
      <c r="P356" s="122">
        <f>SUM(P357:P361)</f>
        <v>0</v>
      </c>
      <c r="R356" s="122">
        <f>SUM(R357:R361)</f>
        <v>0</v>
      </c>
      <c r="T356" s="123">
        <f>SUM(T357:T361)</f>
        <v>0</v>
      </c>
      <c r="AR356" s="117" t="s">
        <v>81</v>
      </c>
      <c r="AT356" s="124" t="s">
        <v>75</v>
      </c>
      <c r="AU356" s="124" t="s">
        <v>81</v>
      </c>
      <c r="AY356" s="117" t="s">
        <v>146</v>
      </c>
      <c r="BK356" s="125">
        <f>SUM(BK357:BK361)</f>
        <v>0</v>
      </c>
    </row>
    <row r="357" spans="2:65" s="1" customFormat="1" ht="24.15" customHeight="1">
      <c r="B357" s="32"/>
      <c r="C357" s="128" t="s">
        <v>510</v>
      </c>
      <c r="D357" s="128" t="s">
        <v>148</v>
      </c>
      <c r="E357" s="129" t="s">
        <v>511</v>
      </c>
      <c r="F357" s="130" t="s">
        <v>512</v>
      </c>
      <c r="G357" s="131" t="s">
        <v>262</v>
      </c>
      <c r="H357" s="132">
        <v>2.31</v>
      </c>
      <c r="I357" s="133"/>
      <c r="J357" s="134">
        <f>ROUND(I357*H357,2)</f>
        <v>0</v>
      </c>
      <c r="K357" s="130" t="s">
        <v>152</v>
      </c>
      <c r="L357" s="32"/>
      <c r="M357" s="135" t="s">
        <v>1</v>
      </c>
      <c r="N357" s="136" t="s">
        <v>41</v>
      </c>
      <c r="P357" s="137">
        <f>O357*H357</f>
        <v>0</v>
      </c>
      <c r="Q357" s="137">
        <v>0</v>
      </c>
      <c r="R357" s="137">
        <f>Q357*H357</f>
        <v>0</v>
      </c>
      <c r="S357" s="137">
        <v>0</v>
      </c>
      <c r="T357" s="138">
        <f>S357*H357</f>
        <v>0</v>
      </c>
      <c r="AR357" s="139" t="s">
        <v>153</v>
      </c>
      <c r="AT357" s="139" t="s">
        <v>148</v>
      </c>
      <c r="AU357" s="139" t="s">
        <v>85</v>
      </c>
      <c r="AY357" s="17" t="s">
        <v>146</v>
      </c>
      <c r="BE357" s="140">
        <f>IF(N357="základní",J357,0)</f>
        <v>0</v>
      </c>
      <c r="BF357" s="140">
        <f>IF(N357="snížená",J357,0)</f>
        <v>0</v>
      </c>
      <c r="BG357" s="140">
        <f>IF(N357="zákl. přenesená",J357,0)</f>
        <v>0</v>
      </c>
      <c r="BH357" s="140">
        <f>IF(N357="sníž. přenesená",J357,0)</f>
        <v>0</v>
      </c>
      <c r="BI357" s="140">
        <f>IF(N357="nulová",J357,0)</f>
        <v>0</v>
      </c>
      <c r="BJ357" s="17" t="s">
        <v>81</v>
      </c>
      <c r="BK357" s="140">
        <f>ROUND(I357*H357,2)</f>
        <v>0</v>
      </c>
      <c r="BL357" s="17" t="s">
        <v>153</v>
      </c>
      <c r="BM357" s="139" t="s">
        <v>513</v>
      </c>
    </row>
    <row r="358" spans="2:65" s="1" customFormat="1" ht="24.15" customHeight="1">
      <c r="B358" s="32"/>
      <c r="C358" s="128" t="s">
        <v>514</v>
      </c>
      <c r="D358" s="128" t="s">
        <v>148</v>
      </c>
      <c r="E358" s="129" t="s">
        <v>515</v>
      </c>
      <c r="F358" s="130" t="s">
        <v>516</v>
      </c>
      <c r="G358" s="131" t="s">
        <v>262</v>
      </c>
      <c r="H358" s="132">
        <v>83.153000000000006</v>
      </c>
      <c r="I358" s="133"/>
      <c r="J358" s="134">
        <f>ROUND(I358*H358,2)</f>
        <v>0</v>
      </c>
      <c r="K358" s="130" t="s">
        <v>152</v>
      </c>
      <c r="L358" s="32"/>
      <c r="M358" s="135" t="s">
        <v>1</v>
      </c>
      <c r="N358" s="136" t="s">
        <v>41</v>
      </c>
      <c r="P358" s="137">
        <f>O358*H358</f>
        <v>0</v>
      </c>
      <c r="Q358" s="137">
        <v>0</v>
      </c>
      <c r="R358" s="137">
        <f>Q358*H358</f>
        <v>0</v>
      </c>
      <c r="S358" s="137">
        <v>0</v>
      </c>
      <c r="T358" s="138">
        <f>S358*H358</f>
        <v>0</v>
      </c>
      <c r="AR358" s="139" t="s">
        <v>153</v>
      </c>
      <c r="AT358" s="139" t="s">
        <v>148</v>
      </c>
      <c r="AU358" s="139" t="s">
        <v>85</v>
      </c>
      <c r="AY358" s="17" t="s">
        <v>146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7" t="s">
        <v>81</v>
      </c>
      <c r="BK358" s="140">
        <f>ROUND(I358*H358,2)</f>
        <v>0</v>
      </c>
      <c r="BL358" s="17" t="s">
        <v>153</v>
      </c>
      <c r="BM358" s="139" t="s">
        <v>517</v>
      </c>
    </row>
    <row r="359" spans="2:65" s="1" customFormat="1" ht="24.15" customHeight="1">
      <c r="B359" s="32"/>
      <c r="C359" s="128" t="s">
        <v>518</v>
      </c>
      <c r="D359" s="128" t="s">
        <v>148</v>
      </c>
      <c r="E359" s="129" t="s">
        <v>519</v>
      </c>
      <c r="F359" s="130" t="s">
        <v>520</v>
      </c>
      <c r="G359" s="131" t="s">
        <v>262</v>
      </c>
      <c r="H359" s="132">
        <v>1579.9069999999999</v>
      </c>
      <c r="I359" s="133"/>
      <c r="J359" s="134">
        <f>ROUND(I359*H359,2)</f>
        <v>0</v>
      </c>
      <c r="K359" s="130" t="s">
        <v>152</v>
      </c>
      <c r="L359" s="32"/>
      <c r="M359" s="135" t="s">
        <v>1</v>
      </c>
      <c r="N359" s="136" t="s">
        <v>41</v>
      </c>
      <c r="P359" s="137">
        <f>O359*H359</f>
        <v>0</v>
      </c>
      <c r="Q359" s="137">
        <v>0</v>
      </c>
      <c r="R359" s="137">
        <f>Q359*H359</f>
        <v>0</v>
      </c>
      <c r="S359" s="137">
        <v>0</v>
      </c>
      <c r="T359" s="138">
        <f>S359*H359</f>
        <v>0</v>
      </c>
      <c r="AR359" s="139" t="s">
        <v>153</v>
      </c>
      <c r="AT359" s="139" t="s">
        <v>148</v>
      </c>
      <c r="AU359" s="139" t="s">
        <v>85</v>
      </c>
      <c r="AY359" s="17" t="s">
        <v>146</v>
      </c>
      <c r="BE359" s="140">
        <f>IF(N359="základní",J359,0)</f>
        <v>0</v>
      </c>
      <c r="BF359" s="140">
        <f>IF(N359="snížená",J359,0)</f>
        <v>0</v>
      </c>
      <c r="BG359" s="140">
        <f>IF(N359="zákl. přenesená",J359,0)</f>
        <v>0</v>
      </c>
      <c r="BH359" s="140">
        <f>IF(N359="sníž. přenesená",J359,0)</f>
        <v>0</v>
      </c>
      <c r="BI359" s="140">
        <f>IF(N359="nulová",J359,0)</f>
        <v>0</v>
      </c>
      <c r="BJ359" s="17" t="s">
        <v>81</v>
      </c>
      <c r="BK359" s="140">
        <f>ROUND(I359*H359,2)</f>
        <v>0</v>
      </c>
      <c r="BL359" s="17" t="s">
        <v>153</v>
      </c>
      <c r="BM359" s="139" t="s">
        <v>521</v>
      </c>
    </row>
    <row r="360" spans="2:65" s="13" customFormat="1" ht="10.199999999999999">
      <c r="B360" s="148"/>
      <c r="D360" s="142" t="s">
        <v>155</v>
      </c>
      <c r="F360" s="150" t="s">
        <v>522</v>
      </c>
      <c r="H360" s="151">
        <v>1579.9069999999999</v>
      </c>
      <c r="I360" s="152"/>
      <c r="L360" s="148"/>
      <c r="M360" s="153"/>
      <c r="T360" s="154"/>
      <c r="AT360" s="149" t="s">
        <v>155</v>
      </c>
      <c r="AU360" s="149" t="s">
        <v>85</v>
      </c>
      <c r="AV360" s="13" t="s">
        <v>85</v>
      </c>
      <c r="AW360" s="13" t="s">
        <v>4</v>
      </c>
      <c r="AX360" s="13" t="s">
        <v>81</v>
      </c>
      <c r="AY360" s="149" t="s">
        <v>146</v>
      </c>
    </row>
    <row r="361" spans="2:65" s="1" customFormat="1" ht="44.25" customHeight="1">
      <c r="B361" s="32"/>
      <c r="C361" s="128" t="s">
        <v>523</v>
      </c>
      <c r="D361" s="128" t="s">
        <v>148</v>
      </c>
      <c r="E361" s="129" t="s">
        <v>524</v>
      </c>
      <c r="F361" s="130" t="s">
        <v>525</v>
      </c>
      <c r="G361" s="131" t="s">
        <v>262</v>
      </c>
      <c r="H361" s="132">
        <v>83.152000000000001</v>
      </c>
      <c r="I361" s="133"/>
      <c r="J361" s="134">
        <f>ROUND(I361*H361,2)</f>
        <v>0</v>
      </c>
      <c r="K361" s="130" t="s">
        <v>152</v>
      </c>
      <c r="L361" s="32"/>
      <c r="M361" s="135" t="s">
        <v>1</v>
      </c>
      <c r="N361" s="136" t="s">
        <v>41</v>
      </c>
      <c r="P361" s="137">
        <f>O361*H361</f>
        <v>0</v>
      </c>
      <c r="Q361" s="137">
        <v>0</v>
      </c>
      <c r="R361" s="137">
        <f>Q361*H361</f>
        <v>0</v>
      </c>
      <c r="S361" s="137">
        <v>0</v>
      </c>
      <c r="T361" s="138">
        <f>S361*H361</f>
        <v>0</v>
      </c>
      <c r="AR361" s="139" t="s">
        <v>153</v>
      </c>
      <c r="AT361" s="139" t="s">
        <v>148</v>
      </c>
      <c r="AU361" s="139" t="s">
        <v>85</v>
      </c>
      <c r="AY361" s="17" t="s">
        <v>146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7" t="s">
        <v>81</v>
      </c>
      <c r="BK361" s="140">
        <f>ROUND(I361*H361,2)</f>
        <v>0</v>
      </c>
      <c r="BL361" s="17" t="s">
        <v>153</v>
      </c>
      <c r="BM361" s="139" t="s">
        <v>526</v>
      </c>
    </row>
    <row r="362" spans="2:65" s="11" customFormat="1" ht="22.8" customHeight="1">
      <c r="B362" s="116"/>
      <c r="D362" s="117" t="s">
        <v>75</v>
      </c>
      <c r="E362" s="126" t="s">
        <v>527</v>
      </c>
      <c r="F362" s="126" t="s">
        <v>528</v>
      </c>
      <c r="I362" s="119"/>
      <c r="J362" s="127">
        <f>BK362</f>
        <v>0</v>
      </c>
      <c r="L362" s="116"/>
      <c r="M362" s="121"/>
      <c r="P362" s="122">
        <f>P363</f>
        <v>0</v>
      </c>
      <c r="R362" s="122">
        <f>R363</f>
        <v>0</v>
      </c>
      <c r="T362" s="123">
        <f>T363</f>
        <v>0</v>
      </c>
      <c r="AR362" s="117" t="s">
        <v>81</v>
      </c>
      <c r="AT362" s="124" t="s">
        <v>75</v>
      </c>
      <c r="AU362" s="124" t="s">
        <v>81</v>
      </c>
      <c r="AY362" s="117" t="s">
        <v>146</v>
      </c>
      <c r="BK362" s="125">
        <f>BK363</f>
        <v>0</v>
      </c>
    </row>
    <row r="363" spans="2:65" s="1" customFormat="1" ht="24.15" customHeight="1">
      <c r="B363" s="32"/>
      <c r="C363" s="128" t="s">
        <v>529</v>
      </c>
      <c r="D363" s="128" t="s">
        <v>148</v>
      </c>
      <c r="E363" s="129" t="s">
        <v>530</v>
      </c>
      <c r="F363" s="130" t="s">
        <v>531</v>
      </c>
      <c r="G363" s="131" t="s">
        <v>262</v>
      </c>
      <c r="H363" s="132">
        <v>322.846</v>
      </c>
      <c r="I363" s="133"/>
      <c r="J363" s="134">
        <f>ROUND(I363*H363,2)</f>
        <v>0</v>
      </c>
      <c r="K363" s="130" t="s">
        <v>152</v>
      </c>
      <c r="L363" s="32"/>
      <c r="M363" s="135" t="s">
        <v>1</v>
      </c>
      <c r="N363" s="136" t="s">
        <v>41</v>
      </c>
      <c r="P363" s="137">
        <f>O363*H363</f>
        <v>0</v>
      </c>
      <c r="Q363" s="137">
        <v>0</v>
      </c>
      <c r="R363" s="137">
        <f>Q363*H363</f>
        <v>0</v>
      </c>
      <c r="S363" s="137">
        <v>0</v>
      </c>
      <c r="T363" s="138">
        <f>S363*H363</f>
        <v>0</v>
      </c>
      <c r="AR363" s="139" t="s">
        <v>153</v>
      </c>
      <c r="AT363" s="139" t="s">
        <v>148</v>
      </c>
      <c r="AU363" s="139" t="s">
        <v>85</v>
      </c>
      <c r="AY363" s="17" t="s">
        <v>146</v>
      </c>
      <c r="BE363" s="140">
        <f>IF(N363="základní",J363,0)</f>
        <v>0</v>
      </c>
      <c r="BF363" s="140">
        <f>IF(N363="snížená",J363,0)</f>
        <v>0</v>
      </c>
      <c r="BG363" s="140">
        <f>IF(N363="zákl. přenesená",J363,0)</f>
        <v>0</v>
      </c>
      <c r="BH363" s="140">
        <f>IF(N363="sníž. přenesená",J363,0)</f>
        <v>0</v>
      </c>
      <c r="BI363" s="140">
        <f>IF(N363="nulová",J363,0)</f>
        <v>0</v>
      </c>
      <c r="BJ363" s="17" t="s">
        <v>81</v>
      </c>
      <c r="BK363" s="140">
        <f>ROUND(I363*H363,2)</f>
        <v>0</v>
      </c>
      <c r="BL363" s="17" t="s">
        <v>153</v>
      </c>
      <c r="BM363" s="139" t="s">
        <v>532</v>
      </c>
    </row>
    <row r="364" spans="2:65" s="11" customFormat="1" ht="25.95" customHeight="1">
      <c r="B364" s="116"/>
      <c r="D364" s="117" t="s">
        <v>75</v>
      </c>
      <c r="E364" s="118" t="s">
        <v>533</v>
      </c>
      <c r="F364" s="118" t="s">
        <v>534</v>
      </c>
      <c r="I364" s="119"/>
      <c r="J364" s="120">
        <f>BK364</f>
        <v>0</v>
      </c>
      <c r="L364" s="116"/>
      <c r="M364" s="121"/>
      <c r="P364" s="122">
        <f>P365+P373+P404+P423+P428+P430+P480+P537+P549+P587+P593+P618+P633+P648</f>
        <v>0</v>
      </c>
      <c r="R364" s="122">
        <f>R365+R373+R404+R423+R428+R430+R480+R537+R549+R587+R593+R618+R633+R648</f>
        <v>50.642319939999993</v>
      </c>
      <c r="T364" s="123">
        <f>T365+T373+T404+T423+T428+T430+T480+T537+T549+T587+T593+T618+T633+T648</f>
        <v>0.6200635000000001</v>
      </c>
      <c r="AR364" s="117" t="s">
        <v>85</v>
      </c>
      <c r="AT364" s="124" t="s">
        <v>75</v>
      </c>
      <c r="AU364" s="124" t="s">
        <v>76</v>
      </c>
      <c r="AY364" s="117" t="s">
        <v>146</v>
      </c>
      <c r="BK364" s="125">
        <f>BK365+BK373+BK404+BK423+BK428+BK430+BK480+BK537+BK549+BK587+BK593+BK618+BK633+BK648</f>
        <v>0</v>
      </c>
    </row>
    <row r="365" spans="2:65" s="11" customFormat="1" ht="22.8" customHeight="1">
      <c r="B365" s="116"/>
      <c r="D365" s="117" t="s">
        <v>75</v>
      </c>
      <c r="E365" s="126" t="s">
        <v>535</v>
      </c>
      <c r="F365" s="126" t="s">
        <v>536</v>
      </c>
      <c r="I365" s="119"/>
      <c r="J365" s="127">
        <f>BK365</f>
        <v>0</v>
      </c>
      <c r="L365" s="116"/>
      <c r="M365" s="121"/>
      <c r="P365" s="122">
        <f>SUM(P366:P372)</f>
        <v>0</v>
      </c>
      <c r="R365" s="122">
        <f>SUM(R366:R372)</f>
        <v>1.2483257000000001</v>
      </c>
      <c r="T365" s="123">
        <f>SUM(T366:T372)</f>
        <v>0</v>
      </c>
      <c r="AR365" s="117" t="s">
        <v>85</v>
      </c>
      <c r="AT365" s="124" t="s">
        <v>75</v>
      </c>
      <c r="AU365" s="124" t="s">
        <v>81</v>
      </c>
      <c r="AY365" s="117" t="s">
        <v>146</v>
      </c>
      <c r="BK365" s="125">
        <f>SUM(BK366:BK372)</f>
        <v>0</v>
      </c>
    </row>
    <row r="366" spans="2:65" s="1" customFormat="1" ht="24.15" customHeight="1">
      <c r="B366" s="32"/>
      <c r="C366" s="128" t="s">
        <v>537</v>
      </c>
      <c r="D366" s="128" t="s">
        <v>148</v>
      </c>
      <c r="E366" s="129" t="s">
        <v>538</v>
      </c>
      <c r="F366" s="130" t="s">
        <v>539</v>
      </c>
      <c r="G366" s="131" t="s">
        <v>197</v>
      </c>
      <c r="H366" s="132">
        <v>202</v>
      </c>
      <c r="I366" s="133"/>
      <c r="J366" s="134">
        <f>ROUND(I366*H366,2)</f>
        <v>0</v>
      </c>
      <c r="K366" s="130" t="s">
        <v>152</v>
      </c>
      <c r="L366" s="32"/>
      <c r="M366" s="135" t="s">
        <v>1</v>
      </c>
      <c r="N366" s="136" t="s">
        <v>41</v>
      </c>
      <c r="P366" s="137">
        <f>O366*H366</f>
        <v>0</v>
      </c>
      <c r="Q366" s="137">
        <v>0</v>
      </c>
      <c r="R366" s="137">
        <f>Q366*H366</f>
        <v>0</v>
      </c>
      <c r="S366" s="137">
        <v>0</v>
      </c>
      <c r="T366" s="138">
        <f>S366*H366</f>
        <v>0</v>
      </c>
      <c r="AR366" s="139" t="s">
        <v>307</v>
      </c>
      <c r="AT366" s="139" t="s">
        <v>148</v>
      </c>
      <c r="AU366" s="139" t="s">
        <v>85</v>
      </c>
      <c r="AY366" s="17" t="s">
        <v>146</v>
      </c>
      <c r="BE366" s="140">
        <f>IF(N366="základní",J366,0)</f>
        <v>0</v>
      </c>
      <c r="BF366" s="140">
        <f>IF(N366="snížená",J366,0)</f>
        <v>0</v>
      </c>
      <c r="BG366" s="140">
        <f>IF(N366="zákl. přenesená",J366,0)</f>
        <v>0</v>
      </c>
      <c r="BH366" s="140">
        <f>IF(N366="sníž. přenesená",J366,0)</f>
        <v>0</v>
      </c>
      <c r="BI366" s="140">
        <f>IF(N366="nulová",J366,0)</f>
        <v>0</v>
      </c>
      <c r="BJ366" s="17" t="s">
        <v>81</v>
      </c>
      <c r="BK366" s="140">
        <f>ROUND(I366*H366,2)</f>
        <v>0</v>
      </c>
      <c r="BL366" s="17" t="s">
        <v>307</v>
      </c>
      <c r="BM366" s="139" t="s">
        <v>540</v>
      </c>
    </row>
    <row r="367" spans="2:65" s="1" customFormat="1" ht="16.5" customHeight="1">
      <c r="B367" s="32"/>
      <c r="C367" s="169" t="s">
        <v>541</v>
      </c>
      <c r="D367" s="169" t="s">
        <v>282</v>
      </c>
      <c r="E367" s="170" t="s">
        <v>542</v>
      </c>
      <c r="F367" s="171" t="s">
        <v>543</v>
      </c>
      <c r="G367" s="172" t="s">
        <v>262</v>
      </c>
      <c r="H367" s="173">
        <v>6.0999999999999999E-2</v>
      </c>
      <c r="I367" s="174"/>
      <c r="J367" s="175">
        <f>ROUND(I367*H367,2)</f>
        <v>0</v>
      </c>
      <c r="K367" s="171" t="s">
        <v>152</v>
      </c>
      <c r="L367" s="176"/>
      <c r="M367" s="177" t="s">
        <v>1</v>
      </c>
      <c r="N367" s="178" t="s">
        <v>41</v>
      </c>
      <c r="P367" s="137">
        <f>O367*H367</f>
        <v>0</v>
      </c>
      <c r="Q367" s="137">
        <v>1</v>
      </c>
      <c r="R367" s="137">
        <f>Q367*H367</f>
        <v>6.0999999999999999E-2</v>
      </c>
      <c r="S367" s="137">
        <v>0</v>
      </c>
      <c r="T367" s="138">
        <f>S367*H367</f>
        <v>0</v>
      </c>
      <c r="AR367" s="139" t="s">
        <v>381</v>
      </c>
      <c r="AT367" s="139" t="s">
        <v>282</v>
      </c>
      <c r="AU367" s="139" t="s">
        <v>85</v>
      </c>
      <c r="AY367" s="17" t="s">
        <v>146</v>
      </c>
      <c r="BE367" s="140">
        <f>IF(N367="základní",J367,0)</f>
        <v>0</v>
      </c>
      <c r="BF367" s="140">
        <f>IF(N367="snížená",J367,0)</f>
        <v>0</v>
      </c>
      <c r="BG367" s="140">
        <f>IF(N367="zákl. přenesená",J367,0)</f>
        <v>0</v>
      </c>
      <c r="BH367" s="140">
        <f>IF(N367="sníž. přenesená",J367,0)</f>
        <v>0</v>
      </c>
      <c r="BI367" s="140">
        <f>IF(N367="nulová",J367,0)</f>
        <v>0</v>
      </c>
      <c r="BJ367" s="17" t="s">
        <v>81</v>
      </c>
      <c r="BK367" s="140">
        <f>ROUND(I367*H367,2)</f>
        <v>0</v>
      </c>
      <c r="BL367" s="17" t="s">
        <v>307</v>
      </c>
      <c r="BM367" s="139" t="s">
        <v>544</v>
      </c>
    </row>
    <row r="368" spans="2:65" s="13" customFormat="1" ht="10.199999999999999">
      <c r="B368" s="148"/>
      <c r="D368" s="142" t="s">
        <v>155</v>
      </c>
      <c r="F368" s="150" t="s">
        <v>545</v>
      </c>
      <c r="H368" s="151">
        <v>6.0999999999999999E-2</v>
      </c>
      <c r="I368" s="152"/>
      <c r="L368" s="148"/>
      <c r="M368" s="153"/>
      <c r="T368" s="154"/>
      <c r="AT368" s="149" t="s">
        <v>155</v>
      </c>
      <c r="AU368" s="149" t="s">
        <v>85</v>
      </c>
      <c r="AV368" s="13" t="s">
        <v>85</v>
      </c>
      <c r="AW368" s="13" t="s">
        <v>4</v>
      </c>
      <c r="AX368" s="13" t="s">
        <v>81</v>
      </c>
      <c r="AY368" s="149" t="s">
        <v>146</v>
      </c>
    </row>
    <row r="369" spans="2:65" s="1" customFormat="1" ht="24.15" customHeight="1">
      <c r="B369" s="32"/>
      <c r="C369" s="128" t="s">
        <v>546</v>
      </c>
      <c r="D369" s="128" t="s">
        <v>148</v>
      </c>
      <c r="E369" s="129" t="s">
        <v>547</v>
      </c>
      <c r="F369" s="130" t="s">
        <v>548</v>
      </c>
      <c r="G369" s="131" t="s">
        <v>197</v>
      </c>
      <c r="H369" s="132">
        <v>202</v>
      </c>
      <c r="I369" s="133"/>
      <c r="J369" s="134">
        <f>ROUND(I369*H369,2)</f>
        <v>0</v>
      </c>
      <c r="K369" s="130" t="s">
        <v>152</v>
      </c>
      <c r="L369" s="32"/>
      <c r="M369" s="135" t="s">
        <v>1</v>
      </c>
      <c r="N369" s="136" t="s">
        <v>41</v>
      </c>
      <c r="P369" s="137">
        <f>O369*H369</f>
        <v>0</v>
      </c>
      <c r="Q369" s="137">
        <v>4.0000000000000002E-4</v>
      </c>
      <c r="R369" s="137">
        <f>Q369*H369</f>
        <v>8.0800000000000011E-2</v>
      </c>
      <c r="S369" s="137">
        <v>0</v>
      </c>
      <c r="T369" s="138">
        <f>S369*H369</f>
        <v>0</v>
      </c>
      <c r="AR369" s="139" t="s">
        <v>307</v>
      </c>
      <c r="AT369" s="139" t="s">
        <v>148</v>
      </c>
      <c r="AU369" s="139" t="s">
        <v>85</v>
      </c>
      <c r="AY369" s="17" t="s">
        <v>146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7" t="s">
        <v>81</v>
      </c>
      <c r="BK369" s="140">
        <f>ROUND(I369*H369,2)</f>
        <v>0</v>
      </c>
      <c r="BL369" s="17" t="s">
        <v>307</v>
      </c>
      <c r="BM369" s="139" t="s">
        <v>549</v>
      </c>
    </row>
    <row r="370" spans="2:65" s="1" customFormat="1" ht="37.799999999999997" customHeight="1">
      <c r="B370" s="32"/>
      <c r="C370" s="169" t="s">
        <v>550</v>
      </c>
      <c r="D370" s="169" t="s">
        <v>282</v>
      </c>
      <c r="E370" s="170" t="s">
        <v>551</v>
      </c>
      <c r="F370" s="171" t="s">
        <v>552</v>
      </c>
      <c r="G370" s="172" t="s">
        <v>197</v>
      </c>
      <c r="H370" s="173">
        <v>235.43100000000001</v>
      </c>
      <c r="I370" s="174"/>
      <c r="J370" s="175">
        <f>ROUND(I370*H370,2)</f>
        <v>0</v>
      </c>
      <c r="K370" s="171" t="s">
        <v>152</v>
      </c>
      <c r="L370" s="176"/>
      <c r="M370" s="177" t="s">
        <v>1</v>
      </c>
      <c r="N370" s="178" t="s">
        <v>41</v>
      </c>
      <c r="P370" s="137">
        <f>O370*H370</f>
        <v>0</v>
      </c>
      <c r="Q370" s="137">
        <v>4.7000000000000002E-3</v>
      </c>
      <c r="R370" s="137">
        <f>Q370*H370</f>
        <v>1.1065257000000002</v>
      </c>
      <c r="S370" s="137">
        <v>0</v>
      </c>
      <c r="T370" s="138">
        <f>S370*H370</f>
        <v>0</v>
      </c>
      <c r="AR370" s="139" t="s">
        <v>381</v>
      </c>
      <c r="AT370" s="139" t="s">
        <v>282</v>
      </c>
      <c r="AU370" s="139" t="s">
        <v>85</v>
      </c>
      <c r="AY370" s="17" t="s">
        <v>146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7" t="s">
        <v>81</v>
      </c>
      <c r="BK370" s="140">
        <f>ROUND(I370*H370,2)</f>
        <v>0</v>
      </c>
      <c r="BL370" s="17" t="s">
        <v>307</v>
      </c>
      <c r="BM370" s="139" t="s">
        <v>553</v>
      </c>
    </row>
    <row r="371" spans="2:65" s="13" customFormat="1" ht="10.199999999999999">
      <c r="B371" s="148"/>
      <c r="D371" s="142" t="s">
        <v>155</v>
      </c>
      <c r="F371" s="150" t="s">
        <v>554</v>
      </c>
      <c r="H371" s="151">
        <v>235.43100000000001</v>
      </c>
      <c r="I371" s="152"/>
      <c r="L371" s="148"/>
      <c r="M371" s="153"/>
      <c r="T371" s="154"/>
      <c r="AT371" s="149" t="s">
        <v>155</v>
      </c>
      <c r="AU371" s="149" t="s">
        <v>85</v>
      </c>
      <c r="AV371" s="13" t="s">
        <v>85</v>
      </c>
      <c r="AW371" s="13" t="s">
        <v>4</v>
      </c>
      <c r="AX371" s="13" t="s">
        <v>81</v>
      </c>
      <c r="AY371" s="149" t="s">
        <v>146</v>
      </c>
    </row>
    <row r="372" spans="2:65" s="1" customFormat="1" ht="33" customHeight="1">
      <c r="B372" s="32"/>
      <c r="C372" s="128" t="s">
        <v>555</v>
      </c>
      <c r="D372" s="128" t="s">
        <v>148</v>
      </c>
      <c r="E372" s="129" t="s">
        <v>556</v>
      </c>
      <c r="F372" s="130" t="s">
        <v>557</v>
      </c>
      <c r="G372" s="131" t="s">
        <v>558</v>
      </c>
      <c r="H372" s="179"/>
      <c r="I372" s="133"/>
      <c r="J372" s="134">
        <f>ROUND(I372*H372,2)</f>
        <v>0</v>
      </c>
      <c r="K372" s="130" t="s">
        <v>152</v>
      </c>
      <c r="L372" s="32"/>
      <c r="M372" s="135" t="s">
        <v>1</v>
      </c>
      <c r="N372" s="136" t="s">
        <v>41</v>
      </c>
      <c r="P372" s="137">
        <f>O372*H372</f>
        <v>0</v>
      </c>
      <c r="Q372" s="137">
        <v>0</v>
      </c>
      <c r="R372" s="137">
        <f>Q372*H372</f>
        <v>0</v>
      </c>
      <c r="S372" s="137">
        <v>0</v>
      </c>
      <c r="T372" s="138">
        <f>S372*H372</f>
        <v>0</v>
      </c>
      <c r="AR372" s="139" t="s">
        <v>307</v>
      </c>
      <c r="AT372" s="139" t="s">
        <v>148</v>
      </c>
      <c r="AU372" s="139" t="s">
        <v>85</v>
      </c>
      <c r="AY372" s="17" t="s">
        <v>146</v>
      </c>
      <c r="BE372" s="140">
        <f>IF(N372="základní",J372,0)</f>
        <v>0</v>
      </c>
      <c r="BF372" s="140">
        <f>IF(N372="snížená",J372,0)</f>
        <v>0</v>
      </c>
      <c r="BG372" s="140">
        <f>IF(N372="zákl. přenesená",J372,0)</f>
        <v>0</v>
      </c>
      <c r="BH372" s="140">
        <f>IF(N372="sníž. přenesená",J372,0)</f>
        <v>0</v>
      </c>
      <c r="BI372" s="140">
        <f>IF(N372="nulová",J372,0)</f>
        <v>0</v>
      </c>
      <c r="BJ372" s="17" t="s">
        <v>81</v>
      </c>
      <c r="BK372" s="140">
        <f>ROUND(I372*H372,2)</f>
        <v>0</v>
      </c>
      <c r="BL372" s="17" t="s">
        <v>307</v>
      </c>
      <c r="BM372" s="139" t="s">
        <v>559</v>
      </c>
    </row>
    <row r="373" spans="2:65" s="11" customFormat="1" ht="22.8" customHeight="1">
      <c r="B373" s="116"/>
      <c r="D373" s="117" t="s">
        <v>75</v>
      </c>
      <c r="E373" s="126" t="s">
        <v>560</v>
      </c>
      <c r="F373" s="126" t="s">
        <v>561</v>
      </c>
      <c r="I373" s="119"/>
      <c r="J373" s="127">
        <f>BK373</f>
        <v>0</v>
      </c>
      <c r="L373" s="116"/>
      <c r="M373" s="121"/>
      <c r="P373" s="122">
        <f>SUM(P374:P403)</f>
        <v>0</v>
      </c>
      <c r="R373" s="122">
        <f>SUM(R374:R403)</f>
        <v>20.881699320000003</v>
      </c>
      <c r="T373" s="123">
        <f>SUM(T374:T403)</f>
        <v>0</v>
      </c>
      <c r="AR373" s="117" t="s">
        <v>85</v>
      </c>
      <c r="AT373" s="124" t="s">
        <v>75</v>
      </c>
      <c r="AU373" s="124" t="s">
        <v>81</v>
      </c>
      <c r="AY373" s="117" t="s">
        <v>146</v>
      </c>
      <c r="BK373" s="125">
        <f>SUM(BK374:BK403)</f>
        <v>0</v>
      </c>
    </row>
    <row r="374" spans="2:65" s="1" customFormat="1" ht="24.15" customHeight="1">
      <c r="B374" s="32"/>
      <c r="C374" s="128" t="s">
        <v>562</v>
      </c>
      <c r="D374" s="128" t="s">
        <v>148</v>
      </c>
      <c r="E374" s="129" t="s">
        <v>563</v>
      </c>
      <c r="F374" s="130" t="s">
        <v>564</v>
      </c>
      <c r="G374" s="131" t="s">
        <v>197</v>
      </c>
      <c r="H374" s="132">
        <v>150</v>
      </c>
      <c r="I374" s="133"/>
      <c r="J374" s="134">
        <f>ROUND(I374*H374,2)</f>
        <v>0</v>
      </c>
      <c r="K374" s="130" t="s">
        <v>152</v>
      </c>
      <c r="L374" s="32"/>
      <c r="M374" s="135" t="s">
        <v>1</v>
      </c>
      <c r="N374" s="136" t="s">
        <v>41</v>
      </c>
      <c r="P374" s="137">
        <f>O374*H374</f>
        <v>0</v>
      </c>
      <c r="Q374" s="137">
        <v>0</v>
      </c>
      <c r="R374" s="137">
        <f>Q374*H374</f>
        <v>0</v>
      </c>
      <c r="S374" s="137">
        <v>0</v>
      </c>
      <c r="T374" s="138">
        <f>S374*H374</f>
        <v>0</v>
      </c>
      <c r="AR374" s="139" t="s">
        <v>307</v>
      </c>
      <c r="AT374" s="139" t="s">
        <v>148</v>
      </c>
      <c r="AU374" s="139" t="s">
        <v>85</v>
      </c>
      <c r="AY374" s="17" t="s">
        <v>146</v>
      </c>
      <c r="BE374" s="140">
        <f>IF(N374="základní",J374,0)</f>
        <v>0</v>
      </c>
      <c r="BF374" s="140">
        <f>IF(N374="snížená",J374,0)</f>
        <v>0</v>
      </c>
      <c r="BG374" s="140">
        <f>IF(N374="zákl. přenesená",J374,0)</f>
        <v>0</v>
      </c>
      <c r="BH374" s="140">
        <f>IF(N374="sníž. přenesená",J374,0)</f>
        <v>0</v>
      </c>
      <c r="BI374" s="140">
        <f>IF(N374="nulová",J374,0)</f>
        <v>0</v>
      </c>
      <c r="BJ374" s="17" t="s">
        <v>81</v>
      </c>
      <c r="BK374" s="140">
        <f>ROUND(I374*H374,2)</f>
        <v>0</v>
      </c>
      <c r="BL374" s="17" t="s">
        <v>307</v>
      </c>
      <c r="BM374" s="139" t="s">
        <v>565</v>
      </c>
    </row>
    <row r="375" spans="2:65" s="13" customFormat="1" ht="10.199999999999999">
      <c r="B375" s="148"/>
      <c r="D375" s="142" t="s">
        <v>155</v>
      </c>
      <c r="E375" s="149" t="s">
        <v>1</v>
      </c>
      <c r="F375" s="150" t="s">
        <v>566</v>
      </c>
      <c r="H375" s="151">
        <v>129.72</v>
      </c>
      <c r="I375" s="152"/>
      <c r="L375" s="148"/>
      <c r="M375" s="153"/>
      <c r="T375" s="154"/>
      <c r="AT375" s="149" t="s">
        <v>155</v>
      </c>
      <c r="AU375" s="149" t="s">
        <v>85</v>
      </c>
      <c r="AV375" s="13" t="s">
        <v>85</v>
      </c>
      <c r="AW375" s="13" t="s">
        <v>32</v>
      </c>
      <c r="AX375" s="13" t="s">
        <v>76</v>
      </c>
      <c r="AY375" s="149" t="s">
        <v>146</v>
      </c>
    </row>
    <row r="376" spans="2:65" s="13" customFormat="1" ht="10.199999999999999">
      <c r="B376" s="148"/>
      <c r="D376" s="142" t="s">
        <v>155</v>
      </c>
      <c r="E376" s="149" t="s">
        <v>1</v>
      </c>
      <c r="F376" s="150" t="s">
        <v>567</v>
      </c>
      <c r="H376" s="151">
        <v>20.047999999999998</v>
      </c>
      <c r="I376" s="152"/>
      <c r="L376" s="148"/>
      <c r="M376" s="153"/>
      <c r="T376" s="154"/>
      <c r="AT376" s="149" t="s">
        <v>155</v>
      </c>
      <c r="AU376" s="149" t="s">
        <v>85</v>
      </c>
      <c r="AV376" s="13" t="s">
        <v>85</v>
      </c>
      <c r="AW376" s="13" t="s">
        <v>32</v>
      </c>
      <c r="AX376" s="13" t="s">
        <v>76</v>
      </c>
      <c r="AY376" s="149" t="s">
        <v>146</v>
      </c>
    </row>
    <row r="377" spans="2:65" s="14" customFormat="1" ht="10.199999999999999">
      <c r="B377" s="155"/>
      <c r="D377" s="142" t="s">
        <v>155</v>
      </c>
      <c r="E377" s="156" t="s">
        <v>1</v>
      </c>
      <c r="F377" s="157" t="s">
        <v>162</v>
      </c>
      <c r="H377" s="158">
        <v>149.768</v>
      </c>
      <c r="I377" s="159"/>
      <c r="L377" s="155"/>
      <c r="M377" s="160"/>
      <c r="T377" s="161"/>
      <c r="AT377" s="156" t="s">
        <v>155</v>
      </c>
      <c r="AU377" s="156" t="s">
        <v>85</v>
      </c>
      <c r="AV377" s="14" t="s">
        <v>153</v>
      </c>
      <c r="AW377" s="14" t="s">
        <v>32</v>
      </c>
      <c r="AX377" s="14" t="s">
        <v>76</v>
      </c>
      <c r="AY377" s="156" t="s">
        <v>146</v>
      </c>
    </row>
    <row r="378" spans="2:65" s="13" customFormat="1" ht="10.199999999999999">
      <c r="B378" s="148"/>
      <c r="D378" s="142" t="s">
        <v>155</v>
      </c>
      <c r="E378" s="149" t="s">
        <v>1</v>
      </c>
      <c r="F378" s="150" t="s">
        <v>568</v>
      </c>
      <c r="H378" s="151">
        <v>150</v>
      </c>
      <c r="I378" s="152"/>
      <c r="L378" s="148"/>
      <c r="M378" s="153"/>
      <c r="T378" s="154"/>
      <c r="AT378" s="149" t="s">
        <v>155</v>
      </c>
      <c r="AU378" s="149" t="s">
        <v>85</v>
      </c>
      <c r="AV378" s="13" t="s">
        <v>85</v>
      </c>
      <c r="AW378" s="13" t="s">
        <v>32</v>
      </c>
      <c r="AX378" s="13" t="s">
        <v>81</v>
      </c>
      <c r="AY378" s="149" t="s">
        <v>146</v>
      </c>
    </row>
    <row r="379" spans="2:65" s="1" customFormat="1" ht="16.5" customHeight="1">
      <c r="B379" s="32"/>
      <c r="C379" s="169" t="s">
        <v>569</v>
      </c>
      <c r="D379" s="169" t="s">
        <v>282</v>
      </c>
      <c r="E379" s="170" t="s">
        <v>542</v>
      </c>
      <c r="F379" s="171" t="s">
        <v>543</v>
      </c>
      <c r="G379" s="172" t="s">
        <v>262</v>
      </c>
      <c r="H379" s="173">
        <v>4.8000000000000001E-2</v>
      </c>
      <c r="I379" s="174"/>
      <c r="J379" s="175">
        <f>ROUND(I379*H379,2)</f>
        <v>0</v>
      </c>
      <c r="K379" s="171" t="s">
        <v>152</v>
      </c>
      <c r="L379" s="176"/>
      <c r="M379" s="177" t="s">
        <v>1</v>
      </c>
      <c r="N379" s="178" t="s">
        <v>41</v>
      </c>
      <c r="P379" s="137">
        <f>O379*H379</f>
        <v>0</v>
      </c>
      <c r="Q379" s="137">
        <v>1</v>
      </c>
      <c r="R379" s="137">
        <f>Q379*H379</f>
        <v>4.8000000000000001E-2</v>
      </c>
      <c r="S379" s="137">
        <v>0</v>
      </c>
      <c r="T379" s="138">
        <f>S379*H379</f>
        <v>0</v>
      </c>
      <c r="AR379" s="139" t="s">
        <v>381</v>
      </c>
      <c r="AT379" s="139" t="s">
        <v>282</v>
      </c>
      <c r="AU379" s="139" t="s">
        <v>85</v>
      </c>
      <c r="AY379" s="17" t="s">
        <v>146</v>
      </c>
      <c r="BE379" s="140">
        <f>IF(N379="základní",J379,0)</f>
        <v>0</v>
      </c>
      <c r="BF379" s="140">
        <f>IF(N379="snížená",J379,0)</f>
        <v>0</v>
      </c>
      <c r="BG379" s="140">
        <f>IF(N379="zákl. přenesená",J379,0)</f>
        <v>0</v>
      </c>
      <c r="BH379" s="140">
        <f>IF(N379="sníž. přenesená",J379,0)</f>
        <v>0</v>
      </c>
      <c r="BI379" s="140">
        <f>IF(N379="nulová",J379,0)</f>
        <v>0</v>
      </c>
      <c r="BJ379" s="17" t="s">
        <v>81</v>
      </c>
      <c r="BK379" s="140">
        <f>ROUND(I379*H379,2)</f>
        <v>0</v>
      </c>
      <c r="BL379" s="17" t="s">
        <v>307</v>
      </c>
      <c r="BM379" s="139" t="s">
        <v>570</v>
      </c>
    </row>
    <row r="380" spans="2:65" s="13" customFormat="1" ht="10.199999999999999">
      <c r="B380" s="148"/>
      <c r="D380" s="142" t="s">
        <v>155</v>
      </c>
      <c r="F380" s="150" t="s">
        <v>571</v>
      </c>
      <c r="H380" s="151">
        <v>4.8000000000000001E-2</v>
      </c>
      <c r="I380" s="152"/>
      <c r="L380" s="148"/>
      <c r="M380" s="153"/>
      <c r="T380" s="154"/>
      <c r="AT380" s="149" t="s">
        <v>155</v>
      </c>
      <c r="AU380" s="149" t="s">
        <v>85</v>
      </c>
      <c r="AV380" s="13" t="s">
        <v>85</v>
      </c>
      <c r="AW380" s="13" t="s">
        <v>4</v>
      </c>
      <c r="AX380" s="13" t="s">
        <v>81</v>
      </c>
      <c r="AY380" s="149" t="s">
        <v>146</v>
      </c>
    </row>
    <row r="381" spans="2:65" s="1" customFormat="1" ht="24.15" customHeight="1">
      <c r="B381" s="32"/>
      <c r="C381" s="128" t="s">
        <v>572</v>
      </c>
      <c r="D381" s="128" t="s">
        <v>148</v>
      </c>
      <c r="E381" s="129" t="s">
        <v>573</v>
      </c>
      <c r="F381" s="130" t="s">
        <v>574</v>
      </c>
      <c r="G381" s="131" t="s">
        <v>197</v>
      </c>
      <c r="H381" s="132">
        <v>150</v>
      </c>
      <c r="I381" s="133"/>
      <c r="J381" s="134">
        <f>ROUND(I381*H381,2)</f>
        <v>0</v>
      </c>
      <c r="K381" s="130" t="s">
        <v>152</v>
      </c>
      <c r="L381" s="32"/>
      <c r="M381" s="135" t="s">
        <v>1</v>
      </c>
      <c r="N381" s="136" t="s">
        <v>41</v>
      </c>
      <c r="P381" s="137">
        <f>O381*H381</f>
        <v>0</v>
      </c>
      <c r="Q381" s="137">
        <v>7.6999999999999996E-4</v>
      </c>
      <c r="R381" s="137">
        <f>Q381*H381</f>
        <v>0.11549999999999999</v>
      </c>
      <c r="S381" s="137">
        <v>0</v>
      </c>
      <c r="T381" s="138">
        <f>S381*H381</f>
        <v>0</v>
      </c>
      <c r="AR381" s="139" t="s">
        <v>307</v>
      </c>
      <c r="AT381" s="139" t="s">
        <v>148</v>
      </c>
      <c r="AU381" s="139" t="s">
        <v>85</v>
      </c>
      <c r="AY381" s="17" t="s">
        <v>146</v>
      </c>
      <c r="BE381" s="140">
        <f>IF(N381="základní",J381,0)</f>
        <v>0</v>
      </c>
      <c r="BF381" s="140">
        <f>IF(N381="snížená",J381,0)</f>
        <v>0</v>
      </c>
      <c r="BG381" s="140">
        <f>IF(N381="zákl. přenesená",J381,0)</f>
        <v>0</v>
      </c>
      <c r="BH381" s="140">
        <f>IF(N381="sníž. přenesená",J381,0)</f>
        <v>0</v>
      </c>
      <c r="BI381" s="140">
        <f>IF(N381="nulová",J381,0)</f>
        <v>0</v>
      </c>
      <c r="BJ381" s="17" t="s">
        <v>81</v>
      </c>
      <c r="BK381" s="140">
        <f>ROUND(I381*H381,2)</f>
        <v>0</v>
      </c>
      <c r="BL381" s="17" t="s">
        <v>307</v>
      </c>
      <c r="BM381" s="139" t="s">
        <v>575</v>
      </c>
    </row>
    <row r="382" spans="2:65" s="1" customFormat="1" ht="24.15" customHeight="1">
      <c r="B382" s="32"/>
      <c r="C382" s="128" t="s">
        <v>576</v>
      </c>
      <c r="D382" s="128" t="s">
        <v>148</v>
      </c>
      <c r="E382" s="129" t="s">
        <v>577</v>
      </c>
      <c r="F382" s="130" t="s">
        <v>578</v>
      </c>
      <c r="G382" s="131" t="s">
        <v>197</v>
      </c>
      <c r="H382" s="132">
        <v>150</v>
      </c>
      <c r="I382" s="133"/>
      <c r="J382" s="134">
        <f>ROUND(I382*H382,2)</f>
        <v>0</v>
      </c>
      <c r="K382" s="130" t="s">
        <v>152</v>
      </c>
      <c r="L382" s="32"/>
      <c r="M382" s="135" t="s">
        <v>1</v>
      </c>
      <c r="N382" s="136" t="s">
        <v>41</v>
      </c>
      <c r="P382" s="137">
        <f>O382*H382</f>
        <v>0</v>
      </c>
      <c r="Q382" s="137">
        <v>8.8000000000000003E-4</v>
      </c>
      <c r="R382" s="137">
        <f>Q382*H382</f>
        <v>0.13200000000000001</v>
      </c>
      <c r="S382" s="137">
        <v>0</v>
      </c>
      <c r="T382" s="138">
        <f>S382*H382</f>
        <v>0</v>
      </c>
      <c r="AR382" s="139" t="s">
        <v>307</v>
      </c>
      <c r="AT382" s="139" t="s">
        <v>148</v>
      </c>
      <c r="AU382" s="139" t="s">
        <v>85</v>
      </c>
      <c r="AY382" s="17" t="s">
        <v>146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7" t="s">
        <v>81</v>
      </c>
      <c r="BK382" s="140">
        <f>ROUND(I382*H382,2)</f>
        <v>0</v>
      </c>
      <c r="BL382" s="17" t="s">
        <v>307</v>
      </c>
      <c r="BM382" s="139" t="s">
        <v>579</v>
      </c>
    </row>
    <row r="383" spans="2:65" s="1" customFormat="1" ht="44.25" customHeight="1">
      <c r="B383" s="32"/>
      <c r="C383" s="169" t="s">
        <v>580</v>
      </c>
      <c r="D383" s="169" t="s">
        <v>282</v>
      </c>
      <c r="E383" s="170" t="s">
        <v>581</v>
      </c>
      <c r="F383" s="171" t="s">
        <v>582</v>
      </c>
      <c r="G383" s="172" t="s">
        <v>197</v>
      </c>
      <c r="H383" s="173">
        <v>174.82499999999999</v>
      </c>
      <c r="I383" s="174"/>
      <c r="J383" s="175">
        <f>ROUND(I383*H383,2)</f>
        <v>0</v>
      </c>
      <c r="K383" s="171" t="s">
        <v>152</v>
      </c>
      <c r="L383" s="176"/>
      <c r="M383" s="177" t="s">
        <v>1</v>
      </c>
      <c r="N383" s="178" t="s">
        <v>41</v>
      </c>
      <c r="P383" s="137">
        <f>O383*H383</f>
        <v>0</v>
      </c>
      <c r="Q383" s="137">
        <v>5.4000000000000003E-3</v>
      </c>
      <c r="R383" s="137">
        <f>Q383*H383</f>
        <v>0.94405499999999998</v>
      </c>
      <c r="S383" s="137">
        <v>0</v>
      </c>
      <c r="T383" s="138">
        <f>S383*H383</f>
        <v>0</v>
      </c>
      <c r="AR383" s="139" t="s">
        <v>381</v>
      </c>
      <c r="AT383" s="139" t="s">
        <v>282</v>
      </c>
      <c r="AU383" s="139" t="s">
        <v>85</v>
      </c>
      <c r="AY383" s="17" t="s">
        <v>146</v>
      </c>
      <c r="BE383" s="140">
        <f>IF(N383="základní",J383,0)</f>
        <v>0</v>
      </c>
      <c r="BF383" s="140">
        <f>IF(N383="snížená",J383,0)</f>
        <v>0</v>
      </c>
      <c r="BG383" s="140">
        <f>IF(N383="zákl. přenesená",J383,0)</f>
        <v>0</v>
      </c>
      <c r="BH383" s="140">
        <f>IF(N383="sníž. přenesená",J383,0)</f>
        <v>0</v>
      </c>
      <c r="BI383" s="140">
        <f>IF(N383="nulová",J383,0)</f>
        <v>0</v>
      </c>
      <c r="BJ383" s="17" t="s">
        <v>81</v>
      </c>
      <c r="BK383" s="140">
        <f>ROUND(I383*H383,2)</f>
        <v>0</v>
      </c>
      <c r="BL383" s="17" t="s">
        <v>307</v>
      </c>
      <c r="BM383" s="139" t="s">
        <v>583</v>
      </c>
    </row>
    <row r="384" spans="2:65" s="13" customFormat="1" ht="10.199999999999999">
      <c r="B384" s="148"/>
      <c r="D384" s="142" t="s">
        <v>155</v>
      </c>
      <c r="F384" s="150" t="s">
        <v>584</v>
      </c>
      <c r="H384" s="151">
        <v>174.82499999999999</v>
      </c>
      <c r="I384" s="152"/>
      <c r="L384" s="148"/>
      <c r="M384" s="153"/>
      <c r="T384" s="154"/>
      <c r="AT384" s="149" t="s">
        <v>155</v>
      </c>
      <c r="AU384" s="149" t="s">
        <v>85</v>
      </c>
      <c r="AV384" s="13" t="s">
        <v>85</v>
      </c>
      <c r="AW384" s="13" t="s">
        <v>4</v>
      </c>
      <c r="AX384" s="13" t="s">
        <v>81</v>
      </c>
      <c r="AY384" s="149" t="s">
        <v>146</v>
      </c>
    </row>
    <row r="385" spans="2:65" s="1" customFormat="1" ht="33" customHeight="1">
      <c r="B385" s="32"/>
      <c r="C385" s="128" t="s">
        <v>585</v>
      </c>
      <c r="D385" s="128" t="s">
        <v>148</v>
      </c>
      <c r="E385" s="129" t="s">
        <v>586</v>
      </c>
      <c r="F385" s="130" t="s">
        <v>587</v>
      </c>
      <c r="G385" s="131" t="s">
        <v>197</v>
      </c>
      <c r="H385" s="132">
        <v>130</v>
      </c>
      <c r="I385" s="133"/>
      <c r="J385" s="134">
        <f>ROUND(I385*H385,2)</f>
        <v>0</v>
      </c>
      <c r="K385" s="130" t="s">
        <v>152</v>
      </c>
      <c r="L385" s="32"/>
      <c r="M385" s="135" t="s">
        <v>1</v>
      </c>
      <c r="N385" s="136" t="s">
        <v>41</v>
      </c>
      <c r="P385" s="137">
        <f>O385*H385</f>
        <v>0</v>
      </c>
      <c r="Q385" s="137">
        <v>2.9299999999999999E-3</v>
      </c>
      <c r="R385" s="137">
        <f>Q385*H385</f>
        <v>0.38089999999999996</v>
      </c>
      <c r="S385" s="137">
        <v>0</v>
      </c>
      <c r="T385" s="138">
        <f>S385*H385</f>
        <v>0</v>
      </c>
      <c r="AR385" s="139" t="s">
        <v>307</v>
      </c>
      <c r="AT385" s="139" t="s">
        <v>148</v>
      </c>
      <c r="AU385" s="139" t="s">
        <v>85</v>
      </c>
      <c r="AY385" s="17" t="s">
        <v>146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7" t="s">
        <v>81</v>
      </c>
      <c r="BK385" s="140">
        <f>ROUND(I385*H385,2)</f>
        <v>0</v>
      </c>
      <c r="BL385" s="17" t="s">
        <v>307</v>
      </c>
      <c r="BM385" s="139" t="s">
        <v>588</v>
      </c>
    </row>
    <row r="386" spans="2:65" s="1" customFormat="1" ht="37.799999999999997" customHeight="1">
      <c r="B386" s="32"/>
      <c r="C386" s="128" t="s">
        <v>589</v>
      </c>
      <c r="D386" s="128" t="s">
        <v>148</v>
      </c>
      <c r="E386" s="129" t="s">
        <v>590</v>
      </c>
      <c r="F386" s="130" t="s">
        <v>591</v>
      </c>
      <c r="G386" s="131" t="s">
        <v>419</v>
      </c>
      <c r="H386" s="132">
        <v>57.28</v>
      </c>
      <c r="I386" s="133"/>
      <c r="J386" s="134">
        <f>ROUND(I386*H386,2)</f>
        <v>0</v>
      </c>
      <c r="K386" s="130" t="s">
        <v>152</v>
      </c>
      <c r="L386" s="32"/>
      <c r="M386" s="135" t="s">
        <v>1</v>
      </c>
      <c r="N386" s="136" t="s">
        <v>41</v>
      </c>
      <c r="P386" s="137">
        <f>O386*H386</f>
        <v>0</v>
      </c>
      <c r="Q386" s="137">
        <v>5.9999999999999995E-4</v>
      </c>
      <c r="R386" s="137">
        <f>Q386*H386</f>
        <v>3.4367999999999996E-2</v>
      </c>
      <c r="S386" s="137">
        <v>0</v>
      </c>
      <c r="T386" s="138">
        <f>S386*H386</f>
        <v>0</v>
      </c>
      <c r="AR386" s="139" t="s">
        <v>307</v>
      </c>
      <c r="AT386" s="139" t="s">
        <v>148</v>
      </c>
      <c r="AU386" s="139" t="s">
        <v>85</v>
      </c>
      <c r="AY386" s="17" t="s">
        <v>146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7" t="s">
        <v>81</v>
      </c>
      <c r="BK386" s="140">
        <f>ROUND(I386*H386,2)</f>
        <v>0</v>
      </c>
      <c r="BL386" s="17" t="s">
        <v>307</v>
      </c>
      <c r="BM386" s="139" t="s">
        <v>592</v>
      </c>
    </row>
    <row r="387" spans="2:65" s="13" customFormat="1" ht="10.199999999999999">
      <c r="B387" s="148"/>
      <c r="D387" s="142" t="s">
        <v>155</v>
      </c>
      <c r="E387" s="149" t="s">
        <v>1</v>
      </c>
      <c r="F387" s="150" t="s">
        <v>593</v>
      </c>
      <c r="H387" s="151">
        <v>57.28</v>
      </c>
      <c r="I387" s="152"/>
      <c r="L387" s="148"/>
      <c r="M387" s="153"/>
      <c r="T387" s="154"/>
      <c r="AT387" s="149" t="s">
        <v>155</v>
      </c>
      <c r="AU387" s="149" t="s">
        <v>85</v>
      </c>
      <c r="AV387" s="13" t="s">
        <v>85</v>
      </c>
      <c r="AW387" s="13" t="s">
        <v>32</v>
      </c>
      <c r="AX387" s="13" t="s">
        <v>81</v>
      </c>
      <c r="AY387" s="149" t="s">
        <v>146</v>
      </c>
    </row>
    <row r="388" spans="2:65" s="1" customFormat="1" ht="37.799999999999997" customHeight="1">
      <c r="B388" s="32"/>
      <c r="C388" s="128" t="s">
        <v>594</v>
      </c>
      <c r="D388" s="128" t="s">
        <v>148</v>
      </c>
      <c r="E388" s="129" t="s">
        <v>595</v>
      </c>
      <c r="F388" s="130" t="s">
        <v>596</v>
      </c>
      <c r="G388" s="131" t="s">
        <v>419</v>
      </c>
      <c r="H388" s="132">
        <v>0.8</v>
      </c>
      <c r="I388" s="133"/>
      <c r="J388" s="134">
        <f>ROUND(I388*H388,2)</f>
        <v>0</v>
      </c>
      <c r="K388" s="130" t="s">
        <v>152</v>
      </c>
      <c r="L388" s="32"/>
      <c r="M388" s="135" t="s">
        <v>1</v>
      </c>
      <c r="N388" s="136" t="s">
        <v>41</v>
      </c>
      <c r="P388" s="137">
        <f>O388*H388</f>
        <v>0</v>
      </c>
      <c r="Q388" s="137">
        <v>4.2999999999999999E-4</v>
      </c>
      <c r="R388" s="137">
        <f>Q388*H388</f>
        <v>3.4400000000000001E-4</v>
      </c>
      <c r="S388" s="137">
        <v>0</v>
      </c>
      <c r="T388" s="138">
        <f>S388*H388</f>
        <v>0</v>
      </c>
      <c r="AR388" s="139" t="s">
        <v>307</v>
      </c>
      <c r="AT388" s="139" t="s">
        <v>148</v>
      </c>
      <c r="AU388" s="139" t="s">
        <v>85</v>
      </c>
      <c r="AY388" s="17" t="s">
        <v>146</v>
      </c>
      <c r="BE388" s="140">
        <f>IF(N388="základní",J388,0)</f>
        <v>0</v>
      </c>
      <c r="BF388" s="140">
        <f>IF(N388="snížená",J388,0)</f>
        <v>0</v>
      </c>
      <c r="BG388" s="140">
        <f>IF(N388="zákl. přenesená",J388,0)</f>
        <v>0</v>
      </c>
      <c r="BH388" s="140">
        <f>IF(N388="sníž. přenesená",J388,0)</f>
        <v>0</v>
      </c>
      <c r="BI388" s="140">
        <f>IF(N388="nulová",J388,0)</f>
        <v>0</v>
      </c>
      <c r="BJ388" s="17" t="s">
        <v>81</v>
      </c>
      <c r="BK388" s="140">
        <f>ROUND(I388*H388,2)</f>
        <v>0</v>
      </c>
      <c r="BL388" s="17" t="s">
        <v>307</v>
      </c>
      <c r="BM388" s="139" t="s">
        <v>597</v>
      </c>
    </row>
    <row r="389" spans="2:65" s="13" customFormat="1" ht="10.199999999999999">
      <c r="B389" s="148"/>
      <c r="D389" s="142" t="s">
        <v>155</v>
      </c>
      <c r="E389" s="149" t="s">
        <v>1</v>
      </c>
      <c r="F389" s="150" t="s">
        <v>598</v>
      </c>
      <c r="H389" s="151">
        <v>0.8</v>
      </c>
      <c r="I389" s="152"/>
      <c r="L389" s="148"/>
      <c r="M389" s="153"/>
      <c r="T389" s="154"/>
      <c r="AT389" s="149" t="s">
        <v>155</v>
      </c>
      <c r="AU389" s="149" t="s">
        <v>85</v>
      </c>
      <c r="AV389" s="13" t="s">
        <v>85</v>
      </c>
      <c r="AW389" s="13" t="s">
        <v>32</v>
      </c>
      <c r="AX389" s="13" t="s">
        <v>81</v>
      </c>
      <c r="AY389" s="149" t="s">
        <v>146</v>
      </c>
    </row>
    <row r="390" spans="2:65" s="1" customFormat="1" ht="37.799999999999997" customHeight="1">
      <c r="B390" s="32"/>
      <c r="C390" s="128" t="s">
        <v>599</v>
      </c>
      <c r="D390" s="128" t="s">
        <v>148</v>
      </c>
      <c r="E390" s="129" t="s">
        <v>600</v>
      </c>
      <c r="F390" s="130" t="s">
        <v>601</v>
      </c>
      <c r="G390" s="131" t="s">
        <v>419</v>
      </c>
      <c r="H390" s="132">
        <v>57.28</v>
      </c>
      <c r="I390" s="133"/>
      <c r="J390" s="134">
        <f>ROUND(I390*H390,2)</f>
        <v>0</v>
      </c>
      <c r="K390" s="130" t="s">
        <v>152</v>
      </c>
      <c r="L390" s="32"/>
      <c r="M390" s="135" t="s">
        <v>1</v>
      </c>
      <c r="N390" s="136" t="s">
        <v>41</v>
      </c>
      <c r="P390" s="137">
        <f>O390*H390</f>
        <v>0</v>
      </c>
      <c r="Q390" s="137">
        <v>1.08E-3</v>
      </c>
      <c r="R390" s="137">
        <f>Q390*H390</f>
        <v>6.1862400000000005E-2</v>
      </c>
      <c r="S390" s="137">
        <v>0</v>
      </c>
      <c r="T390" s="138">
        <f>S390*H390</f>
        <v>0</v>
      </c>
      <c r="AR390" s="139" t="s">
        <v>307</v>
      </c>
      <c r="AT390" s="139" t="s">
        <v>148</v>
      </c>
      <c r="AU390" s="139" t="s">
        <v>85</v>
      </c>
      <c r="AY390" s="17" t="s">
        <v>146</v>
      </c>
      <c r="BE390" s="140">
        <f>IF(N390="základní",J390,0)</f>
        <v>0</v>
      </c>
      <c r="BF390" s="140">
        <f>IF(N390="snížená",J390,0)</f>
        <v>0</v>
      </c>
      <c r="BG390" s="140">
        <f>IF(N390="zákl. přenesená",J390,0)</f>
        <v>0</v>
      </c>
      <c r="BH390" s="140">
        <f>IF(N390="sníž. přenesená",J390,0)</f>
        <v>0</v>
      </c>
      <c r="BI390" s="140">
        <f>IF(N390="nulová",J390,0)</f>
        <v>0</v>
      </c>
      <c r="BJ390" s="17" t="s">
        <v>81</v>
      </c>
      <c r="BK390" s="140">
        <f>ROUND(I390*H390,2)</f>
        <v>0</v>
      </c>
      <c r="BL390" s="17" t="s">
        <v>307</v>
      </c>
      <c r="BM390" s="139" t="s">
        <v>602</v>
      </c>
    </row>
    <row r="391" spans="2:65" s="1" customFormat="1" ht="24.15" customHeight="1">
      <c r="B391" s="32"/>
      <c r="C391" s="128" t="s">
        <v>603</v>
      </c>
      <c r="D391" s="128" t="s">
        <v>148</v>
      </c>
      <c r="E391" s="129" t="s">
        <v>604</v>
      </c>
      <c r="F391" s="130" t="s">
        <v>605</v>
      </c>
      <c r="G391" s="131" t="s">
        <v>197</v>
      </c>
      <c r="H391" s="132">
        <v>130</v>
      </c>
      <c r="I391" s="133"/>
      <c r="J391" s="134">
        <f>ROUND(I391*H391,2)</f>
        <v>0</v>
      </c>
      <c r="K391" s="130" t="s">
        <v>152</v>
      </c>
      <c r="L391" s="32"/>
      <c r="M391" s="135" t="s">
        <v>1</v>
      </c>
      <c r="N391" s="136" t="s">
        <v>41</v>
      </c>
      <c r="P391" s="137">
        <f>O391*H391</f>
        <v>0</v>
      </c>
      <c r="Q391" s="137">
        <v>0</v>
      </c>
      <c r="R391" s="137">
        <f>Q391*H391</f>
        <v>0</v>
      </c>
      <c r="S391" s="137">
        <v>0</v>
      </c>
      <c r="T391" s="138">
        <f>S391*H391</f>
        <v>0</v>
      </c>
      <c r="AR391" s="139" t="s">
        <v>307</v>
      </c>
      <c r="AT391" s="139" t="s">
        <v>148</v>
      </c>
      <c r="AU391" s="139" t="s">
        <v>85</v>
      </c>
      <c r="AY391" s="17" t="s">
        <v>146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7" t="s">
        <v>81</v>
      </c>
      <c r="BK391" s="140">
        <f>ROUND(I391*H391,2)</f>
        <v>0</v>
      </c>
      <c r="BL391" s="17" t="s">
        <v>307</v>
      </c>
      <c r="BM391" s="139" t="s">
        <v>606</v>
      </c>
    </row>
    <row r="392" spans="2:65" s="13" customFormat="1" ht="10.199999999999999">
      <c r="B392" s="148"/>
      <c r="D392" s="142" t="s">
        <v>155</v>
      </c>
      <c r="E392" s="149" t="s">
        <v>1</v>
      </c>
      <c r="F392" s="150" t="s">
        <v>566</v>
      </c>
      <c r="H392" s="151">
        <v>129.72</v>
      </c>
      <c r="I392" s="152"/>
      <c r="L392" s="148"/>
      <c r="M392" s="153"/>
      <c r="T392" s="154"/>
      <c r="AT392" s="149" t="s">
        <v>155</v>
      </c>
      <c r="AU392" s="149" t="s">
        <v>85</v>
      </c>
      <c r="AV392" s="13" t="s">
        <v>85</v>
      </c>
      <c r="AW392" s="13" t="s">
        <v>32</v>
      </c>
      <c r="AX392" s="13" t="s">
        <v>76</v>
      </c>
      <c r="AY392" s="149" t="s">
        <v>146</v>
      </c>
    </row>
    <row r="393" spans="2:65" s="13" customFormat="1" ht="10.199999999999999">
      <c r="B393" s="148"/>
      <c r="D393" s="142" t="s">
        <v>155</v>
      </c>
      <c r="E393" s="149" t="s">
        <v>1</v>
      </c>
      <c r="F393" s="150" t="s">
        <v>607</v>
      </c>
      <c r="H393" s="151">
        <v>130</v>
      </c>
      <c r="I393" s="152"/>
      <c r="L393" s="148"/>
      <c r="M393" s="153"/>
      <c r="T393" s="154"/>
      <c r="AT393" s="149" t="s">
        <v>155</v>
      </c>
      <c r="AU393" s="149" t="s">
        <v>85</v>
      </c>
      <c r="AV393" s="13" t="s">
        <v>85</v>
      </c>
      <c r="AW393" s="13" t="s">
        <v>32</v>
      </c>
      <c r="AX393" s="13" t="s">
        <v>81</v>
      </c>
      <c r="AY393" s="149" t="s">
        <v>146</v>
      </c>
    </row>
    <row r="394" spans="2:65" s="1" customFormat="1" ht="16.5" customHeight="1">
      <c r="B394" s="32"/>
      <c r="C394" s="169" t="s">
        <v>322</v>
      </c>
      <c r="D394" s="169" t="s">
        <v>282</v>
      </c>
      <c r="E394" s="170" t="s">
        <v>608</v>
      </c>
      <c r="F394" s="171" t="s">
        <v>609</v>
      </c>
      <c r="G394" s="172" t="s">
        <v>262</v>
      </c>
      <c r="H394" s="173">
        <v>19.11</v>
      </c>
      <c r="I394" s="174"/>
      <c r="J394" s="175">
        <f>ROUND(I394*H394,2)</f>
        <v>0</v>
      </c>
      <c r="K394" s="171" t="s">
        <v>152</v>
      </c>
      <c r="L394" s="176"/>
      <c r="M394" s="177" t="s">
        <v>1</v>
      </c>
      <c r="N394" s="178" t="s">
        <v>41</v>
      </c>
      <c r="P394" s="137">
        <f>O394*H394</f>
        <v>0</v>
      </c>
      <c r="Q394" s="137">
        <v>1</v>
      </c>
      <c r="R394" s="137">
        <f>Q394*H394</f>
        <v>19.11</v>
      </c>
      <c r="S394" s="137">
        <v>0</v>
      </c>
      <c r="T394" s="138">
        <f>S394*H394</f>
        <v>0</v>
      </c>
      <c r="AR394" s="139" t="s">
        <v>381</v>
      </c>
      <c r="AT394" s="139" t="s">
        <v>282</v>
      </c>
      <c r="AU394" s="139" t="s">
        <v>85</v>
      </c>
      <c r="AY394" s="17" t="s">
        <v>146</v>
      </c>
      <c r="BE394" s="140">
        <f>IF(N394="základní",J394,0)</f>
        <v>0</v>
      </c>
      <c r="BF394" s="140">
        <f>IF(N394="snížená",J394,0)</f>
        <v>0</v>
      </c>
      <c r="BG394" s="140">
        <f>IF(N394="zákl. přenesená",J394,0)</f>
        <v>0</v>
      </c>
      <c r="BH394" s="140">
        <f>IF(N394="sníž. přenesená",J394,0)</f>
        <v>0</v>
      </c>
      <c r="BI394" s="140">
        <f>IF(N394="nulová",J394,0)</f>
        <v>0</v>
      </c>
      <c r="BJ394" s="17" t="s">
        <v>81</v>
      </c>
      <c r="BK394" s="140">
        <f>ROUND(I394*H394,2)</f>
        <v>0</v>
      </c>
      <c r="BL394" s="17" t="s">
        <v>307</v>
      </c>
      <c r="BM394" s="139" t="s">
        <v>610</v>
      </c>
    </row>
    <row r="395" spans="2:65" s="13" customFormat="1" ht="10.199999999999999">
      <c r="B395" s="148"/>
      <c r="D395" s="142" t="s">
        <v>155</v>
      </c>
      <c r="E395" s="149" t="s">
        <v>1</v>
      </c>
      <c r="F395" s="150" t="s">
        <v>611</v>
      </c>
      <c r="H395" s="151">
        <v>18.2</v>
      </c>
      <c r="I395" s="152"/>
      <c r="L395" s="148"/>
      <c r="M395" s="153"/>
      <c r="T395" s="154"/>
      <c r="AT395" s="149" t="s">
        <v>155</v>
      </c>
      <c r="AU395" s="149" t="s">
        <v>85</v>
      </c>
      <c r="AV395" s="13" t="s">
        <v>85</v>
      </c>
      <c r="AW395" s="13" t="s">
        <v>32</v>
      </c>
      <c r="AX395" s="13" t="s">
        <v>81</v>
      </c>
      <c r="AY395" s="149" t="s">
        <v>146</v>
      </c>
    </row>
    <row r="396" spans="2:65" s="13" customFormat="1" ht="10.199999999999999">
      <c r="B396" s="148"/>
      <c r="D396" s="142" t="s">
        <v>155</v>
      </c>
      <c r="F396" s="150" t="s">
        <v>612</v>
      </c>
      <c r="H396" s="151">
        <v>19.11</v>
      </c>
      <c r="I396" s="152"/>
      <c r="L396" s="148"/>
      <c r="M396" s="153"/>
      <c r="T396" s="154"/>
      <c r="AT396" s="149" t="s">
        <v>155</v>
      </c>
      <c r="AU396" s="149" t="s">
        <v>85</v>
      </c>
      <c r="AV396" s="13" t="s">
        <v>85</v>
      </c>
      <c r="AW396" s="13" t="s">
        <v>4</v>
      </c>
      <c r="AX396" s="13" t="s">
        <v>81</v>
      </c>
      <c r="AY396" s="149" t="s">
        <v>146</v>
      </c>
    </row>
    <row r="397" spans="2:65" s="1" customFormat="1" ht="24.15" customHeight="1">
      <c r="B397" s="32"/>
      <c r="C397" s="128" t="s">
        <v>613</v>
      </c>
      <c r="D397" s="128" t="s">
        <v>148</v>
      </c>
      <c r="E397" s="129" t="s">
        <v>614</v>
      </c>
      <c r="F397" s="130" t="s">
        <v>615</v>
      </c>
      <c r="G397" s="131" t="s">
        <v>197</v>
      </c>
      <c r="H397" s="132">
        <v>130</v>
      </c>
      <c r="I397" s="133"/>
      <c r="J397" s="134">
        <f>ROUND(I397*H397,2)</f>
        <v>0</v>
      </c>
      <c r="K397" s="130" t="s">
        <v>1</v>
      </c>
      <c r="L397" s="32"/>
      <c r="M397" s="135" t="s">
        <v>1</v>
      </c>
      <c r="N397" s="136" t="s">
        <v>41</v>
      </c>
      <c r="P397" s="137">
        <f>O397*H397</f>
        <v>0</v>
      </c>
      <c r="Q397" s="137">
        <v>0</v>
      </c>
      <c r="R397" s="137">
        <f>Q397*H397</f>
        <v>0</v>
      </c>
      <c r="S397" s="137">
        <v>0</v>
      </c>
      <c r="T397" s="138">
        <f>S397*H397</f>
        <v>0</v>
      </c>
      <c r="AR397" s="139" t="s">
        <v>307</v>
      </c>
      <c r="AT397" s="139" t="s">
        <v>148</v>
      </c>
      <c r="AU397" s="139" t="s">
        <v>85</v>
      </c>
      <c r="AY397" s="17" t="s">
        <v>146</v>
      </c>
      <c r="BE397" s="140">
        <f>IF(N397="základní",J397,0)</f>
        <v>0</v>
      </c>
      <c r="BF397" s="140">
        <f>IF(N397="snížená",J397,0)</f>
        <v>0</v>
      </c>
      <c r="BG397" s="140">
        <f>IF(N397="zákl. přenesená",J397,0)</f>
        <v>0</v>
      </c>
      <c r="BH397" s="140">
        <f>IF(N397="sníž. přenesená",J397,0)</f>
        <v>0</v>
      </c>
      <c r="BI397" s="140">
        <f>IF(N397="nulová",J397,0)</f>
        <v>0</v>
      </c>
      <c r="BJ397" s="17" t="s">
        <v>81</v>
      </c>
      <c r="BK397" s="140">
        <f>ROUND(I397*H397,2)</f>
        <v>0</v>
      </c>
      <c r="BL397" s="17" t="s">
        <v>307</v>
      </c>
      <c r="BM397" s="139" t="s">
        <v>616</v>
      </c>
    </row>
    <row r="398" spans="2:65" s="13" customFormat="1" ht="10.199999999999999">
      <c r="B398" s="148"/>
      <c r="D398" s="142" t="s">
        <v>155</v>
      </c>
      <c r="E398" s="149" t="s">
        <v>1</v>
      </c>
      <c r="F398" s="150" t="s">
        <v>566</v>
      </c>
      <c r="H398" s="151">
        <v>129.72</v>
      </c>
      <c r="I398" s="152"/>
      <c r="L398" s="148"/>
      <c r="M398" s="153"/>
      <c r="T398" s="154"/>
      <c r="AT398" s="149" t="s">
        <v>155</v>
      </c>
      <c r="AU398" s="149" t="s">
        <v>85</v>
      </c>
      <c r="AV398" s="13" t="s">
        <v>85</v>
      </c>
      <c r="AW398" s="13" t="s">
        <v>32</v>
      </c>
      <c r="AX398" s="13" t="s">
        <v>76</v>
      </c>
      <c r="AY398" s="149" t="s">
        <v>146</v>
      </c>
    </row>
    <row r="399" spans="2:65" s="13" customFormat="1" ht="10.199999999999999">
      <c r="B399" s="148"/>
      <c r="D399" s="142" t="s">
        <v>155</v>
      </c>
      <c r="E399" s="149" t="s">
        <v>1</v>
      </c>
      <c r="F399" s="150" t="s">
        <v>607</v>
      </c>
      <c r="H399" s="151">
        <v>130</v>
      </c>
      <c r="I399" s="152"/>
      <c r="L399" s="148"/>
      <c r="M399" s="153"/>
      <c r="T399" s="154"/>
      <c r="AT399" s="149" t="s">
        <v>155</v>
      </c>
      <c r="AU399" s="149" t="s">
        <v>85</v>
      </c>
      <c r="AV399" s="13" t="s">
        <v>85</v>
      </c>
      <c r="AW399" s="13" t="s">
        <v>32</v>
      </c>
      <c r="AX399" s="13" t="s">
        <v>81</v>
      </c>
      <c r="AY399" s="149" t="s">
        <v>146</v>
      </c>
    </row>
    <row r="400" spans="2:65" s="1" customFormat="1" ht="24.15" customHeight="1">
      <c r="B400" s="32"/>
      <c r="C400" s="128" t="s">
        <v>617</v>
      </c>
      <c r="D400" s="128" t="s">
        <v>148</v>
      </c>
      <c r="E400" s="129" t="s">
        <v>618</v>
      </c>
      <c r="F400" s="130" t="s">
        <v>619</v>
      </c>
      <c r="G400" s="131" t="s">
        <v>197</v>
      </c>
      <c r="H400" s="132">
        <v>150</v>
      </c>
      <c r="I400" s="133"/>
      <c r="J400" s="134">
        <f>ROUND(I400*H400,2)</f>
        <v>0</v>
      </c>
      <c r="K400" s="130" t="s">
        <v>152</v>
      </c>
      <c r="L400" s="32"/>
      <c r="M400" s="135" t="s">
        <v>1</v>
      </c>
      <c r="N400" s="136" t="s">
        <v>41</v>
      </c>
      <c r="P400" s="137">
        <f>O400*H400</f>
        <v>0</v>
      </c>
      <c r="Q400" s="137">
        <v>1.2999999999999999E-4</v>
      </c>
      <c r="R400" s="137">
        <f>Q400*H400</f>
        <v>1.95E-2</v>
      </c>
      <c r="S400" s="137">
        <v>0</v>
      </c>
      <c r="T400" s="138">
        <f>S400*H400</f>
        <v>0</v>
      </c>
      <c r="AR400" s="139" t="s">
        <v>307</v>
      </c>
      <c r="AT400" s="139" t="s">
        <v>148</v>
      </c>
      <c r="AU400" s="139" t="s">
        <v>85</v>
      </c>
      <c r="AY400" s="17" t="s">
        <v>146</v>
      </c>
      <c r="BE400" s="140">
        <f>IF(N400="základní",J400,0)</f>
        <v>0</v>
      </c>
      <c r="BF400" s="140">
        <f>IF(N400="snížená",J400,0)</f>
        <v>0</v>
      </c>
      <c r="BG400" s="140">
        <f>IF(N400="zákl. přenesená",J400,0)</f>
        <v>0</v>
      </c>
      <c r="BH400" s="140">
        <f>IF(N400="sníž. přenesená",J400,0)</f>
        <v>0</v>
      </c>
      <c r="BI400" s="140">
        <f>IF(N400="nulová",J400,0)</f>
        <v>0</v>
      </c>
      <c r="BJ400" s="17" t="s">
        <v>81</v>
      </c>
      <c r="BK400" s="140">
        <f>ROUND(I400*H400,2)</f>
        <v>0</v>
      </c>
      <c r="BL400" s="17" t="s">
        <v>307</v>
      </c>
      <c r="BM400" s="139" t="s">
        <v>620</v>
      </c>
    </row>
    <row r="401" spans="2:65" s="1" customFormat="1" ht="44.25" customHeight="1">
      <c r="B401" s="32"/>
      <c r="C401" s="128" t="s">
        <v>621</v>
      </c>
      <c r="D401" s="128" t="s">
        <v>148</v>
      </c>
      <c r="E401" s="129" t="s">
        <v>622</v>
      </c>
      <c r="F401" s="130" t="s">
        <v>623</v>
      </c>
      <c r="G401" s="131" t="s">
        <v>197</v>
      </c>
      <c r="H401" s="132">
        <v>11.456</v>
      </c>
      <c r="I401" s="133"/>
      <c r="J401" s="134">
        <f>ROUND(I401*H401,2)</f>
        <v>0</v>
      </c>
      <c r="K401" s="130" t="s">
        <v>152</v>
      </c>
      <c r="L401" s="32"/>
      <c r="M401" s="135" t="s">
        <v>1</v>
      </c>
      <c r="N401" s="136" t="s">
        <v>41</v>
      </c>
      <c r="P401" s="137">
        <f>O401*H401</f>
        <v>0</v>
      </c>
      <c r="Q401" s="137">
        <v>3.0699999999999998E-3</v>
      </c>
      <c r="R401" s="137">
        <f>Q401*H401</f>
        <v>3.5169919999999993E-2</v>
      </c>
      <c r="S401" s="137">
        <v>0</v>
      </c>
      <c r="T401" s="138">
        <f>S401*H401</f>
        <v>0</v>
      </c>
      <c r="AR401" s="139" t="s">
        <v>307</v>
      </c>
      <c r="AT401" s="139" t="s">
        <v>148</v>
      </c>
      <c r="AU401" s="139" t="s">
        <v>85</v>
      </c>
      <c r="AY401" s="17" t="s">
        <v>146</v>
      </c>
      <c r="BE401" s="140">
        <f>IF(N401="základní",J401,0)</f>
        <v>0</v>
      </c>
      <c r="BF401" s="140">
        <f>IF(N401="snížená",J401,0)</f>
        <v>0</v>
      </c>
      <c r="BG401" s="140">
        <f>IF(N401="zákl. přenesená",J401,0)</f>
        <v>0</v>
      </c>
      <c r="BH401" s="140">
        <f>IF(N401="sníž. přenesená",J401,0)</f>
        <v>0</v>
      </c>
      <c r="BI401" s="140">
        <f>IF(N401="nulová",J401,0)</f>
        <v>0</v>
      </c>
      <c r="BJ401" s="17" t="s">
        <v>81</v>
      </c>
      <c r="BK401" s="140">
        <f>ROUND(I401*H401,2)</f>
        <v>0</v>
      </c>
      <c r="BL401" s="17" t="s">
        <v>307</v>
      </c>
      <c r="BM401" s="139" t="s">
        <v>624</v>
      </c>
    </row>
    <row r="402" spans="2:65" s="13" customFormat="1" ht="10.199999999999999">
      <c r="B402" s="148"/>
      <c r="D402" s="142" t="s">
        <v>155</v>
      </c>
      <c r="E402" s="149" t="s">
        <v>1</v>
      </c>
      <c r="F402" s="150" t="s">
        <v>625</v>
      </c>
      <c r="H402" s="151">
        <v>11.456</v>
      </c>
      <c r="I402" s="152"/>
      <c r="L402" s="148"/>
      <c r="M402" s="153"/>
      <c r="T402" s="154"/>
      <c r="AT402" s="149" t="s">
        <v>155</v>
      </c>
      <c r="AU402" s="149" t="s">
        <v>85</v>
      </c>
      <c r="AV402" s="13" t="s">
        <v>85</v>
      </c>
      <c r="AW402" s="13" t="s">
        <v>32</v>
      </c>
      <c r="AX402" s="13" t="s">
        <v>81</v>
      </c>
      <c r="AY402" s="149" t="s">
        <v>146</v>
      </c>
    </row>
    <row r="403" spans="2:65" s="1" customFormat="1" ht="24.15" customHeight="1">
      <c r="B403" s="32"/>
      <c r="C403" s="128" t="s">
        <v>626</v>
      </c>
      <c r="D403" s="128" t="s">
        <v>148</v>
      </c>
      <c r="E403" s="129" t="s">
        <v>627</v>
      </c>
      <c r="F403" s="130" t="s">
        <v>628</v>
      </c>
      <c r="G403" s="131" t="s">
        <v>558</v>
      </c>
      <c r="H403" s="179"/>
      <c r="I403" s="133"/>
      <c r="J403" s="134">
        <f>ROUND(I403*H403,2)</f>
        <v>0</v>
      </c>
      <c r="K403" s="130" t="s">
        <v>152</v>
      </c>
      <c r="L403" s="32"/>
      <c r="M403" s="135" t="s">
        <v>1</v>
      </c>
      <c r="N403" s="136" t="s">
        <v>41</v>
      </c>
      <c r="P403" s="137">
        <f>O403*H403</f>
        <v>0</v>
      </c>
      <c r="Q403" s="137">
        <v>0</v>
      </c>
      <c r="R403" s="137">
        <f>Q403*H403</f>
        <v>0</v>
      </c>
      <c r="S403" s="137">
        <v>0</v>
      </c>
      <c r="T403" s="138">
        <f>S403*H403</f>
        <v>0</v>
      </c>
      <c r="AR403" s="139" t="s">
        <v>307</v>
      </c>
      <c r="AT403" s="139" t="s">
        <v>148</v>
      </c>
      <c r="AU403" s="139" t="s">
        <v>85</v>
      </c>
      <c r="AY403" s="17" t="s">
        <v>146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7" t="s">
        <v>81</v>
      </c>
      <c r="BK403" s="140">
        <f>ROUND(I403*H403,2)</f>
        <v>0</v>
      </c>
      <c r="BL403" s="17" t="s">
        <v>307</v>
      </c>
      <c r="BM403" s="139" t="s">
        <v>629</v>
      </c>
    </row>
    <row r="404" spans="2:65" s="11" customFormat="1" ht="22.8" customHeight="1">
      <c r="B404" s="116"/>
      <c r="D404" s="117" t="s">
        <v>75</v>
      </c>
      <c r="E404" s="126" t="s">
        <v>630</v>
      </c>
      <c r="F404" s="126" t="s">
        <v>631</v>
      </c>
      <c r="I404" s="119"/>
      <c r="J404" s="127">
        <f>BK404</f>
        <v>0</v>
      </c>
      <c r="L404" s="116"/>
      <c r="M404" s="121"/>
      <c r="P404" s="122">
        <f>SUM(P405:P422)</f>
        <v>0</v>
      </c>
      <c r="R404" s="122">
        <f>SUM(R405:R422)</f>
        <v>1.9529047999999998</v>
      </c>
      <c r="T404" s="123">
        <f>SUM(T405:T422)</f>
        <v>0</v>
      </c>
      <c r="AR404" s="117" t="s">
        <v>85</v>
      </c>
      <c r="AT404" s="124" t="s">
        <v>75</v>
      </c>
      <c r="AU404" s="124" t="s">
        <v>81</v>
      </c>
      <c r="AY404" s="117" t="s">
        <v>146</v>
      </c>
      <c r="BK404" s="125">
        <f>SUM(BK405:BK422)</f>
        <v>0</v>
      </c>
    </row>
    <row r="405" spans="2:65" s="1" customFormat="1" ht="24.15" customHeight="1">
      <c r="B405" s="32"/>
      <c r="C405" s="128" t="s">
        <v>632</v>
      </c>
      <c r="D405" s="128" t="s">
        <v>148</v>
      </c>
      <c r="E405" s="129" t="s">
        <v>633</v>
      </c>
      <c r="F405" s="130" t="s">
        <v>634</v>
      </c>
      <c r="G405" s="131" t="s">
        <v>197</v>
      </c>
      <c r="H405" s="132">
        <v>102</v>
      </c>
      <c r="I405" s="133"/>
      <c r="J405" s="134">
        <f>ROUND(I405*H405,2)</f>
        <v>0</v>
      </c>
      <c r="K405" s="130" t="s">
        <v>152</v>
      </c>
      <c r="L405" s="32"/>
      <c r="M405" s="135" t="s">
        <v>1</v>
      </c>
      <c r="N405" s="136" t="s">
        <v>41</v>
      </c>
      <c r="P405" s="137">
        <f>O405*H405</f>
        <v>0</v>
      </c>
      <c r="Q405" s="137">
        <v>1E-4</v>
      </c>
      <c r="R405" s="137">
        <f>Q405*H405</f>
        <v>1.0200000000000001E-2</v>
      </c>
      <c r="S405" s="137">
        <v>0</v>
      </c>
      <c r="T405" s="138">
        <f>S405*H405</f>
        <v>0</v>
      </c>
      <c r="AR405" s="139" t="s">
        <v>307</v>
      </c>
      <c r="AT405" s="139" t="s">
        <v>148</v>
      </c>
      <c r="AU405" s="139" t="s">
        <v>85</v>
      </c>
      <c r="AY405" s="17" t="s">
        <v>146</v>
      </c>
      <c r="BE405" s="140">
        <f>IF(N405="základní",J405,0)</f>
        <v>0</v>
      </c>
      <c r="BF405" s="140">
        <f>IF(N405="snížená",J405,0)</f>
        <v>0</v>
      </c>
      <c r="BG405" s="140">
        <f>IF(N405="zákl. přenesená",J405,0)</f>
        <v>0</v>
      </c>
      <c r="BH405" s="140">
        <f>IF(N405="sníž. přenesená",J405,0)</f>
        <v>0</v>
      </c>
      <c r="BI405" s="140">
        <f>IF(N405="nulová",J405,0)</f>
        <v>0</v>
      </c>
      <c r="BJ405" s="17" t="s">
        <v>81</v>
      </c>
      <c r="BK405" s="140">
        <f>ROUND(I405*H405,2)</f>
        <v>0</v>
      </c>
      <c r="BL405" s="17" t="s">
        <v>307</v>
      </c>
      <c r="BM405" s="139" t="s">
        <v>635</v>
      </c>
    </row>
    <row r="406" spans="2:65" s="13" customFormat="1" ht="10.199999999999999">
      <c r="B406" s="148"/>
      <c r="D406" s="142" t="s">
        <v>155</v>
      </c>
      <c r="E406" s="149" t="s">
        <v>1</v>
      </c>
      <c r="F406" s="150" t="s">
        <v>636</v>
      </c>
      <c r="H406" s="151">
        <v>102</v>
      </c>
      <c r="I406" s="152"/>
      <c r="L406" s="148"/>
      <c r="M406" s="153"/>
      <c r="T406" s="154"/>
      <c r="AT406" s="149" t="s">
        <v>155</v>
      </c>
      <c r="AU406" s="149" t="s">
        <v>85</v>
      </c>
      <c r="AV406" s="13" t="s">
        <v>85</v>
      </c>
      <c r="AW406" s="13" t="s">
        <v>32</v>
      </c>
      <c r="AX406" s="13" t="s">
        <v>81</v>
      </c>
      <c r="AY406" s="149" t="s">
        <v>146</v>
      </c>
    </row>
    <row r="407" spans="2:65" s="1" customFormat="1" ht="24.15" customHeight="1">
      <c r="B407" s="32"/>
      <c r="C407" s="169" t="s">
        <v>637</v>
      </c>
      <c r="D407" s="169" t="s">
        <v>282</v>
      </c>
      <c r="E407" s="170" t="s">
        <v>638</v>
      </c>
      <c r="F407" s="171" t="s">
        <v>639</v>
      </c>
      <c r="G407" s="172" t="s">
        <v>197</v>
      </c>
      <c r="H407" s="173">
        <v>107.1</v>
      </c>
      <c r="I407" s="174"/>
      <c r="J407" s="175">
        <f>ROUND(I407*H407,2)</f>
        <v>0</v>
      </c>
      <c r="K407" s="171" t="s">
        <v>152</v>
      </c>
      <c r="L407" s="176"/>
      <c r="M407" s="177" t="s">
        <v>1</v>
      </c>
      <c r="N407" s="178" t="s">
        <v>41</v>
      </c>
      <c r="P407" s="137">
        <f>O407*H407</f>
        <v>0</v>
      </c>
      <c r="Q407" s="137">
        <v>6.6E-3</v>
      </c>
      <c r="R407" s="137">
        <f>Q407*H407</f>
        <v>0.70685999999999993</v>
      </c>
      <c r="S407" s="137">
        <v>0</v>
      </c>
      <c r="T407" s="138">
        <f>S407*H407</f>
        <v>0</v>
      </c>
      <c r="AR407" s="139" t="s">
        <v>381</v>
      </c>
      <c r="AT407" s="139" t="s">
        <v>282</v>
      </c>
      <c r="AU407" s="139" t="s">
        <v>85</v>
      </c>
      <c r="AY407" s="17" t="s">
        <v>146</v>
      </c>
      <c r="BE407" s="140">
        <f>IF(N407="základní",J407,0)</f>
        <v>0</v>
      </c>
      <c r="BF407" s="140">
        <f>IF(N407="snížená",J407,0)</f>
        <v>0</v>
      </c>
      <c r="BG407" s="140">
        <f>IF(N407="zákl. přenesená",J407,0)</f>
        <v>0</v>
      </c>
      <c r="BH407" s="140">
        <f>IF(N407="sníž. přenesená",J407,0)</f>
        <v>0</v>
      </c>
      <c r="BI407" s="140">
        <f>IF(N407="nulová",J407,0)</f>
        <v>0</v>
      </c>
      <c r="BJ407" s="17" t="s">
        <v>81</v>
      </c>
      <c r="BK407" s="140">
        <f>ROUND(I407*H407,2)</f>
        <v>0</v>
      </c>
      <c r="BL407" s="17" t="s">
        <v>307</v>
      </c>
      <c r="BM407" s="139" t="s">
        <v>640</v>
      </c>
    </row>
    <row r="408" spans="2:65" s="13" customFormat="1" ht="10.199999999999999">
      <c r="B408" s="148"/>
      <c r="D408" s="142" t="s">
        <v>155</v>
      </c>
      <c r="F408" s="150" t="s">
        <v>641</v>
      </c>
      <c r="H408" s="151">
        <v>107.1</v>
      </c>
      <c r="I408" s="152"/>
      <c r="L408" s="148"/>
      <c r="M408" s="153"/>
      <c r="T408" s="154"/>
      <c r="AT408" s="149" t="s">
        <v>155</v>
      </c>
      <c r="AU408" s="149" t="s">
        <v>85</v>
      </c>
      <c r="AV408" s="13" t="s">
        <v>85</v>
      </c>
      <c r="AW408" s="13" t="s">
        <v>4</v>
      </c>
      <c r="AX408" s="13" t="s">
        <v>81</v>
      </c>
      <c r="AY408" s="149" t="s">
        <v>146</v>
      </c>
    </row>
    <row r="409" spans="2:65" s="1" customFormat="1" ht="24.15" customHeight="1">
      <c r="B409" s="32"/>
      <c r="C409" s="128" t="s">
        <v>642</v>
      </c>
      <c r="D409" s="128" t="s">
        <v>148</v>
      </c>
      <c r="E409" s="129" t="s">
        <v>643</v>
      </c>
      <c r="F409" s="130" t="s">
        <v>644</v>
      </c>
      <c r="G409" s="131" t="s">
        <v>197</v>
      </c>
      <c r="H409" s="132">
        <v>88.39</v>
      </c>
      <c r="I409" s="133"/>
      <c r="J409" s="134">
        <f>ROUND(I409*H409,2)</f>
        <v>0</v>
      </c>
      <c r="K409" s="130" t="s">
        <v>152</v>
      </c>
      <c r="L409" s="32"/>
      <c r="M409" s="135" t="s">
        <v>1</v>
      </c>
      <c r="N409" s="136" t="s">
        <v>41</v>
      </c>
      <c r="P409" s="137">
        <f>O409*H409</f>
        <v>0</v>
      </c>
      <c r="Q409" s="137">
        <v>0</v>
      </c>
      <c r="R409" s="137">
        <f>Q409*H409</f>
        <v>0</v>
      </c>
      <c r="S409" s="137">
        <v>0</v>
      </c>
      <c r="T409" s="138">
        <f>S409*H409</f>
        <v>0</v>
      </c>
      <c r="AR409" s="139" t="s">
        <v>307</v>
      </c>
      <c r="AT409" s="139" t="s">
        <v>148</v>
      </c>
      <c r="AU409" s="139" t="s">
        <v>85</v>
      </c>
      <c r="AY409" s="17" t="s">
        <v>146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7" t="s">
        <v>81</v>
      </c>
      <c r="BK409" s="140">
        <f>ROUND(I409*H409,2)</f>
        <v>0</v>
      </c>
      <c r="BL409" s="17" t="s">
        <v>307</v>
      </c>
      <c r="BM409" s="139" t="s">
        <v>645</v>
      </c>
    </row>
    <row r="410" spans="2:65" s="13" customFormat="1" ht="10.199999999999999">
      <c r="B410" s="148"/>
      <c r="D410" s="142" t="s">
        <v>155</v>
      </c>
      <c r="E410" s="149" t="s">
        <v>1</v>
      </c>
      <c r="F410" s="150" t="s">
        <v>91</v>
      </c>
      <c r="H410" s="151">
        <v>88.39</v>
      </c>
      <c r="I410" s="152"/>
      <c r="L410" s="148"/>
      <c r="M410" s="153"/>
      <c r="T410" s="154"/>
      <c r="AT410" s="149" t="s">
        <v>155</v>
      </c>
      <c r="AU410" s="149" t="s">
        <v>85</v>
      </c>
      <c r="AV410" s="13" t="s">
        <v>85</v>
      </c>
      <c r="AW410" s="13" t="s">
        <v>32</v>
      </c>
      <c r="AX410" s="13" t="s">
        <v>81</v>
      </c>
      <c r="AY410" s="149" t="s">
        <v>146</v>
      </c>
    </row>
    <row r="411" spans="2:65" s="1" customFormat="1" ht="24.15" customHeight="1">
      <c r="B411" s="32"/>
      <c r="C411" s="169" t="s">
        <v>646</v>
      </c>
      <c r="D411" s="169" t="s">
        <v>282</v>
      </c>
      <c r="E411" s="170" t="s">
        <v>647</v>
      </c>
      <c r="F411" s="171" t="s">
        <v>648</v>
      </c>
      <c r="G411" s="172" t="s">
        <v>197</v>
      </c>
      <c r="H411" s="173">
        <v>92.81</v>
      </c>
      <c r="I411" s="174"/>
      <c r="J411" s="175">
        <f>ROUND(I411*H411,2)</f>
        <v>0</v>
      </c>
      <c r="K411" s="171" t="s">
        <v>152</v>
      </c>
      <c r="L411" s="176"/>
      <c r="M411" s="177" t="s">
        <v>1</v>
      </c>
      <c r="N411" s="178" t="s">
        <v>41</v>
      </c>
      <c r="P411" s="137">
        <f>O411*H411</f>
        <v>0</v>
      </c>
      <c r="Q411" s="137">
        <v>8.9999999999999998E-4</v>
      </c>
      <c r="R411" s="137">
        <f>Q411*H411</f>
        <v>8.3529000000000006E-2</v>
      </c>
      <c r="S411" s="137">
        <v>0</v>
      </c>
      <c r="T411" s="138">
        <f>S411*H411</f>
        <v>0</v>
      </c>
      <c r="AR411" s="139" t="s">
        <v>381</v>
      </c>
      <c r="AT411" s="139" t="s">
        <v>282</v>
      </c>
      <c r="AU411" s="139" t="s">
        <v>85</v>
      </c>
      <c r="AY411" s="17" t="s">
        <v>146</v>
      </c>
      <c r="BE411" s="140">
        <f>IF(N411="základní",J411,0)</f>
        <v>0</v>
      </c>
      <c r="BF411" s="140">
        <f>IF(N411="snížená",J411,0)</f>
        <v>0</v>
      </c>
      <c r="BG411" s="140">
        <f>IF(N411="zákl. přenesená",J411,0)</f>
        <v>0</v>
      </c>
      <c r="BH411" s="140">
        <f>IF(N411="sníž. přenesená",J411,0)</f>
        <v>0</v>
      </c>
      <c r="BI411" s="140">
        <f>IF(N411="nulová",J411,0)</f>
        <v>0</v>
      </c>
      <c r="BJ411" s="17" t="s">
        <v>81</v>
      </c>
      <c r="BK411" s="140">
        <f>ROUND(I411*H411,2)</f>
        <v>0</v>
      </c>
      <c r="BL411" s="17" t="s">
        <v>307</v>
      </c>
      <c r="BM411" s="139" t="s">
        <v>649</v>
      </c>
    </row>
    <row r="412" spans="2:65" s="13" customFormat="1" ht="10.199999999999999">
      <c r="B412" s="148"/>
      <c r="D412" s="142" t="s">
        <v>155</v>
      </c>
      <c r="F412" s="150" t="s">
        <v>650</v>
      </c>
      <c r="H412" s="151">
        <v>92.81</v>
      </c>
      <c r="I412" s="152"/>
      <c r="L412" s="148"/>
      <c r="M412" s="153"/>
      <c r="T412" s="154"/>
      <c r="AT412" s="149" t="s">
        <v>155</v>
      </c>
      <c r="AU412" s="149" t="s">
        <v>85</v>
      </c>
      <c r="AV412" s="13" t="s">
        <v>85</v>
      </c>
      <c r="AW412" s="13" t="s">
        <v>4</v>
      </c>
      <c r="AX412" s="13" t="s">
        <v>81</v>
      </c>
      <c r="AY412" s="149" t="s">
        <v>146</v>
      </c>
    </row>
    <row r="413" spans="2:65" s="1" customFormat="1" ht="24.15" customHeight="1">
      <c r="B413" s="32"/>
      <c r="C413" s="128" t="s">
        <v>651</v>
      </c>
      <c r="D413" s="128" t="s">
        <v>148</v>
      </c>
      <c r="E413" s="129" t="s">
        <v>652</v>
      </c>
      <c r="F413" s="130" t="s">
        <v>653</v>
      </c>
      <c r="G413" s="131" t="s">
        <v>197</v>
      </c>
      <c r="H413" s="132">
        <v>130</v>
      </c>
      <c r="I413" s="133"/>
      <c r="J413" s="134">
        <f>ROUND(I413*H413,2)</f>
        <v>0</v>
      </c>
      <c r="K413" s="130" t="s">
        <v>152</v>
      </c>
      <c r="L413" s="32"/>
      <c r="M413" s="135" t="s">
        <v>1</v>
      </c>
      <c r="N413" s="136" t="s">
        <v>41</v>
      </c>
      <c r="P413" s="137">
        <f>O413*H413</f>
        <v>0</v>
      </c>
      <c r="Q413" s="137">
        <v>0</v>
      </c>
      <c r="R413" s="137">
        <f>Q413*H413</f>
        <v>0</v>
      </c>
      <c r="S413" s="137">
        <v>0</v>
      </c>
      <c r="T413" s="138">
        <f>S413*H413</f>
        <v>0</v>
      </c>
      <c r="AR413" s="139" t="s">
        <v>307</v>
      </c>
      <c r="AT413" s="139" t="s">
        <v>148</v>
      </c>
      <c r="AU413" s="139" t="s">
        <v>85</v>
      </c>
      <c r="AY413" s="17" t="s">
        <v>146</v>
      </c>
      <c r="BE413" s="140">
        <f>IF(N413="základní",J413,0)</f>
        <v>0</v>
      </c>
      <c r="BF413" s="140">
        <f>IF(N413="snížená",J413,0)</f>
        <v>0</v>
      </c>
      <c r="BG413" s="140">
        <f>IF(N413="zákl. přenesená",J413,0)</f>
        <v>0</v>
      </c>
      <c r="BH413" s="140">
        <f>IF(N413="sníž. přenesená",J413,0)</f>
        <v>0</v>
      </c>
      <c r="BI413" s="140">
        <f>IF(N413="nulová",J413,0)</f>
        <v>0</v>
      </c>
      <c r="BJ413" s="17" t="s">
        <v>81</v>
      </c>
      <c r="BK413" s="140">
        <f>ROUND(I413*H413,2)</f>
        <v>0</v>
      </c>
      <c r="BL413" s="17" t="s">
        <v>307</v>
      </c>
      <c r="BM413" s="139" t="s">
        <v>654</v>
      </c>
    </row>
    <row r="414" spans="2:65" s="1" customFormat="1" ht="24.15" customHeight="1">
      <c r="B414" s="32"/>
      <c r="C414" s="169" t="s">
        <v>655</v>
      </c>
      <c r="D414" s="169" t="s">
        <v>282</v>
      </c>
      <c r="E414" s="170" t="s">
        <v>656</v>
      </c>
      <c r="F414" s="171" t="s">
        <v>657</v>
      </c>
      <c r="G414" s="172" t="s">
        <v>197</v>
      </c>
      <c r="H414" s="173">
        <v>136.5</v>
      </c>
      <c r="I414" s="174"/>
      <c r="J414" s="175">
        <f>ROUND(I414*H414,2)</f>
        <v>0</v>
      </c>
      <c r="K414" s="171" t="s">
        <v>152</v>
      </c>
      <c r="L414" s="176"/>
      <c r="M414" s="177" t="s">
        <v>1</v>
      </c>
      <c r="N414" s="178" t="s">
        <v>41</v>
      </c>
      <c r="P414" s="137">
        <f>O414*H414</f>
        <v>0</v>
      </c>
      <c r="Q414" s="137">
        <v>5.0000000000000001E-3</v>
      </c>
      <c r="R414" s="137">
        <f>Q414*H414</f>
        <v>0.6825</v>
      </c>
      <c r="S414" s="137">
        <v>0</v>
      </c>
      <c r="T414" s="138">
        <f>S414*H414</f>
        <v>0</v>
      </c>
      <c r="AR414" s="139" t="s">
        <v>381</v>
      </c>
      <c r="AT414" s="139" t="s">
        <v>282</v>
      </c>
      <c r="AU414" s="139" t="s">
        <v>85</v>
      </c>
      <c r="AY414" s="17" t="s">
        <v>146</v>
      </c>
      <c r="BE414" s="140">
        <f>IF(N414="základní",J414,0)</f>
        <v>0</v>
      </c>
      <c r="BF414" s="140">
        <f>IF(N414="snížená",J414,0)</f>
        <v>0</v>
      </c>
      <c r="BG414" s="140">
        <f>IF(N414="zákl. přenesená",J414,0)</f>
        <v>0</v>
      </c>
      <c r="BH414" s="140">
        <f>IF(N414="sníž. přenesená",J414,0)</f>
        <v>0</v>
      </c>
      <c r="BI414" s="140">
        <f>IF(N414="nulová",J414,0)</f>
        <v>0</v>
      </c>
      <c r="BJ414" s="17" t="s">
        <v>81</v>
      </c>
      <c r="BK414" s="140">
        <f>ROUND(I414*H414,2)</f>
        <v>0</v>
      </c>
      <c r="BL414" s="17" t="s">
        <v>307</v>
      </c>
      <c r="BM414" s="139" t="s">
        <v>658</v>
      </c>
    </row>
    <row r="415" spans="2:65" s="13" customFormat="1" ht="10.199999999999999">
      <c r="B415" s="148"/>
      <c r="D415" s="142" t="s">
        <v>155</v>
      </c>
      <c r="F415" s="150" t="s">
        <v>659</v>
      </c>
      <c r="H415" s="151">
        <v>136.5</v>
      </c>
      <c r="I415" s="152"/>
      <c r="L415" s="148"/>
      <c r="M415" s="153"/>
      <c r="T415" s="154"/>
      <c r="AT415" s="149" t="s">
        <v>155</v>
      </c>
      <c r="AU415" s="149" t="s">
        <v>85</v>
      </c>
      <c r="AV415" s="13" t="s">
        <v>85</v>
      </c>
      <c r="AW415" s="13" t="s">
        <v>4</v>
      </c>
      <c r="AX415" s="13" t="s">
        <v>81</v>
      </c>
      <c r="AY415" s="149" t="s">
        <v>146</v>
      </c>
    </row>
    <row r="416" spans="2:65" s="1" customFormat="1" ht="24.15" customHeight="1">
      <c r="B416" s="32"/>
      <c r="C416" s="128" t="s">
        <v>660</v>
      </c>
      <c r="D416" s="128" t="s">
        <v>148</v>
      </c>
      <c r="E416" s="129" t="s">
        <v>661</v>
      </c>
      <c r="F416" s="130" t="s">
        <v>662</v>
      </c>
      <c r="G416" s="131" t="s">
        <v>197</v>
      </c>
      <c r="H416" s="132">
        <v>130</v>
      </c>
      <c r="I416" s="133"/>
      <c r="J416" s="134">
        <f>ROUND(I416*H416,2)</f>
        <v>0</v>
      </c>
      <c r="K416" s="130" t="s">
        <v>152</v>
      </c>
      <c r="L416" s="32"/>
      <c r="M416" s="135" t="s">
        <v>1</v>
      </c>
      <c r="N416" s="136" t="s">
        <v>41</v>
      </c>
      <c r="P416" s="137">
        <f>O416*H416</f>
        <v>0</v>
      </c>
      <c r="Q416" s="137">
        <v>0</v>
      </c>
      <c r="R416" s="137">
        <f>Q416*H416</f>
        <v>0</v>
      </c>
      <c r="S416" s="137">
        <v>0</v>
      </c>
      <c r="T416" s="138">
        <f>S416*H416</f>
        <v>0</v>
      </c>
      <c r="AR416" s="139" t="s">
        <v>307</v>
      </c>
      <c r="AT416" s="139" t="s">
        <v>148</v>
      </c>
      <c r="AU416" s="139" t="s">
        <v>85</v>
      </c>
      <c r="AY416" s="17" t="s">
        <v>146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7" t="s">
        <v>81</v>
      </c>
      <c r="BK416" s="140">
        <f>ROUND(I416*H416,2)</f>
        <v>0</v>
      </c>
      <c r="BL416" s="17" t="s">
        <v>307</v>
      </c>
      <c r="BM416" s="139" t="s">
        <v>663</v>
      </c>
    </row>
    <row r="417" spans="2:65" s="1" customFormat="1" ht="16.5" customHeight="1">
      <c r="B417" s="32"/>
      <c r="C417" s="169" t="s">
        <v>664</v>
      </c>
      <c r="D417" s="169" t="s">
        <v>282</v>
      </c>
      <c r="E417" s="170" t="s">
        <v>665</v>
      </c>
      <c r="F417" s="171" t="s">
        <v>666</v>
      </c>
      <c r="G417" s="172" t="s">
        <v>151</v>
      </c>
      <c r="H417" s="173">
        <v>9.2949999999999999</v>
      </c>
      <c r="I417" s="174"/>
      <c r="J417" s="175">
        <f>ROUND(I417*H417,2)</f>
        <v>0</v>
      </c>
      <c r="K417" s="171" t="s">
        <v>152</v>
      </c>
      <c r="L417" s="176"/>
      <c r="M417" s="177" t="s">
        <v>1</v>
      </c>
      <c r="N417" s="178" t="s">
        <v>41</v>
      </c>
      <c r="P417" s="137">
        <f>O417*H417</f>
        <v>0</v>
      </c>
      <c r="Q417" s="137">
        <v>0.02</v>
      </c>
      <c r="R417" s="137">
        <f>Q417*H417</f>
        <v>0.18590000000000001</v>
      </c>
      <c r="S417" s="137">
        <v>0</v>
      </c>
      <c r="T417" s="138">
        <f>S417*H417</f>
        <v>0</v>
      </c>
      <c r="AR417" s="139" t="s">
        <v>381</v>
      </c>
      <c r="AT417" s="139" t="s">
        <v>282</v>
      </c>
      <c r="AU417" s="139" t="s">
        <v>85</v>
      </c>
      <c r="AY417" s="17" t="s">
        <v>146</v>
      </c>
      <c r="BE417" s="140">
        <f>IF(N417="základní",J417,0)</f>
        <v>0</v>
      </c>
      <c r="BF417" s="140">
        <f>IF(N417="snížená",J417,0)</f>
        <v>0</v>
      </c>
      <c r="BG417" s="140">
        <f>IF(N417="zákl. přenesená",J417,0)</f>
        <v>0</v>
      </c>
      <c r="BH417" s="140">
        <f>IF(N417="sníž. přenesená",J417,0)</f>
        <v>0</v>
      </c>
      <c r="BI417" s="140">
        <f>IF(N417="nulová",J417,0)</f>
        <v>0</v>
      </c>
      <c r="BJ417" s="17" t="s">
        <v>81</v>
      </c>
      <c r="BK417" s="140">
        <f>ROUND(I417*H417,2)</f>
        <v>0</v>
      </c>
      <c r="BL417" s="17" t="s">
        <v>307</v>
      </c>
      <c r="BM417" s="139" t="s">
        <v>667</v>
      </c>
    </row>
    <row r="418" spans="2:65" s="13" customFormat="1" ht="10.199999999999999">
      <c r="B418" s="148"/>
      <c r="D418" s="142" t="s">
        <v>155</v>
      </c>
      <c r="E418" s="149" t="s">
        <v>1</v>
      </c>
      <c r="F418" s="150" t="s">
        <v>668</v>
      </c>
      <c r="H418" s="151">
        <v>9.2949999999999999</v>
      </c>
      <c r="I418" s="152"/>
      <c r="L418" s="148"/>
      <c r="M418" s="153"/>
      <c r="T418" s="154"/>
      <c r="AT418" s="149" t="s">
        <v>155</v>
      </c>
      <c r="AU418" s="149" t="s">
        <v>85</v>
      </c>
      <c r="AV418" s="13" t="s">
        <v>85</v>
      </c>
      <c r="AW418" s="13" t="s">
        <v>32</v>
      </c>
      <c r="AX418" s="13" t="s">
        <v>81</v>
      </c>
      <c r="AY418" s="149" t="s">
        <v>146</v>
      </c>
    </row>
    <row r="419" spans="2:65" s="1" customFormat="1" ht="24.15" customHeight="1">
      <c r="B419" s="32"/>
      <c r="C419" s="128" t="s">
        <v>669</v>
      </c>
      <c r="D419" s="128" t="s">
        <v>148</v>
      </c>
      <c r="E419" s="129" t="s">
        <v>670</v>
      </c>
      <c r="F419" s="130" t="s">
        <v>671</v>
      </c>
      <c r="G419" s="131" t="s">
        <v>197</v>
      </c>
      <c r="H419" s="132">
        <v>232</v>
      </c>
      <c r="I419" s="133"/>
      <c r="J419" s="134">
        <f>ROUND(I419*H419,2)</f>
        <v>0</v>
      </c>
      <c r="K419" s="130" t="s">
        <v>152</v>
      </c>
      <c r="L419" s="32"/>
      <c r="M419" s="135" t="s">
        <v>1</v>
      </c>
      <c r="N419" s="136" t="s">
        <v>41</v>
      </c>
      <c r="P419" s="137">
        <f>O419*H419</f>
        <v>0</v>
      </c>
      <c r="Q419" s="137">
        <v>0</v>
      </c>
      <c r="R419" s="137">
        <f>Q419*H419</f>
        <v>0</v>
      </c>
      <c r="S419" s="137">
        <v>0</v>
      </c>
      <c r="T419" s="138">
        <f>S419*H419</f>
        <v>0</v>
      </c>
      <c r="AR419" s="139" t="s">
        <v>307</v>
      </c>
      <c r="AT419" s="139" t="s">
        <v>148</v>
      </c>
      <c r="AU419" s="139" t="s">
        <v>85</v>
      </c>
      <c r="AY419" s="17" t="s">
        <v>146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7" t="s">
        <v>81</v>
      </c>
      <c r="BK419" s="140">
        <f>ROUND(I419*H419,2)</f>
        <v>0</v>
      </c>
      <c r="BL419" s="17" t="s">
        <v>307</v>
      </c>
      <c r="BM419" s="139" t="s">
        <v>672</v>
      </c>
    </row>
    <row r="420" spans="2:65" s="1" customFormat="1" ht="24.15" customHeight="1">
      <c r="B420" s="32"/>
      <c r="C420" s="169" t="s">
        <v>673</v>
      </c>
      <c r="D420" s="169" t="s">
        <v>282</v>
      </c>
      <c r="E420" s="170" t="s">
        <v>674</v>
      </c>
      <c r="F420" s="171" t="s">
        <v>675</v>
      </c>
      <c r="G420" s="172" t="s">
        <v>197</v>
      </c>
      <c r="H420" s="173">
        <v>270.39600000000002</v>
      </c>
      <c r="I420" s="174"/>
      <c r="J420" s="175">
        <f>ROUND(I420*H420,2)</f>
        <v>0</v>
      </c>
      <c r="K420" s="171" t="s">
        <v>152</v>
      </c>
      <c r="L420" s="176"/>
      <c r="M420" s="177" t="s">
        <v>1</v>
      </c>
      <c r="N420" s="178" t="s">
        <v>41</v>
      </c>
      <c r="P420" s="137">
        <f>O420*H420</f>
        <v>0</v>
      </c>
      <c r="Q420" s="137">
        <v>1.0499999999999999E-3</v>
      </c>
      <c r="R420" s="137">
        <f>Q420*H420</f>
        <v>0.2839158</v>
      </c>
      <c r="S420" s="137">
        <v>0</v>
      </c>
      <c r="T420" s="138">
        <f>S420*H420</f>
        <v>0</v>
      </c>
      <c r="AR420" s="139" t="s">
        <v>381</v>
      </c>
      <c r="AT420" s="139" t="s">
        <v>282</v>
      </c>
      <c r="AU420" s="139" t="s">
        <v>85</v>
      </c>
      <c r="AY420" s="17" t="s">
        <v>146</v>
      </c>
      <c r="BE420" s="140">
        <f>IF(N420="základní",J420,0)</f>
        <v>0</v>
      </c>
      <c r="BF420" s="140">
        <f>IF(N420="snížená",J420,0)</f>
        <v>0</v>
      </c>
      <c r="BG420" s="140">
        <f>IF(N420="zákl. přenesená",J420,0)</f>
        <v>0</v>
      </c>
      <c r="BH420" s="140">
        <f>IF(N420="sníž. přenesená",J420,0)</f>
        <v>0</v>
      </c>
      <c r="BI420" s="140">
        <f>IF(N420="nulová",J420,0)</f>
        <v>0</v>
      </c>
      <c r="BJ420" s="17" t="s">
        <v>81</v>
      </c>
      <c r="BK420" s="140">
        <f>ROUND(I420*H420,2)</f>
        <v>0</v>
      </c>
      <c r="BL420" s="17" t="s">
        <v>307</v>
      </c>
      <c r="BM420" s="139" t="s">
        <v>676</v>
      </c>
    </row>
    <row r="421" spans="2:65" s="13" customFormat="1" ht="10.199999999999999">
      <c r="B421" s="148"/>
      <c r="D421" s="142" t="s">
        <v>155</v>
      </c>
      <c r="F421" s="150" t="s">
        <v>677</v>
      </c>
      <c r="H421" s="151">
        <v>270.39600000000002</v>
      </c>
      <c r="I421" s="152"/>
      <c r="L421" s="148"/>
      <c r="M421" s="153"/>
      <c r="T421" s="154"/>
      <c r="AT421" s="149" t="s">
        <v>155</v>
      </c>
      <c r="AU421" s="149" t="s">
        <v>85</v>
      </c>
      <c r="AV421" s="13" t="s">
        <v>85</v>
      </c>
      <c r="AW421" s="13" t="s">
        <v>4</v>
      </c>
      <c r="AX421" s="13" t="s">
        <v>81</v>
      </c>
      <c r="AY421" s="149" t="s">
        <v>146</v>
      </c>
    </row>
    <row r="422" spans="2:65" s="1" customFormat="1" ht="24.15" customHeight="1">
      <c r="B422" s="32"/>
      <c r="C422" s="128" t="s">
        <v>678</v>
      </c>
      <c r="D422" s="128" t="s">
        <v>148</v>
      </c>
      <c r="E422" s="129" t="s">
        <v>679</v>
      </c>
      <c r="F422" s="130" t="s">
        <v>680</v>
      </c>
      <c r="G422" s="131" t="s">
        <v>558</v>
      </c>
      <c r="H422" s="179"/>
      <c r="I422" s="133"/>
      <c r="J422" s="134">
        <f>ROUND(I422*H422,2)</f>
        <v>0</v>
      </c>
      <c r="K422" s="130" t="s">
        <v>152</v>
      </c>
      <c r="L422" s="32"/>
      <c r="M422" s="135" t="s">
        <v>1</v>
      </c>
      <c r="N422" s="136" t="s">
        <v>41</v>
      </c>
      <c r="P422" s="137">
        <f>O422*H422</f>
        <v>0</v>
      </c>
      <c r="Q422" s="137">
        <v>0</v>
      </c>
      <c r="R422" s="137">
        <f>Q422*H422</f>
        <v>0</v>
      </c>
      <c r="S422" s="137">
        <v>0</v>
      </c>
      <c r="T422" s="138">
        <f>S422*H422</f>
        <v>0</v>
      </c>
      <c r="AR422" s="139" t="s">
        <v>307</v>
      </c>
      <c r="AT422" s="139" t="s">
        <v>148</v>
      </c>
      <c r="AU422" s="139" t="s">
        <v>85</v>
      </c>
      <c r="AY422" s="17" t="s">
        <v>146</v>
      </c>
      <c r="BE422" s="140">
        <f>IF(N422="základní",J422,0)</f>
        <v>0</v>
      </c>
      <c r="BF422" s="140">
        <f>IF(N422="snížená",J422,0)</f>
        <v>0</v>
      </c>
      <c r="BG422" s="140">
        <f>IF(N422="zákl. přenesená",J422,0)</f>
        <v>0</v>
      </c>
      <c r="BH422" s="140">
        <f>IF(N422="sníž. přenesená",J422,0)</f>
        <v>0</v>
      </c>
      <c r="BI422" s="140">
        <f>IF(N422="nulová",J422,0)</f>
        <v>0</v>
      </c>
      <c r="BJ422" s="17" t="s">
        <v>81</v>
      </c>
      <c r="BK422" s="140">
        <f>ROUND(I422*H422,2)</f>
        <v>0</v>
      </c>
      <c r="BL422" s="17" t="s">
        <v>307</v>
      </c>
      <c r="BM422" s="139" t="s">
        <v>681</v>
      </c>
    </row>
    <row r="423" spans="2:65" s="11" customFormat="1" ht="22.8" customHeight="1">
      <c r="B423" s="116"/>
      <c r="D423" s="117" t="s">
        <v>75</v>
      </c>
      <c r="E423" s="126" t="s">
        <v>682</v>
      </c>
      <c r="F423" s="126" t="s">
        <v>683</v>
      </c>
      <c r="I423" s="119"/>
      <c r="J423" s="127">
        <f>BK423</f>
        <v>0</v>
      </c>
      <c r="L423" s="116"/>
      <c r="M423" s="121"/>
      <c r="P423" s="122">
        <f>SUM(P424:P427)</f>
        <v>0</v>
      </c>
      <c r="R423" s="122">
        <f>SUM(R424:R427)</f>
        <v>8.0999999999999996E-3</v>
      </c>
      <c r="T423" s="123">
        <f>SUM(T424:T427)</f>
        <v>1.2600000000000001E-3</v>
      </c>
      <c r="AR423" s="117" t="s">
        <v>85</v>
      </c>
      <c r="AT423" s="124" t="s">
        <v>75</v>
      </c>
      <c r="AU423" s="124" t="s">
        <v>81</v>
      </c>
      <c r="AY423" s="117" t="s">
        <v>146</v>
      </c>
      <c r="BK423" s="125">
        <f>SUM(BK424:BK427)</f>
        <v>0</v>
      </c>
    </row>
    <row r="424" spans="2:65" s="1" customFormat="1" ht="16.5" customHeight="1">
      <c r="B424" s="32"/>
      <c r="C424" s="128" t="s">
        <v>684</v>
      </c>
      <c r="D424" s="128" t="s">
        <v>148</v>
      </c>
      <c r="E424" s="129" t="s">
        <v>685</v>
      </c>
      <c r="F424" s="130" t="s">
        <v>686</v>
      </c>
      <c r="G424" s="131" t="s">
        <v>687</v>
      </c>
      <c r="H424" s="132">
        <v>1</v>
      </c>
      <c r="I424" s="133"/>
      <c r="J424" s="134">
        <f>ROUND(I424*H424,2)</f>
        <v>0</v>
      </c>
      <c r="K424" s="130" t="s">
        <v>1</v>
      </c>
      <c r="L424" s="32"/>
      <c r="M424" s="135" t="s">
        <v>1</v>
      </c>
      <c r="N424" s="136" t="s">
        <v>41</v>
      </c>
      <c r="P424" s="137">
        <f>O424*H424</f>
        <v>0</v>
      </c>
      <c r="Q424" s="137">
        <v>5.8E-4</v>
      </c>
      <c r="R424" s="137">
        <f>Q424*H424</f>
        <v>5.8E-4</v>
      </c>
      <c r="S424" s="137">
        <v>4.2000000000000002E-4</v>
      </c>
      <c r="T424" s="138">
        <f>S424*H424</f>
        <v>4.2000000000000002E-4</v>
      </c>
      <c r="AR424" s="139" t="s">
        <v>307</v>
      </c>
      <c r="AT424" s="139" t="s">
        <v>148</v>
      </c>
      <c r="AU424" s="139" t="s">
        <v>85</v>
      </c>
      <c r="AY424" s="17" t="s">
        <v>146</v>
      </c>
      <c r="BE424" s="140">
        <f>IF(N424="základní",J424,0)</f>
        <v>0</v>
      </c>
      <c r="BF424" s="140">
        <f>IF(N424="snížená",J424,0)</f>
        <v>0</v>
      </c>
      <c r="BG424" s="140">
        <f>IF(N424="zákl. přenesená",J424,0)</f>
        <v>0</v>
      </c>
      <c r="BH424" s="140">
        <f>IF(N424="sníž. přenesená",J424,0)</f>
        <v>0</v>
      </c>
      <c r="BI424" s="140">
        <f>IF(N424="nulová",J424,0)</f>
        <v>0</v>
      </c>
      <c r="BJ424" s="17" t="s">
        <v>81</v>
      </c>
      <c r="BK424" s="140">
        <f>ROUND(I424*H424,2)</f>
        <v>0</v>
      </c>
      <c r="BL424" s="17" t="s">
        <v>307</v>
      </c>
      <c r="BM424" s="139" t="s">
        <v>688</v>
      </c>
    </row>
    <row r="425" spans="2:65" s="1" customFormat="1" ht="16.5" customHeight="1">
      <c r="B425" s="32"/>
      <c r="C425" s="128" t="s">
        <v>689</v>
      </c>
      <c r="D425" s="128" t="s">
        <v>148</v>
      </c>
      <c r="E425" s="129" t="s">
        <v>690</v>
      </c>
      <c r="F425" s="130" t="s">
        <v>691</v>
      </c>
      <c r="G425" s="131" t="s">
        <v>687</v>
      </c>
      <c r="H425" s="132">
        <v>1</v>
      </c>
      <c r="I425" s="133"/>
      <c r="J425" s="134">
        <f>ROUND(I425*H425,2)</f>
        <v>0</v>
      </c>
      <c r="K425" s="130" t="s">
        <v>1</v>
      </c>
      <c r="L425" s="32"/>
      <c r="M425" s="135" t="s">
        <v>1</v>
      </c>
      <c r="N425" s="136" t="s">
        <v>41</v>
      </c>
      <c r="P425" s="137">
        <f>O425*H425</f>
        <v>0</v>
      </c>
      <c r="Q425" s="137">
        <v>5.8E-4</v>
      </c>
      <c r="R425" s="137">
        <f>Q425*H425</f>
        <v>5.8E-4</v>
      </c>
      <c r="S425" s="137">
        <v>4.2000000000000002E-4</v>
      </c>
      <c r="T425" s="138">
        <f>S425*H425</f>
        <v>4.2000000000000002E-4</v>
      </c>
      <c r="AR425" s="139" t="s">
        <v>307</v>
      </c>
      <c r="AT425" s="139" t="s">
        <v>148</v>
      </c>
      <c r="AU425" s="139" t="s">
        <v>85</v>
      </c>
      <c r="AY425" s="17" t="s">
        <v>146</v>
      </c>
      <c r="BE425" s="140">
        <f>IF(N425="základní",J425,0)</f>
        <v>0</v>
      </c>
      <c r="BF425" s="140">
        <f>IF(N425="snížená",J425,0)</f>
        <v>0</v>
      </c>
      <c r="BG425" s="140">
        <f>IF(N425="zákl. přenesená",J425,0)</f>
        <v>0</v>
      </c>
      <c r="BH425" s="140">
        <f>IF(N425="sníž. přenesená",J425,0)</f>
        <v>0</v>
      </c>
      <c r="BI425" s="140">
        <f>IF(N425="nulová",J425,0)</f>
        <v>0</v>
      </c>
      <c r="BJ425" s="17" t="s">
        <v>81</v>
      </c>
      <c r="BK425" s="140">
        <f>ROUND(I425*H425,2)</f>
        <v>0</v>
      </c>
      <c r="BL425" s="17" t="s">
        <v>307</v>
      </c>
      <c r="BM425" s="139" t="s">
        <v>692</v>
      </c>
    </row>
    <row r="426" spans="2:65" s="1" customFormat="1" ht="16.5" customHeight="1">
      <c r="B426" s="32"/>
      <c r="C426" s="128" t="s">
        <v>693</v>
      </c>
      <c r="D426" s="128" t="s">
        <v>148</v>
      </c>
      <c r="E426" s="129" t="s">
        <v>694</v>
      </c>
      <c r="F426" s="130" t="s">
        <v>695</v>
      </c>
      <c r="G426" s="131" t="s">
        <v>687</v>
      </c>
      <c r="H426" s="132">
        <v>1</v>
      </c>
      <c r="I426" s="133"/>
      <c r="J426" s="134">
        <f>ROUND(I426*H426,2)</f>
        <v>0</v>
      </c>
      <c r="K426" s="130" t="s">
        <v>1</v>
      </c>
      <c r="L426" s="32"/>
      <c r="M426" s="135" t="s">
        <v>1</v>
      </c>
      <c r="N426" s="136" t="s">
        <v>41</v>
      </c>
      <c r="P426" s="137">
        <f>O426*H426</f>
        <v>0</v>
      </c>
      <c r="Q426" s="137">
        <v>5.8E-4</v>
      </c>
      <c r="R426" s="137">
        <f>Q426*H426</f>
        <v>5.8E-4</v>
      </c>
      <c r="S426" s="137">
        <v>4.2000000000000002E-4</v>
      </c>
      <c r="T426" s="138">
        <f>S426*H426</f>
        <v>4.2000000000000002E-4</v>
      </c>
      <c r="AR426" s="139" t="s">
        <v>307</v>
      </c>
      <c r="AT426" s="139" t="s">
        <v>148</v>
      </c>
      <c r="AU426" s="139" t="s">
        <v>85</v>
      </c>
      <c r="AY426" s="17" t="s">
        <v>146</v>
      </c>
      <c r="BE426" s="140">
        <f>IF(N426="základní",J426,0)</f>
        <v>0</v>
      </c>
      <c r="BF426" s="140">
        <f>IF(N426="snížená",J426,0)</f>
        <v>0</v>
      </c>
      <c r="BG426" s="140">
        <f>IF(N426="zákl. přenesená",J426,0)</f>
        <v>0</v>
      </c>
      <c r="BH426" s="140">
        <f>IF(N426="sníž. přenesená",J426,0)</f>
        <v>0</v>
      </c>
      <c r="BI426" s="140">
        <f>IF(N426="nulová",J426,0)</f>
        <v>0</v>
      </c>
      <c r="BJ426" s="17" t="s">
        <v>81</v>
      </c>
      <c r="BK426" s="140">
        <f>ROUND(I426*H426,2)</f>
        <v>0</v>
      </c>
      <c r="BL426" s="17" t="s">
        <v>307</v>
      </c>
      <c r="BM426" s="139" t="s">
        <v>696</v>
      </c>
    </row>
    <row r="427" spans="2:65" s="1" customFormat="1" ht="24.15" customHeight="1">
      <c r="B427" s="32"/>
      <c r="C427" s="128" t="s">
        <v>697</v>
      </c>
      <c r="D427" s="128" t="s">
        <v>148</v>
      </c>
      <c r="E427" s="129" t="s">
        <v>698</v>
      </c>
      <c r="F427" s="130" t="s">
        <v>699</v>
      </c>
      <c r="G427" s="131" t="s">
        <v>506</v>
      </c>
      <c r="H427" s="132">
        <v>3</v>
      </c>
      <c r="I427" s="133"/>
      <c r="J427" s="134">
        <f>ROUND(I427*H427,2)</f>
        <v>0</v>
      </c>
      <c r="K427" s="130" t="s">
        <v>152</v>
      </c>
      <c r="L427" s="32"/>
      <c r="M427" s="135" t="s">
        <v>1</v>
      </c>
      <c r="N427" s="136" t="s">
        <v>41</v>
      </c>
      <c r="P427" s="137">
        <f>O427*H427</f>
        <v>0</v>
      </c>
      <c r="Q427" s="137">
        <v>2.1199999999999999E-3</v>
      </c>
      <c r="R427" s="137">
        <f>Q427*H427</f>
        <v>6.3599999999999993E-3</v>
      </c>
      <c r="S427" s="137">
        <v>0</v>
      </c>
      <c r="T427" s="138">
        <f>S427*H427</f>
        <v>0</v>
      </c>
      <c r="AR427" s="139" t="s">
        <v>307</v>
      </c>
      <c r="AT427" s="139" t="s">
        <v>148</v>
      </c>
      <c r="AU427" s="139" t="s">
        <v>85</v>
      </c>
      <c r="AY427" s="17" t="s">
        <v>146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7" t="s">
        <v>81</v>
      </c>
      <c r="BK427" s="140">
        <f>ROUND(I427*H427,2)</f>
        <v>0</v>
      </c>
      <c r="BL427" s="17" t="s">
        <v>307</v>
      </c>
      <c r="BM427" s="139" t="s">
        <v>700</v>
      </c>
    </row>
    <row r="428" spans="2:65" s="11" customFormat="1" ht="22.8" customHeight="1">
      <c r="B428" s="116"/>
      <c r="D428" s="117" t="s">
        <v>75</v>
      </c>
      <c r="E428" s="126" t="s">
        <v>701</v>
      </c>
      <c r="F428" s="126" t="s">
        <v>702</v>
      </c>
      <c r="I428" s="119"/>
      <c r="J428" s="127">
        <f>BK428</f>
        <v>0</v>
      </c>
      <c r="L428" s="116"/>
      <c r="M428" s="121"/>
      <c r="P428" s="122">
        <f>P429</f>
        <v>0</v>
      </c>
      <c r="R428" s="122">
        <f>R429</f>
        <v>9.0000000000000006E-5</v>
      </c>
      <c r="T428" s="123">
        <f>T429</f>
        <v>0.28000000000000003</v>
      </c>
      <c r="AR428" s="117" t="s">
        <v>85</v>
      </c>
      <c r="AT428" s="124" t="s">
        <v>75</v>
      </c>
      <c r="AU428" s="124" t="s">
        <v>81</v>
      </c>
      <c r="AY428" s="117" t="s">
        <v>146</v>
      </c>
      <c r="BK428" s="125">
        <f>BK429</f>
        <v>0</v>
      </c>
    </row>
    <row r="429" spans="2:65" s="1" customFormat="1" ht="16.5" customHeight="1">
      <c r="B429" s="32"/>
      <c r="C429" s="128" t="s">
        <v>703</v>
      </c>
      <c r="D429" s="128" t="s">
        <v>148</v>
      </c>
      <c r="E429" s="129" t="s">
        <v>704</v>
      </c>
      <c r="F429" s="130" t="s">
        <v>705</v>
      </c>
      <c r="G429" s="131" t="s">
        <v>687</v>
      </c>
      <c r="H429" s="132">
        <v>1</v>
      </c>
      <c r="I429" s="133"/>
      <c r="J429" s="134">
        <f>ROUND(I429*H429,2)</f>
        <v>0</v>
      </c>
      <c r="K429" s="130" t="s">
        <v>152</v>
      </c>
      <c r="L429" s="32"/>
      <c r="M429" s="135" t="s">
        <v>1</v>
      </c>
      <c r="N429" s="136" t="s">
        <v>41</v>
      </c>
      <c r="P429" s="137">
        <f>O429*H429</f>
        <v>0</v>
      </c>
      <c r="Q429" s="137">
        <v>9.0000000000000006E-5</v>
      </c>
      <c r="R429" s="137">
        <f>Q429*H429</f>
        <v>9.0000000000000006E-5</v>
      </c>
      <c r="S429" s="137">
        <v>0.28000000000000003</v>
      </c>
      <c r="T429" s="138">
        <f>S429*H429</f>
        <v>0.28000000000000003</v>
      </c>
      <c r="AR429" s="139" t="s">
        <v>307</v>
      </c>
      <c r="AT429" s="139" t="s">
        <v>148</v>
      </c>
      <c r="AU429" s="139" t="s">
        <v>85</v>
      </c>
      <c r="AY429" s="17" t="s">
        <v>146</v>
      </c>
      <c r="BE429" s="140">
        <f>IF(N429="základní",J429,0)</f>
        <v>0</v>
      </c>
      <c r="BF429" s="140">
        <f>IF(N429="snížená",J429,0)</f>
        <v>0</v>
      </c>
      <c r="BG429" s="140">
        <f>IF(N429="zákl. přenesená",J429,0)</f>
        <v>0</v>
      </c>
      <c r="BH429" s="140">
        <f>IF(N429="sníž. přenesená",J429,0)</f>
        <v>0</v>
      </c>
      <c r="BI429" s="140">
        <f>IF(N429="nulová",J429,0)</f>
        <v>0</v>
      </c>
      <c r="BJ429" s="17" t="s">
        <v>81</v>
      </c>
      <c r="BK429" s="140">
        <f>ROUND(I429*H429,2)</f>
        <v>0</v>
      </c>
      <c r="BL429" s="17" t="s">
        <v>307</v>
      </c>
      <c r="BM429" s="139" t="s">
        <v>706</v>
      </c>
    </row>
    <row r="430" spans="2:65" s="11" customFormat="1" ht="22.8" customHeight="1">
      <c r="B430" s="116"/>
      <c r="D430" s="117" t="s">
        <v>75</v>
      </c>
      <c r="E430" s="126" t="s">
        <v>707</v>
      </c>
      <c r="F430" s="126" t="s">
        <v>708</v>
      </c>
      <c r="I430" s="119"/>
      <c r="J430" s="127">
        <f>BK430</f>
        <v>0</v>
      </c>
      <c r="L430" s="116"/>
      <c r="M430" s="121"/>
      <c r="P430" s="122">
        <f>SUM(P431:P479)</f>
        <v>0</v>
      </c>
      <c r="R430" s="122">
        <f>SUM(R431:R479)</f>
        <v>10.56465871</v>
      </c>
      <c r="T430" s="123">
        <f>SUM(T431:T479)</f>
        <v>0</v>
      </c>
      <c r="AR430" s="117" t="s">
        <v>85</v>
      </c>
      <c r="AT430" s="124" t="s">
        <v>75</v>
      </c>
      <c r="AU430" s="124" t="s">
        <v>81</v>
      </c>
      <c r="AY430" s="117" t="s">
        <v>146</v>
      </c>
      <c r="BK430" s="125">
        <f>SUM(BK431:BK479)</f>
        <v>0</v>
      </c>
    </row>
    <row r="431" spans="2:65" s="1" customFormat="1" ht="24.15" customHeight="1">
      <c r="B431" s="32"/>
      <c r="C431" s="128" t="s">
        <v>709</v>
      </c>
      <c r="D431" s="128" t="s">
        <v>148</v>
      </c>
      <c r="E431" s="129" t="s">
        <v>710</v>
      </c>
      <c r="F431" s="130" t="s">
        <v>711</v>
      </c>
      <c r="G431" s="131" t="s">
        <v>197</v>
      </c>
      <c r="H431" s="132">
        <v>79.872</v>
      </c>
      <c r="I431" s="133"/>
      <c r="J431" s="134">
        <f>ROUND(I431*H431,2)</f>
        <v>0</v>
      </c>
      <c r="K431" s="130" t="s">
        <v>152</v>
      </c>
      <c r="L431" s="32"/>
      <c r="M431" s="135" t="s">
        <v>1</v>
      </c>
      <c r="N431" s="136" t="s">
        <v>41</v>
      </c>
      <c r="P431" s="137">
        <f>O431*H431</f>
        <v>0</v>
      </c>
      <c r="Q431" s="137">
        <v>0</v>
      </c>
      <c r="R431" s="137">
        <f>Q431*H431</f>
        <v>0</v>
      </c>
      <c r="S431" s="137">
        <v>0</v>
      </c>
      <c r="T431" s="138">
        <f>S431*H431</f>
        <v>0</v>
      </c>
      <c r="AR431" s="139" t="s">
        <v>307</v>
      </c>
      <c r="AT431" s="139" t="s">
        <v>148</v>
      </c>
      <c r="AU431" s="139" t="s">
        <v>85</v>
      </c>
      <c r="AY431" s="17" t="s">
        <v>146</v>
      </c>
      <c r="BE431" s="140">
        <f>IF(N431="základní",J431,0)</f>
        <v>0</v>
      </c>
      <c r="BF431" s="140">
        <f>IF(N431="snížená",J431,0)</f>
        <v>0</v>
      </c>
      <c r="BG431" s="140">
        <f>IF(N431="zákl. přenesená",J431,0)</f>
        <v>0</v>
      </c>
      <c r="BH431" s="140">
        <f>IF(N431="sníž. přenesená",J431,0)</f>
        <v>0</v>
      </c>
      <c r="BI431" s="140">
        <f>IF(N431="nulová",J431,0)</f>
        <v>0</v>
      </c>
      <c r="BJ431" s="17" t="s">
        <v>81</v>
      </c>
      <c r="BK431" s="140">
        <f>ROUND(I431*H431,2)</f>
        <v>0</v>
      </c>
      <c r="BL431" s="17" t="s">
        <v>307</v>
      </c>
      <c r="BM431" s="139" t="s">
        <v>712</v>
      </c>
    </row>
    <row r="432" spans="2:65" s="13" customFormat="1" ht="10.199999999999999">
      <c r="B432" s="148"/>
      <c r="D432" s="142" t="s">
        <v>155</v>
      </c>
      <c r="E432" s="149" t="s">
        <v>1</v>
      </c>
      <c r="F432" s="150" t="s">
        <v>713</v>
      </c>
      <c r="H432" s="151">
        <v>79.872</v>
      </c>
      <c r="I432" s="152"/>
      <c r="L432" s="148"/>
      <c r="M432" s="153"/>
      <c r="T432" s="154"/>
      <c r="AT432" s="149" t="s">
        <v>155</v>
      </c>
      <c r="AU432" s="149" t="s">
        <v>85</v>
      </c>
      <c r="AV432" s="13" t="s">
        <v>85</v>
      </c>
      <c r="AW432" s="13" t="s">
        <v>32</v>
      </c>
      <c r="AX432" s="13" t="s">
        <v>81</v>
      </c>
      <c r="AY432" s="149" t="s">
        <v>146</v>
      </c>
    </row>
    <row r="433" spans="2:65" s="1" customFormat="1" ht="33" customHeight="1">
      <c r="B433" s="32"/>
      <c r="C433" s="128" t="s">
        <v>714</v>
      </c>
      <c r="D433" s="128" t="s">
        <v>148</v>
      </c>
      <c r="E433" s="129" t="s">
        <v>715</v>
      </c>
      <c r="F433" s="130" t="s">
        <v>716</v>
      </c>
      <c r="G433" s="131" t="s">
        <v>506</v>
      </c>
      <c r="H433" s="132">
        <v>44</v>
      </c>
      <c r="I433" s="133"/>
      <c r="J433" s="134">
        <f>ROUND(I433*H433,2)</f>
        <v>0</v>
      </c>
      <c r="K433" s="130" t="s">
        <v>152</v>
      </c>
      <c r="L433" s="32"/>
      <c r="M433" s="135" t="s">
        <v>1</v>
      </c>
      <c r="N433" s="136" t="s">
        <v>41</v>
      </c>
      <c r="P433" s="137">
        <f>O433*H433</f>
        <v>0</v>
      </c>
      <c r="Q433" s="137">
        <v>0</v>
      </c>
      <c r="R433" s="137">
        <f>Q433*H433</f>
        <v>0</v>
      </c>
      <c r="S433" s="137">
        <v>0</v>
      </c>
      <c r="T433" s="138">
        <f>S433*H433</f>
        <v>0</v>
      </c>
      <c r="AR433" s="139" t="s">
        <v>307</v>
      </c>
      <c r="AT433" s="139" t="s">
        <v>148</v>
      </c>
      <c r="AU433" s="139" t="s">
        <v>85</v>
      </c>
      <c r="AY433" s="17" t="s">
        <v>146</v>
      </c>
      <c r="BE433" s="140">
        <f>IF(N433="základní",J433,0)</f>
        <v>0</v>
      </c>
      <c r="BF433" s="140">
        <f>IF(N433="snížená",J433,0)</f>
        <v>0</v>
      </c>
      <c r="BG433" s="140">
        <f>IF(N433="zákl. přenesená",J433,0)</f>
        <v>0</v>
      </c>
      <c r="BH433" s="140">
        <f>IF(N433="sníž. přenesená",J433,0)</f>
        <v>0</v>
      </c>
      <c r="BI433" s="140">
        <f>IF(N433="nulová",J433,0)</f>
        <v>0</v>
      </c>
      <c r="BJ433" s="17" t="s">
        <v>81</v>
      </c>
      <c r="BK433" s="140">
        <f>ROUND(I433*H433,2)</f>
        <v>0</v>
      </c>
      <c r="BL433" s="17" t="s">
        <v>307</v>
      </c>
      <c r="BM433" s="139" t="s">
        <v>717</v>
      </c>
    </row>
    <row r="434" spans="2:65" s="13" customFormat="1" ht="10.199999999999999">
      <c r="B434" s="148"/>
      <c r="D434" s="142" t="s">
        <v>155</v>
      </c>
      <c r="E434" s="149" t="s">
        <v>1</v>
      </c>
      <c r="F434" s="150" t="s">
        <v>718</v>
      </c>
      <c r="H434" s="151">
        <v>44</v>
      </c>
      <c r="I434" s="152"/>
      <c r="L434" s="148"/>
      <c r="M434" s="153"/>
      <c r="T434" s="154"/>
      <c r="AT434" s="149" t="s">
        <v>155</v>
      </c>
      <c r="AU434" s="149" t="s">
        <v>85</v>
      </c>
      <c r="AV434" s="13" t="s">
        <v>85</v>
      </c>
      <c r="AW434" s="13" t="s">
        <v>32</v>
      </c>
      <c r="AX434" s="13" t="s">
        <v>81</v>
      </c>
      <c r="AY434" s="149" t="s">
        <v>146</v>
      </c>
    </row>
    <row r="435" spans="2:65" s="1" customFormat="1" ht="33" customHeight="1">
      <c r="B435" s="32"/>
      <c r="C435" s="128" t="s">
        <v>719</v>
      </c>
      <c r="D435" s="128" t="s">
        <v>148</v>
      </c>
      <c r="E435" s="129" t="s">
        <v>720</v>
      </c>
      <c r="F435" s="130" t="s">
        <v>721</v>
      </c>
      <c r="G435" s="131" t="s">
        <v>151</v>
      </c>
      <c r="H435" s="132">
        <v>2.7090000000000001</v>
      </c>
      <c r="I435" s="133"/>
      <c r="J435" s="134">
        <f>ROUND(I435*H435,2)</f>
        <v>0</v>
      </c>
      <c r="K435" s="130" t="s">
        <v>152</v>
      </c>
      <c r="L435" s="32"/>
      <c r="M435" s="135" t="s">
        <v>1</v>
      </c>
      <c r="N435" s="136" t="s">
        <v>41</v>
      </c>
      <c r="P435" s="137">
        <f>O435*H435</f>
        <v>0</v>
      </c>
      <c r="Q435" s="137">
        <v>1.89E-3</v>
      </c>
      <c r="R435" s="137">
        <f>Q435*H435</f>
        <v>5.1200100000000004E-3</v>
      </c>
      <c r="S435" s="137">
        <v>0</v>
      </c>
      <c r="T435" s="138">
        <f>S435*H435</f>
        <v>0</v>
      </c>
      <c r="AR435" s="139" t="s">
        <v>307</v>
      </c>
      <c r="AT435" s="139" t="s">
        <v>148</v>
      </c>
      <c r="AU435" s="139" t="s">
        <v>85</v>
      </c>
      <c r="AY435" s="17" t="s">
        <v>146</v>
      </c>
      <c r="BE435" s="140">
        <f>IF(N435="základní",J435,0)</f>
        <v>0</v>
      </c>
      <c r="BF435" s="140">
        <f>IF(N435="snížená",J435,0)</f>
        <v>0</v>
      </c>
      <c r="BG435" s="140">
        <f>IF(N435="zákl. přenesená",J435,0)</f>
        <v>0</v>
      </c>
      <c r="BH435" s="140">
        <f>IF(N435="sníž. přenesená",J435,0)</f>
        <v>0</v>
      </c>
      <c r="BI435" s="140">
        <f>IF(N435="nulová",J435,0)</f>
        <v>0</v>
      </c>
      <c r="BJ435" s="17" t="s">
        <v>81</v>
      </c>
      <c r="BK435" s="140">
        <f>ROUND(I435*H435,2)</f>
        <v>0</v>
      </c>
      <c r="BL435" s="17" t="s">
        <v>307</v>
      </c>
      <c r="BM435" s="139" t="s">
        <v>722</v>
      </c>
    </row>
    <row r="436" spans="2:65" s="1" customFormat="1" ht="49.05" customHeight="1">
      <c r="B436" s="32"/>
      <c r="C436" s="128" t="s">
        <v>723</v>
      </c>
      <c r="D436" s="128" t="s">
        <v>148</v>
      </c>
      <c r="E436" s="129" t="s">
        <v>724</v>
      </c>
      <c r="F436" s="130" t="s">
        <v>725</v>
      </c>
      <c r="G436" s="131" t="s">
        <v>197</v>
      </c>
      <c r="H436" s="132">
        <v>240</v>
      </c>
      <c r="I436" s="133"/>
      <c r="J436" s="134">
        <f>ROUND(I436*H436,2)</f>
        <v>0</v>
      </c>
      <c r="K436" s="130" t="s">
        <v>1</v>
      </c>
      <c r="L436" s="32"/>
      <c r="M436" s="135" t="s">
        <v>1</v>
      </c>
      <c r="N436" s="136" t="s">
        <v>41</v>
      </c>
      <c r="P436" s="137">
        <f>O436*H436</f>
        <v>0</v>
      </c>
      <c r="Q436" s="137">
        <v>0</v>
      </c>
      <c r="R436" s="137">
        <f>Q436*H436</f>
        <v>0</v>
      </c>
      <c r="S436" s="137">
        <v>0</v>
      </c>
      <c r="T436" s="138">
        <f>S436*H436</f>
        <v>0</v>
      </c>
      <c r="AR436" s="139" t="s">
        <v>307</v>
      </c>
      <c r="AT436" s="139" t="s">
        <v>148</v>
      </c>
      <c r="AU436" s="139" t="s">
        <v>85</v>
      </c>
      <c r="AY436" s="17" t="s">
        <v>146</v>
      </c>
      <c r="BE436" s="140">
        <f>IF(N436="základní",J436,0)</f>
        <v>0</v>
      </c>
      <c r="BF436" s="140">
        <f>IF(N436="snížená",J436,0)</f>
        <v>0</v>
      </c>
      <c r="BG436" s="140">
        <f>IF(N436="zákl. přenesená",J436,0)</f>
        <v>0</v>
      </c>
      <c r="BH436" s="140">
        <f>IF(N436="sníž. přenesená",J436,0)</f>
        <v>0</v>
      </c>
      <c r="BI436" s="140">
        <f>IF(N436="nulová",J436,0)</f>
        <v>0</v>
      </c>
      <c r="BJ436" s="17" t="s">
        <v>81</v>
      </c>
      <c r="BK436" s="140">
        <f>ROUND(I436*H436,2)</f>
        <v>0</v>
      </c>
      <c r="BL436" s="17" t="s">
        <v>307</v>
      </c>
      <c r="BM436" s="139" t="s">
        <v>726</v>
      </c>
    </row>
    <row r="437" spans="2:65" s="13" customFormat="1" ht="10.199999999999999">
      <c r="B437" s="148"/>
      <c r="D437" s="142" t="s">
        <v>155</v>
      </c>
      <c r="E437" s="149" t="s">
        <v>1</v>
      </c>
      <c r="F437" s="150" t="s">
        <v>727</v>
      </c>
      <c r="H437" s="151">
        <v>351.66300000000001</v>
      </c>
      <c r="I437" s="152"/>
      <c r="L437" s="148"/>
      <c r="M437" s="153"/>
      <c r="T437" s="154"/>
      <c r="AT437" s="149" t="s">
        <v>155</v>
      </c>
      <c r="AU437" s="149" t="s">
        <v>85</v>
      </c>
      <c r="AV437" s="13" t="s">
        <v>85</v>
      </c>
      <c r="AW437" s="13" t="s">
        <v>32</v>
      </c>
      <c r="AX437" s="13" t="s">
        <v>76</v>
      </c>
      <c r="AY437" s="149" t="s">
        <v>146</v>
      </c>
    </row>
    <row r="438" spans="2:65" s="13" customFormat="1" ht="10.199999999999999">
      <c r="B438" s="148"/>
      <c r="D438" s="142" t="s">
        <v>155</v>
      </c>
      <c r="E438" s="149" t="s">
        <v>1</v>
      </c>
      <c r="F438" s="150" t="s">
        <v>728</v>
      </c>
      <c r="H438" s="151">
        <v>-68.599000000000004</v>
      </c>
      <c r="I438" s="152"/>
      <c r="L438" s="148"/>
      <c r="M438" s="153"/>
      <c r="T438" s="154"/>
      <c r="AT438" s="149" t="s">
        <v>155</v>
      </c>
      <c r="AU438" s="149" t="s">
        <v>85</v>
      </c>
      <c r="AV438" s="13" t="s">
        <v>85</v>
      </c>
      <c r="AW438" s="13" t="s">
        <v>32</v>
      </c>
      <c r="AX438" s="13" t="s">
        <v>76</v>
      </c>
      <c r="AY438" s="149" t="s">
        <v>146</v>
      </c>
    </row>
    <row r="439" spans="2:65" s="13" customFormat="1" ht="10.199999999999999">
      <c r="B439" s="148"/>
      <c r="D439" s="142" t="s">
        <v>155</v>
      </c>
      <c r="E439" s="149" t="s">
        <v>1</v>
      </c>
      <c r="F439" s="150" t="s">
        <v>729</v>
      </c>
      <c r="H439" s="151">
        <v>-78.28</v>
      </c>
      <c r="I439" s="152"/>
      <c r="L439" s="148"/>
      <c r="M439" s="153"/>
      <c r="T439" s="154"/>
      <c r="AT439" s="149" t="s">
        <v>155</v>
      </c>
      <c r="AU439" s="149" t="s">
        <v>85</v>
      </c>
      <c r="AV439" s="13" t="s">
        <v>85</v>
      </c>
      <c r="AW439" s="13" t="s">
        <v>32</v>
      </c>
      <c r="AX439" s="13" t="s">
        <v>76</v>
      </c>
      <c r="AY439" s="149" t="s">
        <v>146</v>
      </c>
    </row>
    <row r="440" spans="2:65" s="13" customFormat="1" ht="10.199999999999999">
      <c r="B440" s="148"/>
      <c r="D440" s="142" t="s">
        <v>155</v>
      </c>
      <c r="E440" s="149" t="s">
        <v>1</v>
      </c>
      <c r="F440" s="150" t="s">
        <v>730</v>
      </c>
      <c r="H440" s="151">
        <v>-20.9</v>
      </c>
      <c r="I440" s="152"/>
      <c r="L440" s="148"/>
      <c r="M440" s="153"/>
      <c r="T440" s="154"/>
      <c r="AT440" s="149" t="s">
        <v>155</v>
      </c>
      <c r="AU440" s="149" t="s">
        <v>85</v>
      </c>
      <c r="AV440" s="13" t="s">
        <v>85</v>
      </c>
      <c r="AW440" s="13" t="s">
        <v>32</v>
      </c>
      <c r="AX440" s="13" t="s">
        <v>76</v>
      </c>
      <c r="AY440" s="149" t="s">
        <v>146</v>
      </c>
    </row>
    <row r="441" spans="2:65" s="13" customFormat="1" ht="10.199999999999999">
      <c r="B441" s="148"/>
      <c r="D441" s="142" t="s">
        <v>155</v>
      </c>
      <c r="E441" s="149" t="s">
        <v>1</v>
      </c>
      <c r="F441" s="150" t="s">
        <v>731</v>
      </c>
      <c r="H441" s="151">
        <v>-15.33</v>
      </c>
      <c r="I441" s="152"/>
      <c r="L441" s="148"/>
      <c r="M441" s="153"/>
      <c r="T441" s="154"/>
      <c r="AT441" s="149" t="s">
        <v>155</v>
      </c>
      <c r="AU441" s="149" t="s">
        <v>85</v>
      </c>
      <c r="AV441" s="13" t="s">
        <v>85</v>
      </c>
      <c r="AW441" s="13" t="s">
        <v>32</v>
      </c>
      <c r="AX441" s="13" t="s">
        <v>76</v>
      </c>
      <c r="AY441" s="149" t="s">
        <v>146</v>
      </c>
    </row>
    <row r="442" spans="2:65" s="13" customFormat="1" ht="10.199999999999999">
      <c r="B442" s="148"/>
      <c r="D442" s="142" t="s">
        <v>155</v>
      </c>
      <c r="E442" s="149" t="s">
        <v>1</v>
      </c>
      <c r="F442" s="150" t="s">
        <v>280</v>
      </c>
      <c r="H442" s="151">
        <v>-5.61</v>
      </c>
      <c r="I442" s="152"/>
      <c r="L442" s="148"/>
      <c r="M442" s="153"/>
      <c r="T442" s="154"/>
      <c r="AT442" s="149" t="s">
        <v>155</v>
      </c>
      <c r="AU442" s="149" t="s">
        <v>85</v>
      </c>
      <c r="AV442" s="13" t="s">
        <v>85</v>
      </c>
      <c r="AW442" s="13" t="s">
        <v>32</v>
      </c>
      <c r="AX442" s="13" t="s">
        <v>76</v>
      </c>
      <c r="AY442" s="149" t="s">
        <v>146</v>
      </c>
    </row>
    <row r="443" spans="2:65" s="13" customFormat="1" ht="10.199999999999999">
      <c r="B443" s="148"/>
      <c r="D443" s="142" t="s">
        <v>155</v>
      </c>
      <c r="E443" s="149" t="s">
        <v>1</v>
      </c>
      <c r="F443" s="150" t="s">
        <v>732</v>
      </c>
      <c r="H443" s="151">
        <v>82.600999999999999</v>
      </c>
      <c r="I443" s="152"/>
      <c r="L443" s="148"/>
      <c r="M443" s="153"/>
      <c r="T443" s="154"/>
      <c r="AT443" s="149" t="s">
        <v>155</v>
      </c>
      <c r="AU443" s="149" t="s">
        <v>85</v>
      </c>
      <c r="AV443" s="13" t="s">
        <v>85</v>
      </c>
      <c r="AW443" s="13" t="s">
        <v>32</v>
      </c>
      <c r="AX443" s="13" t="s">
        <v>76</v>
      </c>
      <c r="AY443" s="149" t="s">
        <v>146</v>
      </c>
    </row>
    <row r="444" spans="2:65" s="13" customFormat="1" ht="10.199999999999999">
      <c r="B444" s="148"/>
      <c r="D444" s="142" t="s">
        <v>155</v>
      </c>
      <c r="E444" s="149" t="s">
        <v>1</v>
      </c>
      <c r="F444" s="150" t="s">
        <v>278</v>
      </c>
      <c r="H444" s="151">
        <v>-6</v>
      </c>
      <c r="I444" s="152"/>
      <c r="L444" s="148"/>
      <c r="M444" s="153"/>
      <c r="T444" s="154"/>
      <c r="AT444" s="149" t="s">
        <v>155</v>
      </c>
      <c r="AU444" s="149" t="s">
        <v>85</v>
      </c>
      <c r="AV444" s="13" t="s">
        <v>85</v>
      </c>
      <c r="AW444" s="13" t="s">
        <v>32</v>
      </c>
      <c r="AX444" s="13" t="s">
        <v>76</v>
      </c>
      <c r="AY444" s="149" t="s">
        <v>146</v>
      </c>
    </row>
    <row r="445" spans="2:65" s="14" customFormat="1" ht="10.199999999999999">
      <c r="B445" s="155"/>
      <c r="D445" s="142" t="s">
        <v>155</v>
      </c>
      <c r="E445" s="156" t="s">
        <v>1</v>
      </c>
      <c r="F445" s="157" t="s">
        <v>162</v>
      </c>
      <c r="H445" s="158">
        <v>239.54499999999999</v>
      </c>
      <c r="I445" s="159"/>
      <c r="L445" s="155"/>
      <c r="M445" s="160"/>
      <c r="T445" s="161"/>
      <c r="AT445" s="156" t="s">
        <v>155</v>
      </c>
      <c r="AU445" s="156" t="s">
        <v>85</v>
      </c>
      <c r="AV445" s="14" t="s">
        <v>153</v>
      </c>
      <c r="AW445" s="14" t="s">
        <v>32</v>
      </c>
      <c r="AX445" s="14" t="s">
        <v>76</v>
      </c>
      <c r="AY445" s="156" t="s">
        <v>146</v>
      </c>
    </row>
    <row r="446" spans="2:65" s="13" customFormat="1" ht="10.199999999999999">
      <c r="B446" s="148"/>
      <c r="D446" s="142" t="s">
        <v>155</v>
      </c>
      <c r="E446" s="149" t="s">
        <v>1</v>
      </c>
      <c r="F446" s="150" t="s">
        <v>733</v>
      </c>
      <c r="H446" s="151">
        <v>240</v>
      </c>
      <c r="I446" s="152"/>
      <c r="L446" s="148"/>
      <c r="M446" s="153"/>
      <c r="T446" s="154"/>
      <c r="AT446" s="149" t="s">
        <v>155</v>
      </c>
      <c r="AU446" s="149" t="s">
        <v>85</v>
      </c>
      <c r="AV446" s="13" t="s">
        <v>85</v>
      </c>
      <c r="AW446" s="13" t="s">
        <v>32</v>
      </c>
      <c r="AX446" s="13" t="s">
        <v>81</v>
      </c>
      <c r="AY446" s="149" t="s">
        <v>146</v>
      </c>
    </row>
    <row r="447" spans="2:65" s="1" customFormat="1" ht="33" customHeight="1">
      <c r="B447" s="32"/>
      <c r="C447" s="128" t="s">
        <v>636</v>
      </c>
      <c r="D447" s="128" t="s">
        <v>148</v>
      </c>
      <c r="E447" s="129" t="s">
        <v>734</v>
      </c>
      <c r="F447" s="130" t="s">
        <v>735</v>
      </c>
      <c r="G447" s="131" t="s">
        <v>419</v>
      </c>
      <c r="H447" s="132">
        <v>153.6</v>
      </c>
      <c r="I447" s="133"/>
      <c r="J447" s="134">
        <f>ROUND(I447*H447,2)</f>
        <v>0</v>
      </c>
      <c r="K447" s="130" t="s">
        <v>152</v>
      </c>
      <c r="L447" s="32"/>
      <c r="M447" s="135" t="s">
        <v>1</v>
      </c>
      <c r="N447" s="136" t="s">
        <v>41</v>
      </c>
      <c r="P447" s="137">
        <f>O447*H447</f>
        <v>0</v>
      </c>
      <c r="Q447" s="137">
        <v>0</v>
      </c>
      <c r="R447" s="137">
        <f>Q447*H447</f>
        <v>0</v>
      </c>
      <c r="S447" s="137">
        <v>0</v>
      </c>
      <c r="T447" s="138">
        <f>S447*H447</f>
        <v>0</v>
      </c>
      <c r="AR447" s="139" t="s">
        <v>307</v>
      </c>
      <c r="AT447" s="139" t="s">
        <v>148</v>
      </c>
      <c r="AU447" s="139" t="s">
        <v>85</v>
      </c>
      <c r="AY447" s="17" t="s">
        <v>146</v>
      </c>
      <c r="BE447" s="140">
        <f>IF(N447="základní",J447,0)</f>
        <v>0</v>
      </c>
      <c r="BF447" s="140">
        <f>IF(N447="snížená",J447,0)</f>
        <v>0</v>
      </c>
      <c r="BG447" s="140">
        <f>IF(N447="zákl. přenesená",J447,0)</f>
        <v>0</v>
      </c>
      <c r="BH447" s="140">
        <f>IF(N447="sníž. přenesená",J447,0)</f>
        <v>0</v>
      </c>
      <c r="BI447" s="140">
        <f>IF(N447="nulová",J447,0)</f>
        <v>0</v>
      </c>
      <c r="BJ447" s="17" t="s">
        <v>81</v>
      </c>
      <c r="BK447" s="140">
        <f>ROUND(I447*H447,2)</f>
        <v>0</v>
      </c>
      <c r="BL447" s="17" t="s">
        <v>307</v>
      </c>
      <c r="BM447" s="139" t="s">
        <v>736</v>
      </c>
    </row>
    <row r="448" spans="2:65" s="13" customFormat="1" ht="10.199999999999999">
      <c r="B448" s="148"/>
      <c r="D448" s="142" t="s">
        <v>155</v>
      </c>
      <c r="E448" s="149" t="s">
        <v>1</v>
      </c>
      <c r="F448" s="150" t="s">
        <v>737</v>
      </c>
      <c r="H448" s="151">
        <v>61.6</v>
      </c>
      <c r="I448" s="152"/>
      <c r="L448" s="148"/>
      <c r="M448" s="153"/>
      <c r="T448" s="154"/>
      <c r="AT448" s="149" t="s">
        <v>155</v>
      </c>
      <c r="AU448" s="149" t="s">
        <v>85</v>
      </c>
      <c r="AV448" s="13" t="s">
        <v>85</v>
      </c>
      <c r="AW448" s="13" t="s">
        <v>32</v>
      </c>
      <c r="AX448" s="13" t="s">
        <v>76</v>
      </c>
      <c r="AY448" s="149" t="s">
        <v>146</v>
      </c>
    </row>
    <row r="449" spans="2:65" s="13" customFormat="1" ht="10.199999999999999">
      <c r="B449" s="148"/>
      <c r="D449" s="142" t="s">
        <v>155</v>
      </c>
      <c r="E449" s="149" t="s">
        <v>1</v>
      </c>
      <c r="F449" s="150" t="s">
        <v>738</v>
      </c>
      <c r="H449" s="151">
        <v>92</v>
      </c>
      <c r="I449" s="152"/>
      <c r="L449" s="148"/>
      <c r="M449" s="153"/>
      <c r="T449" s="154"/>
      <c r="AT449" s="149" t="s">
        <v>155</v>
      </c>
      <c r="AU449" s="149" t="s">
        <v>85</v>
      </c>
      <c r="AV449" s="13" t="s">
        <v>85</v>
      </c>
      <c r="AW449" s="13" t="s">
        <v>32</v>
      </c>
      <c r="AX449" s="13" t="s">
        <v>76</v>
      </c>
      <c r="AY449" s="149" t="s">
        <v>146</v>
      </c>
    </row>
    <row r="450" spans="2:65" s="14" customFormat="1" ht="10.199999999999999">
      <c r="B450" s="155"/>
      <c r="D450" s="142" t="s">
        <v>155</v>
      </c>
      <c r="E450" s="156" t="s">
        <v>1</v>
      </c>
      <c r="F450" s="157" t="s">
        <v>162</v>
      </c>
      <c r="H450" s="158">
        <v>153.6</v>
      </c>
      <c r="I450" s="159"/>
      <c r="L450" s="155"/>
      <c r="M450" s="160"/>
      <c r="T450" s="161"/>
      <c r="AT450" s="156" t="s">
        <v>155</v>
      </c>
      <c r="AU450" s="156" t="s">
        <v>85</v>
      </c>
      <c r="AV450" s="14" t="s">
        <v>153</v>
      </c>
      <c r="AW450" s="14" t="s">
        <v>32</v>
      </c>
      <c r="AX450" s="14" t="s">
        <v>81</v>
      </c>
      <c r="AY450" s="156" t="s">
        <v>146</v>
      </c>
    </row>
    <row r="451" spans="2:65" s="1" customFormat="1" ht="21.75" customHeight="1">
      <c r="B451" s="32"/>
      <c r="C451" s="169" t="s">
        <v>739</v>
      </c>
      <c r="D451" s="169" t="s">
        <v>282</v>
      </c>
      <c r="E451" s="170" t="s">
        <v>740</v>
      </c>
      <c r="F451" s="171" t="s">
        <v>741</v>
      </c>
      <c r="G451" s="172" t="s">
        <v>151</v>
      </c>
      <c r="H451" s="173">
        <v>2.7090000000000001</v>
      </c>
      <c r="I451" s="174"/>
      <c r="J451" s="175">
        <f>ROUND(I451*H451,2)</f>
        <v>0</v>
      </c>
      <c r="K451" s="171" t="s">
        <v>152</v>
      </c>
      <c r="L451" s="176"/>
      <c r="M451" s="177" t="s">
        <v>1</v>
      </c>
      <c r="N451" s="178" t="s">
        <v>41</v>
      </c>
      <c r="P451" s="137">
        <f>O451*H451</f>
        <v>0</v>
      </c>
      <c r="Q451" s="137">
        <v>0.55000000000000004</v>
      </c>
      <c r="R451" s="137">
        <f>Q451*H451</f>
        <v>1.4899500000000001</v>
      </c>
      <c r="S451" s="137">
        <v>0</v>
      </c>
      <c r="T451" s="138">
        <f>S451*H451</f>
        <v>0</v>
      </c>
      <c r="AR451" s="139" t="s">
        <v>381</v>
      </c>
      <c r="AT451" s="139" t="s">
        <v>282</v>
      </c>
      <c r="AU451" s="139" t="s">
        <v>85</v>
      </c>
      <c r="AY451" s="17" t="s">
        <v>146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7" t="s">
        <v>81</v>
      </c>
      <c r="BK451" s="140">
        <f>ROUND(I451*H451,2)</f>
        <v>0</v>
      </c>
      <c r="BL451" s="17" t="s">
        <v>307</v>
      </c>
      <c r="BM451" s="139" t="s">
        <v>742</v>
      </c>
    </row>
    <row r="452" spans="2:65" s="1" customFormat="1" ht="33" customHeight="1">
      <c r="B452" s="32"/>
      <c r="C452" s="128" t="s">
        <v>743</v>
      </c>
      <c r="D452" s="128" t="s">
        <v>148</v>
      </c>
      <c r="E452" s="129" t="s">
        <v>744</v>
      </c>
      <c r="F452" s="130" t="s">
        <v>745</v>
      </c>
      <c r="G452" s="131" t="s">
        <v>197</v>
      </c>
      <c r="H452" s="132">
        <v>136.08000000000001</v>
      </c>
      <c r="I452" s="133"/>
      <c r="J452" s="134">
        <f>ROUND(I452*H452,2)</f>
        <v>0</v>
      </c>
      <c r="K452" s="130" t="s">
        <v>152</v>
      </c>
      <c r="L452" s="32"/>
      <c r="M452" s="135" t="s">
        <v>1</v>
      </c>
      <c r="N452" s="136" t="s">
        <v>41</v>
      </c>
      <c r="P452" s="137">
        <f>O452*H452</f>
        <v>0</v>
      </c>
      <c r="Q452" s="137">
        <v>0</v>
      </c>
      <c r="R452" s="137">
        <f>Q452*H452</f>
        <v>0</v>
      </c>
      <c r="S452" s="137">
        <v>0</v>
      </c>
      <c r="T452" s="138">
        <f>S452*H452</f>
        <v>0</v>
      </c>
      <c r="AR452" s="139" t="s">
        <v>307</v>
      </c>
      <c r="AT452" s="139" t="s">
        <v>148</v>
      </c>
      <c r="AU452" s="139" t="s">
        <v>85</v>
      </c>
      <c r="AY452" s="17" t="s">
        <v>146</v>
      </c>
      <c r="BE452" s="140">
        <f>IF(N452="základní",J452,0)</f>
        <v>0</v>
      </c>
      <c r="BF452" s="140">
        <f>IF(N452="snížená",J452,0)</f>
        <v>0</v>
      </c>
      <c r="BG452" s="140">
        <f>IF(N452="zákl. přenesená",J452,0)</f>
        <v>0</v>
      </c>
      <c r="BH452" s="140">
        <f>IF(N452="sníž. přenesená",J452,0)</f>
        <v>0</v>
      </c>
      <c r="BI452" s="140">
        <f>IF(N452="nulová",J452,0)</f>
        <v>0</v>
      </c>
      <c r="BJ452" s="17" t="s">
        <v>81</v>
      </c>
      <c r="BK452" s="140">
        <f>ROUND(I452*H452,2)</f>
        <v>0</v>
      </c>
      <c r="BL452" s="17" t="s">
        <v>307</v>
      </c>
      <c r="BM452" s="139" t="s">
        <v>746</v>
      </c>
    </row>
    <row r="453" spans="2:65" s="12" customFormat="1" ht="10.199999999999999">
      <c r="B453" s="141"/>
      <c r="D453" s="142" t="s">
        <v>155</v>
      </c>
      <c r="E453" s="143" t="s">
        <v>1</v>
      </c>
      <c r="F453" s="144" t="s">
        <v>292</v>
      </c>
      <c r="H453" s="143" t="s">
        <v>1</v>
      </c>
      <c r="I453" s="145"/>
      <c r="L453" s="141"/>
      <c r="M453" s="146"/>
      <c r="T453" s="147"/>
      <c r="AT453" s="143" t="s">
        <v>155</v>
      </c>
      <c r="AU453" s="143" t="s">
        <v>85</v>
      </c>
      <c r="AV453" s="12" t="s">
        <v>81</v>
      </c>
      <c r="AW453" s="12" t="s">
        <v>32</v>
      </c>
      <c r="AX453" s="12" t="s">
        <v>76</v>
      </c>
      <c r="AY453" s="143" t="s">
        <v>146</v>
      </c>
    </row>
    <row r="454" spans="2:65" s="12" customFormat="1" ht="10.199999999999999">
      <c r="B454" s="141"/>
      <c r="D454" s="142" t="s">
        <v>155</v>
      </c>
      <c r="E454" s="143" t="s">
        <v>1</v>
      </c>
      <c r="F454" s="144" t="s">
        <v>293</v>
      </c>
      <c r="H454" s="143" t="s">
        <v>1</v>
      </c>
      <c r="I454" s="145"/>
      <c r="L454" s="141"/>
      <c r="M454" s="146"/>
      <c r="T454" s="147"/>
      <c r="AT454" s="143" t="s">
        <v>155</v>
      </c>
      <c r="AU454" s="143" t="s">
        <v>85</v>
      </c>
      <c r="AV454" s="12" t="s">
        <v>81</v>
      </c>
      <c r="AW454" s="12" t="s">
        <v>32</v>
      </c>
      <c r="AX454" s="12" t="s">
        <v>76</v>
      </c>
      <c r="AY454" s="143" t="s">
        <v>146</v>
      </c>
    </row>
    <row r="455" spans="2:65" s="13" customFormat="1" ht="10.199999999999999">
      <c r="B455" s="148"/>
      <c r="D455" s="142" t="s">
        <v>155</v>
      </c>
      <c r="E455" s="149" t="s">
        <v>1</v>
      </c>
      <c r="F455" s="150" t="s">
        <v>747</v>
      </c>
      <c r="H455" s="151">
        <v>52.08</v>
      </c>
      <c r="I455" s="152"/>
      <c r="L455" s="148"/>
      <c r="M455" s="153"/>
      <c r="T455" s="154"/>
      <c r="AT455" s="149" t="s">
        <v>155</v>
      </c>
      <c r="AU455" s="149" t="s">
        <v>85</v>
      </c>
      <c r="AV455" s="13" t="s">
        <v>85</v>
      </c>
      <c r="AW455" s="13" t="s">
        <v>32</v>
      </c>
      <c r="AX455" s="13" t="s">
        <v>76</v>
      </c>
      <c r="AY455" s="149" t="s">
        <v>146</v>
      </c>
    </row>
    <row r="456" spans="2:65" s="12" customFormat="1" ht="10.199999999999999">
      <c r="B456" s="141"/>
      <c r="D456" s="142" t="s">
        <v>155</v>
      </c>
      <c r="E456" s="143" t="s">
        <v>1</v>
      </c>
      <c r="F456" s="144" t="s">
        <v>305</v>
      </c>
      <c r="H456" s="143" t="s">
        <v>1</v>
      </c>
      <c r="I456" s="145"/>
      <c r="L456" s="141"/>
      <c r="M456" s="146"/>
      <c r="T456" s="147"/>
      <c r="AT456" s="143" t="s">
        <v>155</v>
      </c>
      <c r="AU456" s="143" t="s">
        <v>85</v>
      </c>
      <c r="AV456" s="12" t="s">
        <v>81</v>
      </c>
      <c r="AW456" s="12" t="s">
        <v>32</v>
      </c>
      <c r="AX456" s="12" t="s">
        <v>76</v>
      </c>
      <c r="AY456" s="143" t="s">
        <v>146</v>
      </c>
    </row>
    <row r="457" spans="2:65" s="13" customFormat="1" ht="10.199999999999999">
      <c r="B457" s="148"/>
      <c r="D457" s="142" t="s">
        <v>155</v>
      </c>
      <c r="E457" s="149" t="s">
        <v>1</v>
      </c>
      <c r="F457" s="150" t="s">
        <v>306</v>
      </c>
      <c r="H457" s="151">
        <v>84</v>
      </c>
      <c r="I457" s="152"/>
      <c r="L457" s="148"/>
      <c r="M457" s="153"/>
      <c r="T457" s="154"/>
      <c r="AT457" s="149" t="s">
        <v>155</v>
      </c>
      <c r="AU457" s="149" t="s">
        <v>85</v>
      </c>
      <c r="AV457" s="13" t="s">
        <v>85</v>
      </c>
      <c r="AW457" s="13" t="s">
        <v>32</v>
      </c>
      <c r="AX457" s="13" t="s">
        <v>76</v>
      </c>
      <c r="AY457" s="149" t="s">
        <v>146</v>
      </c>
    </row>
    <row r="458" spans="2:65" s="14" customFormat="1" ht="10.199999999999999">
      <c r="B458" s="155"/>
      <c r="D458" s="142" t="s">
        <v>155</v>
      </c>
      <c r="E458" s="156" t="s">
        <v>1</v>
      </c>
      <c r="F458" s="157" t="s">
        <v>162</v>
      </c>
      <c r="H458" s="158">
        <v>136.07999999999998</v>
      </c>
      <c r="I458" s="159"/>
      <c r="L458" s="155"/>
      <c r="M458" s="160"/>
      <c r="T458" s="161"/>
      <c r="AT458" s="156" t="s">
        <v>155</v>
      </c>
      <c r="AU458" s="156" t="s">
        <v>85</v>
      </c>
      <c r="AV458" s="14" t="s">
        <v>153</v>
      </c>
      <c r="AW458" s="14" t="s">
        <v>32</v>
      </c>
      <c r="AX458" s="14" t="s">
        <v>81</v>
      </c>
      <c r="AY458" s="156" t="s">
        <v>146</v>
      </c>
    </row>
    <row r="459" spans="2:65" s="1" customFormat="1" ht="16.5" customHeight="1">
      <c r="B459" s="32"/>
      <c r="C459" s="169" t="s">
        <v>748</v>
      </c>
      <c r="D459" s="169" t="s">
        <v>282</v>
      </c>
      <c r="E459" s="170" t="s">
        <v>749</v>
      </c>
      <c r="F459" s="171" t="s">
        <v>750</v>
      </c>
      <c r="G459" s="172" t="s">
        <v>151</v>
      </c>
      <c r="H459" s="173">
        <v>0.86599999999999999</v>
      </c>
      <c r="I459" s="174"/>
      <c r="J459" s="175">
        <f>ROUND(I459*H459,2)</f>
        <v>0</v>
      </c>
      <c r="K459" s="171" t="s">
        <v>152</v>
      </c>
      <c r="L459" s="176"/>
      <c r="M459" s="177" t="s">
        <v>1</v>
      </c>
      <c r="N459" s="178" t="s">
        <v>41</v>
      </c>
      <c r="P459" s="137">
        <f>O459*H459</f>
        <v>0</v>
      </c>
      <c r="Q459" s="137">
        <v>0.55000000000000004</v>
      </c>
      <c r="R459" s="137">
        <f>Q459*H459</f>
        <v>0.47630000000000006</v>
      </c>
      <c r="S459" s="137">
        <v>0</v>
      </c>
      <c r="T459" s="138">
        <f>S459*H459</f>
        <v>0</v>
      </c>
      <c r="AR459" s="139" t="s">
        <v>381</v>
      </c>
      <c r="AT459" s="139" t="s">
        <v>282</v>
      </c>
      <c r="AU459" s="139" t="s">
        <v>85</v>
      </c>
      <c r="AY459" s="17" t="s">
        <v>146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7" t="s">
        <v>81</v>
      </c>
      <c r="BK459" s="140">
        <f>ROUND(I459*H459,2)</f>
        <v>0</v>
      </c>
      <c r="BL459" s="17" t="s">
        <v>307</v>
      </c>
      <c r="BM459" s="139" t="s">
        <v>751</v>
      </c>
    </row>
    <row r="460" spans="2:65" s="13" customFormat="1" ht="10.199999999999999">
      <c r="B460" s="148"/>
      <c r="D460" s="142" t="s">
        <v>155</v>
      </c>
      <c r="E460" s="149" t="s">
        <v>1</v>
      </c>
      <c r="F460" s="150" t="s">
        <v>752</v>
      </c>
      <c r="H460" s="151">
        <v>102.3</v>
      </c>
      <c r="I460" s="152"/>
      <c r="L460" s="148"/>
      <c r="M460" s="153"/>
      <c r="T460" s="154"/>
      <c r="AT460" s="149" t="s">
        <v>155</v>
      </c>
      <c r="AU460" s="149" t="s">
        <v>85</v>
      </c>
      <c r="AV460" s="13" t="s">
        <v>85</v>
      </c>
      <c r="AW460" s="13" t="s">
        <v>32</v>
      </c>
      <c r="AX460" s="13" t="s">
        <v>76</v>
      </c>
      <c r="AY460" s="149" t="s">
        <v>146</v>
      </c>
    </row>
    <row r="461" spans="2:65" s="13" customFormat="1" ht="10.199999999999999">
      <c r="B461" s="148"/>
      <c r="D461" s="142" t="s">
        <v>155</v>
      </c>
      <c r="E461" s="149" t="s">
        <v>1</v>
      </c>
      <c r="F461" s="150" t="s">
        <v>753</v>
      </c>
      <c r="H461" s="151">
        <v>160</v>
      </c>
      <c r="I461" s="152"/>
      <c r="L461" s="148"/>
      <c r="M461" s="153"/>
      <c r="T461" s="154"/>
      <c r="AT461" s="149" t="s">
        <v>155</v>
      </c>
      <c r="AU461" s="149" t="s">
        <v>85</v>
      </c>
      <c r="AV461" s="13" t="s">
        <v>85</v>
      </c>
      <c r="AW461" s="13" t="s">
        <v>32</v>
      </c>
      <c r="AX461" s="13" t="s">
        <v>76</v>
      </c>
      <c r="AY461" s="149" t="s">
        <v>146</v>
      </c>
    </row>
    <row r="462" spans="2:65" s="15" customFormat="1" ht="10.199999999999999">
      <c r="B462" s="162"/>
      <c r="D462" s="142" t="s">
        <v>155</v>
      </c>
      <c r="E462" s="163" t="s">
        <v>1</v>
      </c>
      <c r="F462" s="164" t="s">
        <v>203</v>
      </c>
      <c r="H462" s="165">
        <v>262.3</v>
      </c>
      <c r="I462" s="166"/>
      <c r="L462" s="162"/>
      <c r="M462" s="167"/>
      <c r="T462" s="168"/>
      <c r="AT462" s="163" t="s">
        <v>155</v>
      </c>
      <c r="AU462" s="163" t="s">
        <v>85</v>
      </c>
      <c r="AV462" s="15" t="s">
        <v>174</v>
      </c>
      <c r="AW462" s="15" t="s">
        <v>32</v>
      </c>
      <c r="AX462" s="15" t="s">
        <v>76</v>
      </c>
      <c r="AY462" s="163" t="s">
        <v>146</v>
      </c>
    </row>
    <row r="463" spans="2:65" s="13" customFormat="1" ht="10.199999999999999">
      <c r="B463" s="148"/>
      <c r="D463" s="142" t="s">
        <v>155</v>
      </c>
      <c r="E463" s="149" t="s">
        <v>1</v>
      </c>
      <c r="F463" s="150" t="s">
        <v>754</v>
      </c>
      <c r="H463" s="151">
        <v>0.86599999999999999</v>
      </c>
      <c r="I463" s="152"/>
      <c r="L463" s="148"/>
      <c r="M463" s="153"/>
      <c r="T463" s="154"/>
      <c r="AT463" s="149" t="s">
        <v>155</v>
      </c>
      <c r="AU463" s="149" t="s">
        <v>85</v>
      </c>
      <c r="AV463" s="13" t="s">
        <v>85</v>
      </c>
      <c r="AW463" s="13" t="s">
        <v>32</v>
      </c>
      <c r="AX463" s="13" t="s">
        <v>81</v>
      </c>
      <c r="AY463" s="149" t="s">
        <v>146</v>
      </c>
    </row>
    <row r="464" spans="2:65" s="1" customFormat="1" ht="24.15" customHeight="1">
      <c r="B464" s="32"/>
      <c r="C464" s="128" t="s">
        <v>755</v>
      </c>
      <c r="D464" s="128" t="s">
        <v>148</v>
      </c>
      <c r="E464" s="129" t="s">
        <v>756</v>
      </c>
      <c r="F464" s="130" t="s">
        <v>757</v>
      </c>
      <c r="G464" s="131" t="s">
        <v>151</v>
      </c>
      <c r="H464" s="132">
        <v>3.5750000000000002</v>
      </c>
      <c r="I464" s="133"/>
      <c r="J464" s="134">
        <f>ROUND(I464*H464,2)</f>
        <v>0</v>
      </c>
      <c r="K464" s="130" t="s">
        <v>152</v>
      </c>
      <c r="L464" s="32"/>
      <c r="M464" s="135" t="s">
        <v>1</v>
      </c>
      <c r="N464" s="136" t="s">
        <v>41</v>
      </c>
      <c r="P464" s="137">
        <f>O464*H464</f>
        <v>0</v>
      </c>
      <c r="Q464" s="137">
        <v>2.3300000000000001E-2</v>
      </c>
      <c r="R464" s="137">
        <f>Q464*H464</f>
        <v>8.329750000000001E-2</v>
      </c>
      <c r="S464" s="137">
        <v>0</v>
      </c>
      <c r="T464" s="138">
        <f>S464*H464</f>
        <v>0</v>
      </c>
      <c r="AR464" s="139" t="s">
        <v>307</v>
      </c>
      <c r="AT464" s="139" t="s">
        <v>148</v>
      </c>
      <c r="AU464" s="139" t="s">
        <v>85</v>
      </c>
      <c r="AY464" s="17" t="s">
        <v>146</v>
      </c>
      <c r="BE464" s="140">
        <f>IF(N464="základní",J464,0)</f>
        <v>0</v>
      </c>
      <c r="BF464" s="140">
        <f>IF(N464="snížená",J464,0)</f>
        <v>0</v>
      </c>
      <c r="BG464" s="140">
        <f>IF(N464="zákl. přenesená",J464,0)</f>
        <v>0</v>
      </c>
      <c r="BH464" s="140">
        <f>IF(N464="sníž. přenesená",J464,0)</f>
        <v>0</v>
      </c>
      <c r="BI464" s="140">
        <f>IF(N464="nulová",J464,0)</f>
        <v>0</v>
      </c>
      <c r="BJ464" s="17" t="s">
        <v>81</v>
      </c>
      <c r="BK464" s="140">
        <f>ROUND(I464*H464,2)</f>
        <v>0</v>
      </c>
      <c r="BL464" s="17" t="s">
        <v>307</v>
      </c>
      <c r="BM464" s="139" t="s">
        <v>758</v>
      </c>
    </row>
    <row r="465" spans="2:65" s="1" customFormat="1" ht="33" customHeight="1">
      <c r="B465" s="32"/>
      <c r="C465" s="128" t="s">
        <v>759</v>
      </c>
      <c r="D465" s="128" t="s">
        <v>148</v>
      </c>
      <c r="E465" s="129" t="s">
        <v>760</v>
      </c>
      <c r="F465" s="130" t="s">
        <v>761</v>
      </c>
      <c r="G465" s="131" t="s">
        <v>197</v>
      </c>
      <c r="H465" s="132">
        <v>102</v>
      </c>
      <c r="I465" s="133"/>
      <c r="J465" s="134">
        <f>ROUND(I465*H465,2)</f>
        <v>0</v>
      </c>
      <c r="K465" s="130" t="s">
        <v>152</v>
      </c>
      <c r="L465" s="32"/>
      <c r="M465" s="135" t="s">
        <v>1</v>
      </c>
      <c r="N465" s="136" t="s">
        <v>41</v>
      </c>
      <c r="P465" s="137">
        <f>O465*H465</f>
        <v>0</v>
      </c>
      <c r="Q465" s="137">
        <v>2.265E-2</v>
      </c>
      <c r="R465" s="137">
        <f>Q465*H465</f>
        <v>2.3102999999999998</v>
      </c>
      <c r="S465" s="137">
        <v>0</v>
      </c>
      <c r="T465" s="138">
        <f>S465*H465</f>
        <v>0</v>
      </c>
      <c r="AR465" s="139" t="s">
        <v>307</v>
      </c>
      <c r="AT465" s="139" t="s">
        <v>148</v>
      </c>
      <c r="AU465" s="139" t="s">
        <v>85</v>
      </c>
      <c r="AY465" s="17" t="s">
        <v>146</v>
      </c>
      <c r="BE465" s="140">
        <f>IF(N465="základní",J465,0)</f>
        <v>0</v>
      </c>
      <c r="BF465" s="140">
        <f>IF(N465="snížená",J465,0)</f>
        <v>0</v>
      </c>
      <c r="BG465" s="140">
        <f>IF(N465="zákl. přenesená",J465,0)</f>
        <v>0</v>
      </c>
      <c r="BH465" s="140">
        <f>IF(N465="sníž. přenesená",J465,0)</f>
        <v>0</v>
      </c>
      <c r="BI465" s="140">
        <f>IF(N465="nulová",J465,0)</f>
        <v>0</v>
      </c>
      <c r="BJ465" s="17" t="s">
        <v>81</v>
      </c>
      <c r="BK465" s="140">
        <f>ROUND(I465*H465,2)</f>
        <v>0</v>
      </c>
      <c r="BL465" s="17" t="s">
        <v>307</v>
      </c>
      <c r="BM465" s="139" t="s">
        <v>762</v>
      </c>
    </row>
    <row r="466" spans="2:65" s="1" customFormat="1" ht="24.15" customHeight="1">
      <c r="B466" s="32"/>
      <c r="C466" s="128" t="s">
        <v>763</v>
      </c>
      <c r="D466" s="128" t="s">
        <v>148</v>
      </c>
      <c r="E466" s="129" t="s">
        <v>764</v>
      </c>
      <c r="F466" s="130" t="s">
        <v>765</v>
      </c>
      <c r="G466" s="131" t="s">
        <v>197</v>
      </c>
      <c r="H466" s="132">
        <v>102</v>
      </c>
      <c r="I466" s="133"/>
      <c r="J466" s="134">
        <f>ROUND(I466*H466,2)</f>
        <v>0</v>
      </c>
      <c r="K466" s="130" t="s">
        <v>152</v>
      </c>
      <c r="L466" s="32"/>
      <c r="M466" s="135" t="s">
        <v>1</v>
      </c>
      <c r="N466" s="136" t="s">
        <v>41</v>
      </c>
      <c r="P466" s="137">
        <f>O466*H466</f>
        <v>0</v>
      </c>
      <c r="Q466" s="137">
        <v>1.8000000000000001E-4</v>
      </c>
      <c r="R466" s="137">
        <f>Q466*H466</f>
        <v>1.8360000000000001E-2</v>
      </c>
      <c r="S466" s="137">
        <v>0</v>
      </c>
      <c r="T466" s="138">
        <f>S466*H466</f>
        <v>0</v>
      </c>
      <c r="AR466" s="139" t="s">
        <v>307</v>
      </c>
      <c r="AT466" s="139" t="s">
        <v>148</v>
      </c>
      <c r="AU466" s="139" t="s">
        <v>85</v>
      </c>
      <c r="AY466" s="17" t="s">
        <v>146</v>
      </c>
      <c r="BE466" s="140">
        <f>IF(N466="základní",J466,0)</f>
        <v>0</v>
      </c>
      <c r="BF466" s="140">
        <f>IF(N466="snížená",J466,0)</f>
        <v>0</v>
      </c>
      <c r="BG466" s="140">
        <f>IF(N466="zákl. přenesená",J466,0)</f>
        <v>0</v>
      </c>
      <c r="BH466" s="140">
        <f>IF(N466="sníž. přenesená",J466,0)</f>
        <v>0</v>
      </c>
      <c r="BI466" s="140">
        <f>IF(N466="nulová",J466,0)</f>
        <v>0</v>
      </c>
      <c r="BJ466" s="17" t="s">
        <v>81</v>
      </c>
      <c r="BK466" s="140">
        <f>ROUND(I466*H466,2)</f>
        <v>0</v>
      </c>
      <c r="BL466" s="17" t="s">
        <v>307</v>
      </c>
      <c r="BM466" s="139" t="s">
        <v>766</v>
      </c>
    </row>
    <row r="467" spans="2:65" s="1" customFormat="1" ht="24.15" customHeight="1">
      <c r="B467" s="32"/>
      <c r="C467" s="128" t="s">
        <v>767</v>
      </c>
      <c r="D467" s="128" t="s">
        <v>148</v>
      </c>
      <c r="E467" s="129" t="s">
        <v>768</v>
      </c>
      <c r="F467" s="130" t="s">
        <v>769</v>
      </c>
      <c r="G467" s="131" t="s">
        <v>197</v>
      </c>
      <c r="H467" s="132">
        <v>130</v>
      </c>
      <c r="I467" s="133"/>
      <c r="J467" s="134">
        <f>ROUND(I467*H467,2)</f>
        <v>0</v>
      </c>
      <c r="K467" s="130" t="s">
        <v>152</v>
      </c>
      <c r="L467" s="32"/>
      <c r="M467" s="135" t="s">
        <v>1</v>
      </c>
      <c r="N467" s="136" t="s">
        <v>41</v>
      </c>
      <c r="P467" s="137">
        <f>O467*H467</f>
        <v>0</v>
      </c>
      <c r="Q467" s="137">
        <v>1.1339999999999999E-2</v>
      </c>
      <c r="R467" s="137">
        <f>Q467*H467</f>
        <v>1.4742</v>
      </c>
      <c r="S467" s="137">
        <v>0</v>
      </c>
      <c r="T467" s="138">
        <f>S467*H467</f>
        <v>0</v>
      </c>
      <c r="AR467" s="139" t="s">
        <v>307</v>
      </c>
      <c r="AT467" s="139" t="s">
        <v>148</v>
      </c>
      <c r="AU467" s="139" t="s">
        <v>85</v>
      </c>
      <c r="AY467" s="17" t="s">
        <v>146</v>
      </c>
      <c r="BE467" s="140">
        <f>IF(N467="základní",J467,0)</f>
        <v>0</v>
      </c>
      <c r="BF467" s="140">
        <f>IF(N467="snížená",J467,0)</f>
        <v>0</v>
      </c>
      <c r="BG467" s="140">
        <f>IF(N467="zákl. přenesená",J467,0)</f>
        <v>0</v>
      </c>
      <c r="BH467" s="140">
        <f>IF(N467="sníž. přenesená",J467,0)</f>
        <v>0</v>
      </c>
      <c r="BI467" s="140">
        <f>IF(N467="nulová",J467,0)</f>
        <v>0</v>
      </c>
      <c r="BJ467" s="17" t="s">
        <v>81</v>
      </c>
      <c r="BK467" s="140">
        <f>ROUND(I467*H467,2)</f>
        <v>0</v>
      </c>
      <c r="BL467" s="17" t="s">
        <v>307</v>
      </c>
      <c r="BM467" s="139" t="s">
        <v>770</v>
      </c>
    </row>
    <row r="468" spans="2:65" s="13" customFormat="1" ht="10.199999999999999">
      <c r="B468" s="148"/>
      <c r="D468" s="142" t="s">
        <v>155</v>
      </c>
      <c r="E468" s="149" t="s">
        <v>1</v>
      </c>
      <c r="F468" s="150" t="s">
        <v>566</v>
      </c>
      <c r="H468" s="151">
        <v>129.72</v>
      </c>
      <c r="I468" s="152"/>
      <c r="L468" s="148"/>
      <c r="M468" s="153"/>
      <c r="T468" s="154"/>
      <c r="AT468" s="149" t="s">
        <v>155</v>
      </c>
      <c r="AU468" s="149" t="s">
        <v>85</v>
      </c>
      <c r="AV468" s="13" t="s">
        <v>85</v>
      </c>
      <c r="AW468" s="13" t="s">
        <v>32</v>
      </c>
      <c r="AX468" s="13" t="s">
        <v>76</v>
      </c>
      <c r="AY468" s="149" t="s">
        <v>146</v>
      </c>
    </row>
    <row r="469" spans="2:65" s="13" customFormat="1" ht="10.199999999999999">
      <c r="B469" s="148"/>
      <c r="D469" s="142" t="s">
        <v>155</v>
      </c>
      <c r="E469" s="149" t="s">
        <v>1</v>
      </c>
      <c r="F469" s="150" t="s">
        <v>607</v>
      </c>
      <c r="H469" s="151">
        <v>130</v>
      </c>
      <c r="I469" s="152"/>
      <c r="L469" s="148"/>
      <c r="M469" s="153"/>
      <c r="T469" s="154"/>
      <c r="AT469" s="149" t="s">
        <v>155</v>
      </c>
      <c r="AU469" s="149" t="s">
        <v>85</v>
      </c>
      <c r="AV469" s="13" t="s">
        <v>85</v>
      </c>
      <c r="AW469" s="13" t="s">
        <v>32</v>
      </c>
      <c r="AX469" s="13" t="s">
        <v>81</v>
      </c>
      <c r="AY469" s="149" t="s">
        <v>146</v>
      </c>
    </row>
    <row r="470" spans="2:65" s="1" customFormat="1" ht="33" customHeight="1">
      <c r="B470" s="32"/>
      <c r="C470" s="128" t="s">
        <v>771</v>
      </c>
      <c r="D470" s="128" t="s">
        <v>148</v>
      </c>
      <c r="E470" s="129" t="s">
        <v>772</v>
      </c>
      <c r="F470" s="130" t="s">
        <v>773</v>
      </c>
      <c r="G470" s="131" t="s">
        <v>419</v>
      </c>
      <c r="H470" s="132">
        <v>351</v>
      </c>
      <c r="I470" s="133"/>
      <c r="J470" s="134">
        <f>ROUND(I470*H470,2)</f>
        <v>0</v>
      </c>
      <c r="K470" s="130" t="s">
        <v>152</v>
      </c>
      <c r="L470" s="32"/>
      <c r="M470" s="135" t="s">
        <v>1</v>
      </c>
      <c r="N470" s="136" t="s">
        <v>41</v>
      </c>
      <c r="P470" s="137">
        <f>O470*H470</f>
        <v>0</v>
      </c>
      <c r="Q470" s="137">
        <v>0</v>
      </c>
      <c r="R470" s="137">
        <f>Q470*H470</f>
        <v>0</v>
      </c>
      <c r="S470" s="137">
        <v>0</v>
      </c>
      <c r="T470" s="138">
        <f>S470*H470</f>
        <v>0</v>
      </c>
      <c r="AR470" s="139" t="s">
        <v>307</v>
      </c>
      <c r="AT470" s="139" t="s">
        <v>148</v>
      </c>
      <c r="AU470" s="139" t="s">
        <v>85</v>
      </c>
      <c r="AY470" s="17" t="s">
        <v>146</v>
      </c>
      <c r="BE470" s="140">
        <f>IF(N470="základní",J470,0)</f>
        <v>0</v>
      </c>
      <c r="BF470" s="140">
        <f>IF(N470="snížená",J470,0)</f>
        <v>0</v>
      </c>
      <c r="BG470" s="140">
        <f>IF(N470="zákl. přenesená",J470,0)</f>
        <v>0</v>
      </c>
      <c r="BH470" s="140">
        <f>IF(N470="sníž. přenesená",J470,0)</f>
        <v>0</v>
      </c>
      <c r="BI470" s="140">
        <f>IF(N470="nulová",J470,0)</f>
        <v>0</v>
      </c>
      <c r="BJ470" s="17" t="s">
        <v>81</v>
      </c>
      <c r="BK470" s="140">
        <f>ROUND(I470*H470,2)</f>
        <v>0</v>
      </c>
      <c r="BL470" s="17" t="s">
        <v>307</v>
      </c>
      <c r="BM470" s="139" t="s">
        <v>774</v>
      </c>
    </row>
    <row r="471" spans="2:65" s="13" customFormat="1" ht="10.199999999999999">
      <c r="B471" s="148"/>
      <c r="D471" s="142" t="s">
        <v>155</v>
      </c>
      <c r="E471" s="149" t="s">
        <v>1</v>
      </c>
      <c r="F471" s="150" t="s">
        <v>775</v>
      </c>
      <c r="H471" s="151">
        <v>190</v>
      </c>
      <c r="I471" s="152"/>
      <c r="L471" s="148"/>
      <c r="M471" s="153"/>
      <c r="T471" s="154"/>
      <c r="AT471" s="149" t="s">
        <v>155</v>
      </c>
      <c r="AU471" s="149" t="s">
        <v>85</v>
      </c>
      <c r="AV471" s="13" t="s">
        <v>85</v>
      </c>
      <c r="AW471" s="13" t="s">
        <v>32</v>
      </c>
      <c r="AX471" s="13" t="s">
        <v>76</v>
      </c>
      <c r="AY471" s="149" t="s">
        <v>146</v>
      </c>
    </row>
    <row r="472" spans="2:65" s="13" customFormat="1" ht="10.199999999999999">
      <c r="B472" s="148"/>
      <c r="D472" s="142" t="s">
        <v>155</v>
      </c>
      <c r="E472" s="149" t="s">
        <v>1</v>
      </c>
      <c r="F472" s="150" t="s">
        <v>776</v>
      </c>
      <c r="H472" s="151">
        <v>161</v>
      </c>
      <c r="I472" s="152"/>
      <c r="L472" s="148"/>
      <c r="M472" s="153"/>
      <c r="T472" s="154"/>
      <c r="AT472" s="149" t="s">
        <v>155</v>
      </c>
      <c r="AU472" s="149" t="s">
        <v>85</v>
      </c>
      <c r="AV472" s="13" t="s">
        <v>85</v>
      </c>
      <c r="AW472" s="13" t="s">
        <v>32</v>
      </c>
      <c r="AX472" s="13" t="s">
        <v>76</v>
      </c>
      <c r="AY472" s="149" t="s">
        <v>146</v>
      </c>
    </row>
    <row r="473" spans="2:65" s="14" customFormat="1" ht="10.199999999999999">
      <c r="B473" s="155"/>
      <c r="D473" s="142" t="s">
        <v>155</v>
      </c>
      <c r="E473" s="156" t="s">
        <v>1</v>
      </c>
      <c r="F473" s="157" t="s">
        <v>162</v>
      </c>
      <c r="H473" s="158">
        <v>351</v>
      </c>
      <c r="I473" s="159"/>
      <c r="L473" s="155"/>
      <c r="M473" s="160"/>
      <c r="T473" s="161"/>
      <c r="AT473" s="156" t="s">
        <v>155</v>
      </c>
      <c r="AU473" s="156" t="s">
        <v>85</v>
      </c>
      <c r="AV473" s="14" t="s">
        <v>153</v>
      </c>
      <c r="AW473" s="14" t="s">
        <v>32</v>
      </c>
      <c r="AX473" s="14" t="s">
        <v>81</v>
      </c>
      <c r="AY473" s="156" t="s">
        <v>146</v>
      </c>
    </row>
    <row r="474" spans="2:65" s="1" customFormat="1" ht="21.75" customHeight="1">
      <c r="B474" s="32"/>
      <c r="C474" s="169" t="s">
        <v>777</v>
      </c>
      <c r="D474" s="169" t="s">
        <v>282</v>
      </c>
      <c r="E474" s="170" t="s">
        <v>778</v>
      </c>
      <c r="F474" s="171" t="s">
        <v>779</v>
      </c>
      <c r="G474" s="172" t="s">
        <v>151</v>
      </c>
      <c r="H474" s="173">
        <v>8.4939999999999998</v>
      </c>
      <c r="I474" s="174"/>
      <c r="J474" s="175">
        <f>ROUND(I474*H474,2)</f>
        <v>0</v>
      </c>
      <c r="K474" s="171" t="s">
        <v>152</v>
      </c>
      <c r="L474" s="176"/>
      <c r="M474" s="177" t="s">
        <v>1</v>
      </c>
      <c r="N474" s="178" t="s">
        <v>41</v>
      </c>
      <c r="P474" s="137">
        <f>O474*H474</f>
        <v>0</v>
      </c>
      <c r="Q474" s="137">
        <v>0.55000000000000004</v>
      </c>
      <c r="R474" s="137">
        <f>Q474*H474</f>
        <v>4.6717000000000004</v>
      </c>
      <c r="S474" s="137">
        <v>0</v>
      </c>
      <c r="T474" s="138">
        <f>S474*H474</f>
        <v>0</v>
      </c>
      <c r="AR474" s="139" t="s">
        <v>381</v>
      </c>
      <c r="AT474" s="139" t="s">
        <v>282</v>
      </c>
      <c r="AU474" s="139" t="s">
        <v>85</v>
      </c>
      <c r="AY474" s="17" t="s">
        <v>146</v>
      </c>
      <c r="BE474" s="140">
        <f>IF(N474="základní",J474,0)</f>
        <v>0</v>
      </c>
      <c r="BF474" s="140">
        <f>IF(N474="snížená",J474,0)</f>
        <v>0</v>
      </c>
      <c r="BG474" s="140">
        <f>IF(N474="zákl. přenesená",J474,0)</f>
        <v>0</v>
      </c>
      <c r="BH474" s="140">
        <f>IF(N474="sníž. přenesená",J474,0)</f>
        <v>0</v>
      </c>
      <c r="BI474" s="140">
        <f>IF(N474="nulová",J474,0)</f>
        <v>0</v>
      </c>
      <c r="BJ474" s="17" t="s">
        <v>81</v>
      </c>
      <c r="BK474" s="140">
        <f>ROUND(I474*H474,2)</f>
        <v>0</v>
      </c>
      <c r="BL474" s="17" t="s">
        <v>307</v>
      </c>
      <c r="BM474" s="139" t="s">
        <v>780</v>
      </c>
    </row>
    <row r="475" spans="2:65" s="13" customFormat="1" ht="10.199999999999999">
      <c r="B475" s="148"/>
      <c r="D475" s="142" t="s">
        <v>155</v>
      </c>
      <c r="E475" s="149" t="s">
        <v>1</v>
      </c>
      <c r="F475" s="150" t="s">
        <v>781</v>
      </c>
      <c r="H475" s="151">
        <v>8.4939999999999998</v>
      </c>
      <c r="I475" s="152"/>
      <c r="L475" s="148"/>
      <c r="M475" s="153"/>
      <c r="T475" s="154"/>
      <c r="AT475" s="149" t="s">
        <v>155</v>
      </c>
      <c r="AU475" s="149" t="s">
        <v>85</v>
      </c>
      <c r="AV475" s="13" t="s">
        <v>85</v>
      </c>
      <c r="AW475" s="13" t="s">
        <v>32</v>
      </c>
      <c r="AX475" s="13" t="s">
        <v>81</v>
      </c>
      <c r="AY475" s="149" t="s">
        <v>146</v>
      </c>
    </row>
    <row r="476" spans="2:65" s="1" customFormat="1" ht="24.15" customHeight="1">
      <c r="B476" s="32"/>
      <c r="C476" s="128" t="s">
        <v>782</v>
      </c>
      <c r="D476" s="128" t="s">
        <v>148</v>
      </c>
      <c r="E476" s="129" t="s">
        <v>783</v>
      </c>
      <c r="F476" s="130" t="s">
        <v>784</v>
      </c>
      <c r="G476" s="131" t="s">
        <v>151</v>
      </c>
      <c r="H476" s="132">
        <v>8.4939999999999998</v>
      </c>
      <c r="I476" s="133"/>
      <c r="J476" s="134">
        <f>ROUND(I476*H476,2)</f>
        <v>0</v>
      </c>
      <c r="K476" s="130" t="s">
        <v>152</v>
      </c>
      <c r="L476" s="32"/>
      <c r="M476" s="135" t="s">
        <v>1</v>
      </c>
      <c r="N476" s="136" t="s">
        <v>41</v>
      </c>
      <c r="P476" s="137">
        <f>O476*H476</f>
        <v>0</v>
      </c>
      <c r="Q476" s="137">
        <v>2.8E-3</v>
      </c>
      <c r="R476" s="137">
        <f>Q476*H476</f>
        <v>2.3783199999999997E-2</v>
      </c>
      <c r="S476" s="137">
        <v>0</v>
      </c>
      <c r="T476" s="138">
        <f>S476*H476</f>
        <v>0</v>
      </c>
      <c r="AR476" s="139" t="s">
        <v>307</v>
      </c>
      <c r="AT476" s="139" t="s">
        <v>148</v>
      </c>
      <c r="AU476" s="139" t="s">
        <v>85</v>
      </c>
      <c r="AY476" s="17" t="s">
        <v>146</v>
      </c>
      <c r="BE476" s="140">
        <f>IF(N476="základní",J476,0)</f>
        <v>0</v>
      </c>
      <c r="BF476" s="140">
        <f>IF(N476="snížená",J476,0)</f>
        <v>0</v>
      </c>
      <c r="BG476" s="140">
        <f>IF(N476="zákl. přenesená",J476,0)</f>
        <v>0</v>
      </c>
      <c r="BH476" s="140">
        <f>IF(N476="sníž. přenesená",J476,0)</f>
        <v>0</v>
      </c>
      <c r="BI476" s="140">
        <f>IF(N476="nulová",J476,0)</f>
        <v>0</v>
      </c>
      <c r="BJ476" s="17" t="s">
        <v>81</v>
      </c>
      <c r="BK476" s="140">
        <f>ROUND(I476*H476,2)</f>
        <v>0</v>
      </c>
      <c r="BL476" s="17" t="s">
        <v>307</v>
      </c>
      <c r="BM476" s="139" t="s">
        <v>785</v>
      </c>
    </row>
    <row r="477" spans="2:65" s="1" customFormat="1" ht="24.15" customHeight="1">
      <c r="B477" s="32"/>
      <c r="C477" s="128" t="s">
        <v>786</v>
      </c>
      <c r="D477" s="128" t="s">
        <v>148</v>
      </c>
      <c r="E477" s="129" t="s">
        <v>783</v>
      </c>
      <c r="F477" s="130" t="s">
        <v>784</v>
      </c>
      <c r="G477" s="131" t="s">
        <v>151</v>
      </c>
      <c r="H477" s="132">
        <v>4.16</v>
      </c>
      <c r="I477" s="133"/>
      <c r="J477" s="134">
        <f>ROUND(I477*H477,2)</f>
        <v>0</v>
      </c>
      <c r="K477" s="130" t="s">
        <v>152</v>
      </c>
      <c r="L477" s="32"/>
      <c r="M477" s="135" t="s">
        <v>1</v>
      </c>
      <c r="N477" s="136" t="s">
        <v>41</v>
      </c>
      <c r="P477" s="137">
        <f>O477*H477</f>
        <v>0</v>
      </c>
      <c r="Q477" s="137">
        <v>2.8E-3</v>
      </c>
      <c r="R477" s="137">
        <f>Q477*H477</f>
        <v>1.1648E-2</v>
      </c>
      <c r="S477" s="137">
        <v>0</v>
      </c>
      <c r="T477" s="138">
        <f>S477*H477</f>
        <v>0</v>
      </c>
      <c r="AR477" s="139" t="s">
        <v>307</v>
      </c>
      <c r="AT477" s="139" t="s">
        <v>148</v>
      </c>
      <c r="AU477" s="139" t="s">
        <v>85</v>
      </c>
      <c r="AY477" s="17" t="s">
        <v>146</v>
      </c>
      <c r="BE477" s="140">
        <f>IF(N477="základní",J477,0)</f>
        <v>0</v>
      </c>
      <c r="BF477" s="140">
        <f>IF(N477="snížená",J477,0)</f>
        <v>0</v>
      </c>
      <c r="BG477" s="140">
        <f>IF(N477="zákl. přenesená",J477,0)</f>
        <v>0</v>
      </c>
      <c r="BH477" s="140">
        <f>IF(N477="sníž. přenesená",J477,0)</f>
        <v>0</v>
      </c>
      <c r="BI477" s="140">
        <f>IF(N477="nulová",J477,0)</f>
        <v>0</v>
      </c>
      <c r="BJ477" s="17" t="s">
        <v>81</v>
      </c>
      <c r="BK477" s="140">
        <f>ROUND(I477*H477,2)</f>
        <v>0</v>
      </c>
      <c r="BL477" s="17" t="s">
        <v>307</v>
      </c>
      <c r="BM477" s="139" t="s">
        <v>787</v>
      </c>
    </row>
    <row r="478" spans="2:65" s="13" customFormat="1" ht="10.199999999999999">
      <c r="B478" s="148"/>
      <c r="D478" s="142" t="s">
        <v>155</v>
      </c>
      <c r="E478" s="149" t="s">
        <v>1</v>
      </c>
      <c r="F478" s="150" t="s">
        <v>788</v>
      </c>
      <c r="H478" s="151">
        <v>4.16</v>
      </c>
      <c r="I478" s="152"/>
      <c r="L478" s="148"/>
      <c r="M478" s="153"/>
      <c r="T478" s="154"/>
      <c r="AT478" s="149" t="s">
        <v>155</v>
      </c>
      <c r="AU478" s="149" t="s">
        <v>85</v>
      </c>
      <c r="AV478" s="13" t="s">
        <v>85</v>
      </c>
      <c r="AW478" s="13" t="s">
        <v>32</v>
      </c>
      <c r="AX478" s="13" t="s">
        <v>81</v>
      </c>
      <c r="AY478" s="149" t="s">
        <v>146</v>
      </c>
    </row>
    <row r="479" spans="2:65" s="1" customFormat="1" ht="24.15" customHeight="1">
      <c r="B479" s="32"/>
      <c r="C479" s="128" t="s">
        <v>789</v>
      </c>
      <c r="D479" s="128" t="s">
        <v>148</v>
      </c>
      <c r="E479" s="129" t="s">
        <v>790</v>
      </c>
      <c r="F479" s="130" t="s">
        <v>791</v>
      </c>
      <c r="G479" s="131" t="s">
        <v>558</v>
      </c>
      <c r="H479" s="179"/>
      <c r="I479" s="133"/>
      <c r="J479" s="134">
        <f>ROUND(I479*H479,2)</f>
        <v>0</v>
      </c>
      <c r="K479" s="130" t="s">
        <v>152</v>
      </c>
      <c r="L479" s="32"/>
      <c r="M479" s="135" t="s">
        <v>1</v>
      </c>
      <c r="N479" s="136" t="s">
        <v>41</v>
      </c>
      <c r="P479" s="137">
        <f>O479*H479</f>
        <v>0</v>
      </c>
      <c r="Q479" s="137">
        <v>0</v>
      </c>
      <c r="R479" s="137">
        <f>Q479*H479</f>
        <v>0</v>
      </c>
      <c r="S479" s="137">
        <v>0</v>
      </c>
      <c r="T479" s="138">
        <f>S479*H479</f>
        <v>0</v>
      </c>
      <c r="AR479" s="139" t="s">
        <v>307</v>
      </c>
      <c r="AT479" s="139" t="s">
        <v>148</v>
      </c>
      <c r="AU479" s="139" t="s">
        <v>85</v>
      </c>
      <c r="AY479" s="17" t="s">
        <v>146</v>
      </c>
      <c r="BE479" s="140">
        <f>IF(N479="základní",J479,0)</f>
        <v>0</v>
      </c>
      <c r="BF479" s="140">
        <f>IF(N479="snížená",J479,0)</f>
        <v>0</v>
      </c>
      <c r="BG479" s="140">
        <f>IF(N479="zákl. přenesená",J479,0)</f>
        <v>0</v>
      </c>
      <c r="BH479" s="140">
        <f>IF(N479="sníž. přenesená",J479,0)</f>
        <v>0</v>
      </c>
      <c r="BI479" s="140">
        <f>IF(N479="nulová",J479,0)</f>
        <v>0</v>
      </c>
      <c r="BJ479" s="17" t="s">
        <v>81</v>
      </c>
      <c r="BK479" s="140">
        <f>ROUND(I479*H479,2)</f>
        <v>0</v>
      </c>
      <c r="BL479" s="17" t="s">
        <v>307</v>
      </c>
      <c r="BM479" s="139" t="s">
        <v>792</v>
      </c>
    </row>
    <row r="480" spans="2:65" s="11" customFormat="1" ht="22.8" customHeight="1">
      <c r="B480" s="116"/>
      <c r="D480" s="117" t="s">
        <v>75</v>
      </c>
      <c r="E480" s="126" t="s">
        <v>793</v>
      </c>
      <c r="F480" s="126" t="s">
        <v>794</v>
      </c>
      <c r="I480" s="119"/>
      <c r="J480" s="127">
        <f>BK480</f>
        <v>0</v>
      </c>
      <c r="L480" s="116"/>
      <c r="M480" s="121"/>
      <c r="P480" s="122">
        <f>SUM(P481:P536)</f>
        <v>0</v>
      </c>
      <c r="R480" s="122">
        <f>SUM(R481:R536)</f>
        <v>9.0891133800000006</v>
      </c>
      <c r="T480" s="123">
        <f>SUM(T481:T536)</f>
        <v>0</v>
      </c>
      <c r="AR480" s="117" t="s">
        <v>85</v>
      </c>
      <c r="AT480" s="124" t="s">
        <v>75</v>
      </c>
      <c r="AU480" s="124" t="s">
        <v>81</v>
      </c>
      <c r="AY480" s="117" t="s">
        <v>146</v>
      </c>
      <c r="BK480" s="125">
        <f>SUM(BK481:BK536)</f>
        <v>0</v>
      </c>
    </row>
    <row r="481" spans="2:65" s="1" customFormat="1" ht="24.15" customHeight="1">
      <c r="B481" s="32"/>
      <c r="C481" s="128" t="s">
        <v>795</v>
      </c>
      <c r="D481" s="128" t="s">
        <v>148</v>
      </c>
      <c r="E481" s="129" t="s">
        <v>796</v>
      </c>
      <c r="F481" s="130" t="s">
        <v>797</v>
      </c>
      <c r="G481" s="131" t="s">
        <v>197</v>
      </c>
      <c r="H481" s="132">
        <v>9.9190000000000005</v>
      </c>
      <c r="I481" s="133"/>
      <c r="J481" s="134">
        <f>ROUND(I481*H481,2)</f>
        <v>0</v>
      </c>
      <c r="K481" s="130" t="s">
        <v>152</v>
      </c>
      <c r="L481" s="32"/>
      <c r="M481" s="135" t="s">
        <v>1</v>
      </c>
      <c r="N481" s="136" t="s">
        <v>41</v>
      </c>
      <c r="P481" s="137">
        <f>O481*H481</f>
        <v>0</v>
      </c>
      <c r="Q481" s="137">
        <v>4.428E-2</v>
      </c>
      <c r="R481" s="137">
        <f>Q481*H481</f>
        <v>0.43921332000000002</v>
      </c>
      <c r="S481" s="137">
        <v>0</v>
      </c>
      <c r="T481" s="138">
        <f>S481*H481</f>
        <v>0</v>
      </c>
      <c r="AR481" s="139" t="s">
        <v>307</v>
      </c>
      <c r="AT481" s="139" t="s">
        <v>148</v>
      </c>
      <c r="AU481" s="139" t="s">
        <v>85</v>
      </c>
      <c r="AY481" s="17" t="s">
        <v>146</v>
      </c>
      <c r="BE481" s="140">
        <f>IF(N481="základní",J481,0)</f>
        <v>0</v>
      </c>
      <c r="BF481" s="140">
        <f>IF(N481="snížená",J481,0)</f>
        <v>0</v>
      </c>
      <c r="BG481" s="140">
        <f>IF(N481="zákl. přenesená",J481,0)</f>
        <v>0</v>
      </c>
      <c r="BH481" s="140">
        <f>IF(N481="sníž. přenesená",J481,0)</f>
        <v>0</v>
      </c>
      <c r="BI481" s="140">
        <f>IF(N481="nulová",J481,0)</f>
        <v>0</v>
      </c>
      <c r="BJ481" s="17" t="s">
        <v>81</v>
      </c>
      <c r="BK481" s="140">
        <f>ROUND(I481*H481,2)</f>
        <v>0</v>
      </c>
      <c r="BL481" s="17" t="s">
        <v>307</v>
      </c>
      <c r="BM481" s="139" t="s">
        <v>798</v>
      </c>
    </row>
    <row r="482" spans="2:65" s="13" customFormat="1" ht="10.199999999999999">
      <c r="B482" s="148"/>
      <c r="D482" s="142" t="s">
        <v>155</v>
      </c>
      <c r="E482" s="149" t="s">
        <v>1</v>
      </c>
      <c r="F482" s="150" t="s">
        <v>799</v>
      </c>
      <c r="H482" s="151">
        <v>9.9190000000000005</v>
      </c>
      <c r="I482" s="152"/>
      <c r="L482" s="148"/>
      <c r="M482" s="153"/>
      <c r="T482" s="154"/>
      <c r="AT482" s="149" t="s">
        <v>155</v>
      </c>
      <c r="AU482" s="149" t="s">
        <v>85</v>
      </c>
      <c r="AV482" s="13" t="s">
        <v>85</v>
      </c>
      <c r="AW482" s="13" t="s">
        <v>32</v>
      </c>
      <c r="AX482" s="13" t="s">
        <v>81</v>
      </c>
      <c r="AY482" s="149" t="s">
        <v>146</v>
      </c>
    </row>
    <row r="483" spans="2:65" s="1" customFormat="1" ht="24.15" customHeight="1">
      <c r="B483" s="32"/>
      <c r="C483" s="128" t="s">
        <v>800</v>
      </c>
      <c r="D483" s="128" t="s">
        <v>148</v>
      </c>
      <c r="E483" s="129" t="s">
        <v>801</v>
      </c>
      <c r="F483" s="130" t="s">
        <v>802</v>
      </c>
      <c r="G483" s="131" t="s">
        <v>197</v>
      </c>
      <c r="H483" s="132">
        <v>18.32</v>
      </c>
      <c r="I483" s="133"/>
      <c r="J483" s="134">
        <f>ROUND(I483*H483,2)</f>
        <v>0</v>
      </c>
      <c r="K483" s="130" t="s">
        <v>152</v>
      </c>
      <c r="L483" s="32"/>
      <c r="M483" s="135" t="s">
        <v>1</v>
      </c>
      <c r="N483" s="136" t="s">
        <v>41</v>
      </c>
      <c r="P483" s="137">
        <f>O483*H483</f>
        <v>0</v>
      </c>
      <c r="Q483" s="137">
        <v>4.5699999999999998E-2</v>
      </c>
      <c r="R483" s="137">
        <f>Q483*H483</f>
        <v>0.83722399999999997</v>
      </c>
      <c r="S483" s="137">
        <v>0</v>
      </c>
      <c r="T483" s="138">
        <f>S483*H483</f>
        <v>0</v>
      </c>
      <c r="AR483" s="139" t="s">
        <v>307</v>
      </c>
      <c r="AT483" s="139" t="s">
        <v>148</v>
      </c>
      <c r="AU483" s="139" t="s">
        <v>85</v>
      </c>
      <c r="AY483" s="17" t="s">
        <v>146</v>
      </c>
      <c r="BE483" s="140">
        <f>IF(N483="základní",J483,0)</f>
        <v>0</v>
      </c>
      <c r="BF483" s="140">
        <f>IF(N483="snížená",J483,0)</f>
        <v>0</v>
      </c>
      <c r="BG483" s="140">
        <f>IF(N483="zákl. přenesená",J483,0)</f>
        <v>0</v>
      </c>
      <c r="BH483" s="140">
        <f>IF(N483="sníž. přenesená",J483,0)</f>
        <v>0</v>
      </c>
      <c r="BI483" s="140">
        <f>IF(N483="nulová",J483,0)</f>
        <v>0</v>
      </c>
      <c r="BJ483" s="17" t="s">
        <v>81</v>
      </c>
      <c r="BK483" s="140">
        <f>ROUND(I483*H483,2)</f>
        <v>0</v>
      </c>
      <c r="BL483" s="17" t="s">
        <v>307</v>
      </c>
      <c r="BM483" s="139" t="s">
        <v>803</v>
      </c>
    </row>
    <row r="484" spans="2:65" s="13" customFormat="1" ht="10.199999999999999">
      <c r="B484" s="148"/>
      <c r="D484" s="142" t="s">
        <v>155</v>
      </c>
      <c r="E484" s="149" t="s">
        <v>1</v>
      </c>
      <c r="F484" s="150" t="s">
        <v>804</v>
      </c>
      <c r="H484" s="151">
        <v>23.047999999999998</v>
      </c>
      <c r="I484" s="152"/>
      <c r="L484" s="148"/>
      <c r="M484" s="153"/>
      <c r="T484" s="154"/>
      <c r="AT484" s="149" t="s">
        <v>155</v>
      </c>
      <c r="AU484" s="149" t="s">
        <v>85</v>
      </c>
      <c r="AV484" s="13" t="s">
        <v>85</v>
      </c>
      <c r="AW484" s="13" t="s">
        <v>32</v>
      </c>
      <c r="AX484" s="13" t="s">
        <v>76</v>
      </c>
      <c r="AY484" s="149" t="s">
        <v>146</v>
      </c>
    </row>
    <row r="485" spans="2:65" s="13" customFormat="1" ht="10.199999999999999">
      <c r="B485" s="148"/>
      <c r="D485" s="142" t="s">
        <v>155</v>
      </c>
      <c r="E485" s="149" t="s">
        <v>1</v>
      </c>
      <c r="F485" s="150" t="s">
        <v>805</v>
      </c>
      <c r="H485" s="151">
        <v>-4.7279999999999998</v>
      </c>
      <c r="I485" s="152"/>
      <c r="L485" s="148"/>
      <c r="M485" s="153"/>
      <c r="T485" s="154"/>
      <c r="AT485" s="149" t="s">
        <v>155</v>
      </c>
      <c r="AU485" s="149" t="s">
        <v>85</v>
      </c>
      <c r="AV485" s="13" t="s">
        <v>85</v>
      </c>
      <c r="AW485" s="13" t="s">
        <v>32</v>
      </c>
      <c r="AX485" s="13" t="s">
        <v>76</v>
      </c>
      <c r="AY485" s="149" t="s">
        <v>146</v>
      </c>
    </row>
    <row r="486" spans="2:65" s="14" customFormat="1" ht="10.199999999999999">
      <c r="B486" s="155"/>
      <c r="D486" s="142" t="s">
        <v>155</v>
      </c>
      <c r="E486" s="156" t="s">
        <v>1</v>
      </c>
      <c r="F486" s="157" t="s">
        <v>162</v>
      </c>
      <c r="H486" s="158">
        <v>18.32</v>
      </c>
      <c r="I486" s="159"/>
      <c r="L486" s="155"/>
      <c r="M486" s="160"/>
      <c r="T486" s="161"/>
      <c r="AT486" s="156" t="s">
        <v>155</v>
      </c>
      <c r="AU486" s="156" t="s">
        <v>85</v>
      </c>
      <c r="AV486" s="14" t="s">
        <v>153</v>
      </c>
      <c r="AW486" s="14" t="s">
        <v>32</v>
      </c>
      <c r="AX486" s="14" t="s">
        <v>81</v>
      </c>
      <c r="AY486" s="156" t="s">
        <v>146</v>
      </c>
    </row>
    <row r="487" spans="2:65" s="1" customFormat="1" ht="24.15" customHeight="1">
      <c r="B487" s="32"/>
      <c r="C487" s="128" t="s">
        <v>806</v>
      </c>
      <c r="D487" s="128" t="s">
        <v>148</v>
      </c>
      <c r="E487" s="129" t="s">
        <v>807</v>
      </c>
      <c r="F487" s="130" t="s">
        <v>808</v>
      </c>
      <c r="G487" s="131" t="s">
        <v>197</v>
      </c>
      <c r="H487" s="132">
        <v>29.503</v>
      </c>
      <c r="I487" s="133"/>
      <c r="J487" s="134">
        <f>ROUND(I487*H487,2)</f>
        <v>0</v>
      </c>
      <c r="K487" s="130" t="s">
        <v>152</v>
      </c>
      <c r="L487" s="32"/>
      <c r="M487" s="135" t="s">
        <v>1</v>
      </c>
      <c r="N487" s="136" t="s">
        <v>41</v>
      </c>
      <c r="P487" s="137">
        <f>O487*H487</f>
        <v>0</v>
      </c>
      <c r="Q487" s="137">
        <v>4.5539999999999997E-2</v>
      </c>
      <c r="R487" s="137">
        <f>Q487*H487</f>
        <v>1.3435666199999998</v>
      </c>
      <c r="S487" s="137">
        <v>0</v>
      </c>
      <c r="T487" s="138">
        <f>S487*H487</f>
        <v>0</v>
      </c>
      <c r="AR487" s="139" t="s">
        <v>307</v>
      </c>
      <c r="AT487" s="139" t="s">
        <v>148</v>
      </c>
      <c r="AU487" s="139" t="s">
        <v>85</v>
      </c>
      <c r="AY487" s="17" t="s">
        <v>146</v>
      </c>
      <c r="BE487" s="140">
        <f>IF(N487="základní",J487,0)</f>
        <v>0</v>
      </c>
      <c r="BF487" s="140">
        <f>IF(N487="snížená",J487,0)</f>
        <v>0</v>
      </c>
      <c r="BG487" s="140">
        <f>IF(N487="zákl. přenesená",J487,0)</f>
        <v>0</v>
      </c>
      <c r="BH487" s="140">
        <f>IF(N487="sníž. přenesená",J487,0)</f>
        <v>0</v>
      </c>
      <c r="BI487" s="140">
        <f>IF(N487="nulová",J487,0)</f>
        <v>0</v>
      </c>
      <c r="BJ487" s="17" t="s">
        <v>81</v>
      </c>
      <c r="BK487" s="140">
        <f>ROUND(I487*H487,2)</f>
        <v>0</v>
      </c>
      <c r="BL487" s="17" t="s">
        <v>307</v>
      </c>
      <c r="BM487" s="139" t="s">
        <v>809</v>
      </c>
    </row>
    <row r="488" spans="2:65" s="13" customFormat="1" ht="10.199999999999999">
      <c r="B488" s="148"/>
      <c r="D488" s="142" t="s">
        <v>155</v>
      </c>
      <c r="E488" s="149" t="s">
        <v>1</v>
      </c>
      <c r="F488" s="150" t="s">
        <v>810</v>
      </c>
      <c r="H488" s="151">
        <v>32.261000000000003</v>
      </c>
      <c r="I488" s="152"/>
      <c r="L488" s="148"/>
      <c r="M488" s="153"/>
      <c r="T488" s="154"/>
      <c r="AT488" s="149" t="s">
        <v>155</v>
      </c>
      <c r="AU488" s="149" t="s">
        <v>85</v>
      </c>
      <c r="AV488" s="13" t="s">
        <v>85</v>
      </c>
      <c r="AW488" s="13" t="s">
        <v>32</v>
      </c>
      <c r="AX488" s="13" t="s">
        <v>76</v>
      </c>
      <c r="AY488" s="149" t="s">
        <v>146</v>
      </c>
    </row>
    <row r="489" spans="2:65" s="13" customFormat="1" ht="10.199999999999999">
      <c r="B489" s="148"/>
      <c r="D489" s="142" t="s">
        <v>155</v>
      </c>
      <c r="E489" s="149" t="s">
        <v>1</v>
      </c>
      <c r="F489" s="150" t="s">
        <v>811</v>
      </c>
      <c r="H489" s="151">
        <v>-2.758</v>
      </c>
      <c r="I489" s="152"/>
      <c r="L489" s="148"/>
      <c r="M489" s="153"/>
      <c r="T489" s="154"/>
      <c r="AT489" s="149" t="s">
        <v>155</v>
      </c>
      <c r="AU489" s="149" t="s">
        <v>85</v>
      </c>
      <c r="AV489" s="13" t="s">
        <v>85</v>
      </c>
      <c r="AW489" s="13" t="s">
        <v>32</v>
      </c>
      <c r="AX489" s="13" t="s">
        <v>76</v>
      </c>
      <c r="AY489" s="149" t="s">
        <v>146</v>
      </c>
    </row>
    <row r="490" spans="2:65" s="14" customFormat="1" ht="10.199999999999999">
      <c r="B490" s="155"/>
      <c r="D490" s="142" t="s">
        <v>155</v>
      </c>
      <c r="E490" s="156" t="s">
        <v>1</v>
      </c>
      <c r="F490" s="157" t="s">
        <v>162</v>
      </c>
      <c r="H490" s="158">
        <v>29.503</v>
      </c>
      <c r="I490" s="159"/>
      <c r="L490" s="155"/>
      <c r="M490" s="160"/>
      <c r="T490" s="161"/>
      <c r="AT490" s="156" t="s">
        <v>155</v>
      </c>
      <c r="AU490" s="156" t="s">
        <v>85</v>
      </c>
      <c r="AV490" s="14" t="s">
        <v>153</v>
      </c>
      <c r="AW490" s="14" t="s">
        <v>32</v>
      </c>
      <c r="AX490" s="14" t="s">
        <v>81</v>
      </c>
      <c r="AY490" s="156" t="s">
        <v>146</v>
      </c>
    </row>
    <row r="491" spans="2:65" s="1" customFormat="1" ht="24.15" customHeight="1">
      <c r="B491" s="32"/>
      <c r="C491" s="128" t="s">
        <v>812</v>
      </c>
      <c r="D491" s="128" t="s">
        <v>148</v>
      </c>
      <c r="E491" s="129" t="s">
        <v>813</v>
      </c>
      <c r="F491" s="130" t="s">
        <v>814</v>
      </c>
      <c r="G491" s="131" t="s">
        <v>197</v>
      </c>
      <c r="H491" s="132">
        <v>6.2240000000000002</v>
      </c>
      <c r="I491" s="133"/>
      <c r="J491" s="134">
        <f>ROUND(I491*H491,2)</f>
        <v>0</v>
      </c>
      <c r="K491" s="130" t="s">
        <v>152</v>
      </c>
      <c r="L491" s="32"/>
      <c r="M491" s="135" t="s">
        <v>1</v>
      </c>
      <c r="N491" s="136" t="s">
        <v>41</v>
      </c>
      <c r="P491" s="137">
        <f>O491*H491</f>
        <v>0</v>
      </c>
      <c r="Q491" s="137">
        <v>4.6960000000000002E-2</v>
      </c>
      <c r="R491" s="137">
        <f>Q491*H491</f>
        <v>0.29227904000000005</v>
      </c>
      <c r="S491" s="137">
        <v>0</v>
      </c>
      <c r="T491" s="138">
        <f>S491*H491</f>
        <v>0</v>
      </c>
      <c r="AR491" s="139" t="s">
        <v>307</v>
      </c>
      <c r="AT491" s="139" t="s">
        <v>148</v>
      </c>
      <c r="AU491" s="139" t="s">
        <v>85</v>
      </c>
      <c r="AY491" s="17" t="s">
        <v>146</v>
      </c>
      <c r="BE491" s="140">
        <f>IF(N491="základní",J491,0)</f>
        <v>0</v>
      </c>
      <c r="BF491" s="140">
        <f>IF(N491="snížená",J491,0)</f>
        <v>0</v>
      </c>
      <c r="BG491" s="140">
        <f>IF(N491="zákl. přenesená",J491,0)</f>
        <v>0</v>
      </c>
      <c r="BH491" s="140">
        <f>IF(N491="sníž. přenesená",J491,0)</f>
        <v>0</v>
      </c>
      <c r="BI491" s="140">
        <f>IF(N491="nulová",J491,0)</f>
        <v>0</v>
      </c>
      <c r="BJ491" s="17" t="s">
        <v>81</v>
      </c>
      <c r="BK491" s="140">
        <f>ROUND(I491*H491,2)</f>
        <v>0</v>
      </c>
      <c r="BL491" s="17" t="s">
        <v>307</v>
      </c>
      <c r="BM491" s="139" t="s">
        <v>815</v>
      </c>
    </row>
    <row r="492" spans="2:65" s="13" customFormat="1" ht="10.199999999999999">
      <c r="B492" s="148"/>
      <c r="D492" s="142" t="s">
        <v>155</v>
      </c>
      <c r="E492" s="149" t="s">
        <v>1</v>
      </c>
      <c r="F492" s="150" t="s">
        <v>816</v>
      </c>
      <c r="H492" s="151">
        <v>7.8</v>
      </c>
      <c r="I492" s="152"/>
      <c r="L492" s="148"/>
      <c r="M492" s="153"/>
      <c r="T492" s="154"/>
      <c r="AT492" s="149" t="s">
        <v>155</v>
      </c>
      <c r="AU492" s="149" t="s">
        <v>85</v>
      </c>
      <c r="AV492" s="13" t="s">
        <v>85</v>
      </c>
      <c r="AW492" s="13" t="s">
        <v>32</v>
      </c>
      <c r="AX492" s="13" t="s">
        <v>76</v>
      </c>
      <c r="AY492" s="149" t="s">
        <v>146</v>
      </c>
    </row>
    <row r="493" spans="2:65" s="13" customFormat="1" ht="10.199999999999999">
      <c r="B493" s="148"/>
      <c r="D493" s="142" t="s">
        <v>155</v>
      </c>
      <c r="E493" s="149" t="s">
        <v>1</v>
      </c>
      <c r="F493" s="150" t="s">
        <v>281</v>
      </c>
      <c r="H493" s="151">
        <v>-1.5760000000000001</v>
      </c>
      <c r="I493" s="152"/>
      <c r="L493" s="148"/>
      <c r="M493" s="153"/>
      <c r="T493" s="154"/>
      <c r="AT493" s="149" t="s">
        <v>155</v>
      </c>
      <c r="AU493" s="149" t="s">
        <v>85</v>
      </c>
      <c r="AV493" s="13" t="s">
        <v>85</v>
      </c>
      <c r="AW493" s="13" t="s">
        <v>32</v>
      </c>
      <c r="AX493" s="13" t="s">
        <v>76</v>
      </c>
      <c r="AY493" s="149" t="s">
        <v>146</v>
      </c>
    </row>
    <row r="494" spans="2:65" s="14" customFormat="1" ht="10.199999999999999">
      <c r="B494" s="155"/>
      <c r="D494" s="142" t="s">
        <v>155</v>
      </c>
      <c r="E494" s="156" t="s">
        <v>1</v>
      </c>
      <c r="F494" s="157" t="s">
        <v>162</v>
      </c>
      <c r="H494" s="158">
        <v>6.2240000000000002</v>
      </c>
      <c r="I494" s="159"/>
      <c r="L494" s="155"/>
      <c r="M494" s="160"/>
      <c r="T494" s="161"/>
      <c r="AT494" s="156" t="s">
        <v>155</v>
      </c>
      <c r="AU494" s="156" t="s">
        <v>85</v>
      </c>
      <c r="AV494" s="14" t="s">
        <v>153</v>
      </c>
      <c r="AW494" s="14" t="s">
        <v>32</v>
      </c>
      <c r="AX494" s="14" t="s">
        <v>81</v>
      </c>
      <c r="AY494" s="156" t="s">
        <v>146</v>
      </c>
    </row>
    <row r="495" spans="2:65" s="1" customFormat="1" ht="21.75" customHeight="1">
      <c r="B495" s="32"/>
      <c r="C495" s="128" t="s">
        <v>817</v>
      </c>
      <c r="D495" s="128" t="s">
        <v>148</v>
      </c>
      <c r="E495" s="129" t="s">
        <v>818</v>
      </c>
      <c r="F495" s="130" t="s">
        <v>819</v>
      </c>
      <c r="G495" s="131" t="s">
        <v>197</v>
      </c>
      <c r="H495" s="132">
        <v>63.966000000000001</v>
      </c>
      <c r="I495" s="133"/>
      <c r="J495" s="134">
        <f>ROUND(I495*H495,2)</f>
        <v>0</v>
      </c>
      <c r="K495" s="130" t="s">
        <v>152</v>
      </c>
      <c r="L495" s="32"/>
      <c r="M495" s="135" t="s">
        <v>1</v>
      </c>
      <c r="N495" s="136" t="s">
        <v>41</v>
      </c>
      <c r="P495" s="137">
        <f>O495*H495</f>
        <v>0</v>
      </c>
      <c r="Q495" s="137">
        <v>2.0000000000000001E-4</v>
      </c>
      <c r="R495" s="137">
        <f>Q495*H495</f>
        <v>1.2793200000000001E-2</v>
      </c>
      <c r="S495" s="137">
        <v>0</v>
      </c>
      <c r="T495" s="138">
        <f>S495*H495</f>
        <v>0</v>
      </c>
      <c r="AR495" s="139" t="s">
        <v>307</v>
      </c>
      <c r="AT495" s="139" t="s">
        <v>148</v>
      </c>
      <c r="AU495" s="139" t="s">
        <v>85</v>
      </c>
      <c r="AY495" s="17" t="s">
        <v>146</v>
      </c>
      <c r="BE495" s="140">
        <f>IF(N495="základní",J495,0)</f>
        <v>0</v>
      </c>
      <c r="BF495" s="140">
        <f>IF(N495="snížená",J495,0)</f>
        <v>0</v>
      </c>
      <c r="BG495" s="140">
        <f>IF(N495="zákl. přenesená",J495,0)</f>
        <v>0</v>
      </c>
      <c r="BH495" s="140">
        <f>IF(N495="sníž. přenesená",J495,0)</f>
        <v>0</v>
      </c>
      <c r="BI495" s="140">
        <f>IF(N495="nulová",J495,0)</f>
        <v>0</v>
      </c>
      <c r="BJ495" s="17" t="s">
        <v>81</v>
      </c>
      <c r="BK495" s="140">
        <f>ROUND(I495*H495,2)</f>
        <v>0</v>
      </c>
      <c r="BL495" s="17" t="s">
        <v>307</v>
      </c>
      <c r="BM495" s="139" t="s">
        <v>820</v>
      </c>
    </row>
    <row r="496" spans="2:65" s="13" customFormat="1" ht="10.199999999999999">
      <c r="B496" s="148"/>
      <c r="D496" s="142" t="s">
        <v>155</v>
      </c>
      <c r="E496" s="149" t="s">
        <v>1</v>
      </c>
      <c r="F496" s="150" t="s">
        <v>821</v>
      </c>
      <c r="H496" s="151">
        <v>63.966000000000001</v>
      </c>
      <c r="I496" s="152"/>
      <c r="L496" s="148"/>
      <c r="M496" s="153"/>
      <c r="T496" s="154"/>
      <c r="AT496" s="149" t="s">
        <v>155</v>
      </c>
      <c r="AU496" s="149" t="s">
        <v>85</v>
      </c>
      <c r="AV496" s="13" t="s">
        <v>85</v>
      </c>
      <c r="AW496" s="13" t="s">
        <v>32</v>
      </c>
      <c r="AX496" s="13" t="s">
        <v>81</v>
      </c>
      <c r="AY496" s="149" t="s">
        <v>146</v>
      </c>
    </row>
    <row r="497" spans="2:65" s="1" customFormat="1" ht="16.5" customHeight="1">
      <c r="B497" s="32"/>
      <c r="C497" s="128" t="s">
        <v>822</v>
      </c>
      <c r="D497" s="128" t="s">
        <v>148</v>
      </c>
      <c r="E497" s="129" t="s">
        <v>823</v>
      </c>
      <c r="F497" s="130" t="s">
        <v>824</v>
      </c>
      <c r="G497" s="131" t="s">
        <v>419</v>
      </c>
      <c r="H497" s="132">
        <v>3</v>
      </c>
      <c r="I497" s="133"/>
      <c r="J497" s="134">
        <f>ROUND(I497*H497,2)</f>
        <v>0</v>
      </c>
      <c r="K497" s="130" t="s">
        <v>152</v>
      </c>
      <c r="L497" s="32"/>
      <c r="M497" s="135" t="s">
        <v>1</v>
      </c>
      <c r="N497" s="136" t="s">
        <v>41</v>
      </c>
      <c r="P497" s="137">
        <f>O497*H497</f>
        <v>0</v>
      </c>
      <c r="Q497" s="137">
        <v>1.3999999999999999E-4</v>
      </c>
      <c r="R497" s="137">
        <f>Q497*H497</f>
        <v>4.1999999999999996E-4</v>
      </c>
      <c r="S497" s="137">
        <v>0</v>
      </c>
      <c r="T497" s="138">
        <f>S497*H497</f>
        <v>0</v>
      </c>
      <c r="AR497" s="139" t="s">
        <v>307</v>
      </c>
      <c r="AT497" s="139" t="s">
        <v>148</v>
      </c>
      <c r="AU497" s="139" t="s">
        <v>85</v>
      </c>
      <c r="AY497" s="17" t="s">
        <v>146</v>
      </c>
      <c r="BE497" s="140">
        <f>IF(N497="základní",J497,0)</f>
        <v>0</v>
      </c>
      <c r="BF497" s="140">
        <f>IF(N497="snížená",J497,0)</f>
        <v>0</v>
      </c>
      <c r="BG497" s="140">
        <f>IF(N497="zákl. přenesená",J497,0)</f>
        <v>0</v>
      </c>
      <c r="BH497" s="140">
        <f>IF(N497="sníž. přenesená",J497,0)</f>
        <v>0</v>
      </c>
      <c r="BI497" s="140">
        <f>IF(N497="nulová",J497,0)</f>
        <v>0</v>
      </c>
      <c r="BJ497" s="17" t="s">
        <v>81</v>
      </c>
      <c r="BK497" s="140">
        <f>ROUND(I497*H497,2)</f>
        <v>0</v>
      </c>
      <c r="BL497" s="17" t="s">
        <v>307</v>
      </c>
      <c r="BM497" s="139" t="s">
        <v>825</v>
      </c>
    </row>
    <row r="498" spans="2:65" s="1" customFormat="1" ht="24.15" customHeight="1">
      <c r="B498" s="32"/>
      <c r="C498" s="128" t="s">
        <v>826</v>
      </c>
      <c r="D498" s="128" t="s">
        <v>148</v>
      </c>
      <c r="E498" s="129" t="s">
        <v>827</v>
      </c>
      <c r="F498" s="130" t="s">
        <v>828</v>
      </c>
      <c r="G498" s="131" t="s">
        <v>197</v>
      </c>
      <c r="H498" s="132">
        <v>109.46899999999999</v>
      </c>
      <c r="I498" s="133"/>
      <c r="J498" s="134">
        <f>ROUND(I498*H498,2)</f>
        <v>0</v>
      </c>
      <c r="K498" s="130" t="s">
        <v>152</v>
      </c>
      <c r="L498" s="32"/>
      <c r="M498" s="135" t="s">
        <v>1</v>
      </c>
      <c r="N498" s="136" t="s">
        <v>41</v>
      </c>
      <c r="P498" s="137">
        <f>O498*H498</f>
        <v>0</v>
      </c>
      <c r="Q498" s="137">
        <v>1.9300000000000001E-2</v>
      </c>
      <c r="R498" s="137">
        <f>Q498*H498</f>
        <v>2.1127517</v>
      </c>
      <c r="S498" s="137">
        <v>0</v>
      </c>
      <c r="T498" s="138">
        <f>S498*H498</f>
        <v>0</v>
      </c>
      <c r="AR498" s="139" t="s">
        <v>307</v>
      </c>
      <c r="AT498" s="139" t="s">
        <v>148</v>
      </c>
      <c r="AU498" s="139" t="s">
        <v>85</v>
      </c>
      <c r="AY498" s="17" t="s">
        <v>146</v>
      </c>
      <c r="BE498" s="140">
        <f>IF(N498="základní",J498,0)</f>
        <v>0</v>
      </c>
      <c r="BF498" s="140">
        <f>IF(N498="snížená",J498,0)</f>
        <v>0</v>
      </c>
      <c r="BG498" s="140">
        <f>IF(N498="zákl. přenesená",J498,0)</f>
        <v>0</v>
      </c>
      <c r="BH498" s="140">
        <f>IF(N498="sníž. přenesená",J498,0)</f>
        <v>0</v>
      </c>
      <c r="BI498" s="140">
        <f>IF(N498="nulová",J498,0)</f>
        <v>0</v>
      </c>
      <c r="BJ498" s="17" t="s">
        <v>81</v>
      </c>
      <c r="BK498" s="140">
        <f>ROUND(I498*H498,2)</f>
        <v>0</v>
      </c>
      <c r="BL498" s="17" t="s">
        <v>307</v>
      </c>
      <c r="BM498" s="139" t="s">
        <v>829</v>
      </c>
    </row>
    <row r="499" spans="2:65" s="13" customFormat="1" ht="10.199999999999999">
      <c r="B499" s="148"/>
      <c r="D499" s="142" t="s">
        <v>155</v>
      </c>
      <c r="E499" s="149" t="s">
        <v>1</v>
      </c>
      <c r="F499" s="150" t="s">
        <v>830</v>
      </c>
      <c r="H499" s="151">
        <v>53.35</v>
      </c>
      <c r="I499" s="152"/>
      <c r="L499" s="148"/>
      <c r="M499" s="153"/>
      <c r="T499" s="154"/>
      <c r="AT499" s="149" t="s">
        <v>155</v>
      </c>
      <c r="AU499" s="149" t="s">
        <v>85</v>
      </c>
      <c r="AV499" s="13" t="s">
        <v>85</v>
      </c>
      <c r="AW499" s="13" t="s">
        <v>32</v>
      </c>
      <c r="AX499" s="13" t="s">
        <v>76</v>
      </c>
      <c r="AY499" s="149" t="s">
        <v>146</v>
      </c>
    </row>
    <row r="500" spans="2:65" s="13" customFormat="1" ht="10.199999999999999">
      <c r="B500" s="148"/>
      <c r="D500" s="142" t="s">
        <v>155</v>
      </c>
      <c r="E500" s="149" t="s">
        <v>1</v>
      </c>
      <c r="F500" s="150" t="s">
        <v>831</v>
      </c>
      <c r="H500" s="151">
        <v>-4.8600000000000003</v>
      </c>
      <c r="I500" s="152"/>
      <c r="L500" s="148"/>
      <c r="M500" s="153"/>
      <c r="T500" s="154"/>
      <c r="AT500" s="149" t="s">
        <v>155</v>
      </c>
      <c r="AU500" s="149" t="s">
        <v>85</v>
      </c>
      <c r="AV500" s="13" t="s">
        <v>85</v>
      </c>
      <c r="AW500" s="13" t="s">
        <v>32</v>
      </c>
      <c r="AX500" s="13" t="s">
        <v>76</v>
      </c>
      <c r="AY500" s="149" t="s">
        <v>146</v>
      </c>
    </row>
    <row r="501" spans="2:65" s="13" customFormat="1" ht="10.199999999999999">
      <c r="B501" s="148"/>
      <c r="D501" s="142" t="s">
        <v>155</v>
      </c>
      <c r="E501" s="149" t="s">
        <v>1</v>
      </c>
      <c r="F501" s="150" t="s">
        <v>832</v>
      </c>
      <c r="H501" s="151">
        <v>74.760999999999996</v>
      </c>
      <c r="I501" s="152"/>
      <c r="L501" s="148"/>
      <c r="M501" s="153"/>
      <c r="T501" s="154"/>
      <c r="AT501" s="149" t="s">
        <v>155</v>
      </c>
      <c r="AU501" s="149" t="s">
        <v>85</v>
      </c>
      <c r="AV501" s="13" t="s">
        <v>85</v>
      </c>
      <c r="AW501" s="13" t="s">
        <v>32</v>
      </c>
      <c r="AX501" s="13" t="s">
        <v>76</v>
      </c>
      <c r="AY501" s="149" t="s">
        <v>146</v>
      </c>
    </row>
    <row r="502" spans="2:65" s="13" customFormat="1" ht="10.199999999999999">
      <c r="B502" s="148"/>
      <c r="D502" s="142" t="s">
        <v>155</v>
      </c>
      <c r="E502" s="149" t="s">
        <v>1</v>
      </c>
      <c r="F502" s="150" t="s">
        <v>278</v>
      </c>
      <c r="H502" s="151">
        <v>-6</v>
      </c>
      <c r="I502" s="152"/>
      <c r="L502" s="148"/>
      <c r="M502" s="153"/>
      <c r="T502" s="154"/>
      <c r="AT502" s="149" t="s">
        <v>155</v>
      </c>
      <c r="AU502" s="149" t="s">
        <v>85</v>
      </c>
      <c r="AV502" s="13" t="s">
        <v>85</v>
      </c>
      <c r="AW502" s="13" t="s">
        <v>32</v>
      </c>
      <c r="AX502" s="13" t="s">
        <v>76</v>
      </c>
      <c r="AY502" s="149" t="s">
        <v>146</v>
      </c>
    </row>
    <row r="503" spans="2:65" s="13" customFormat="1" ht="10.199999999999999">
      <c r="B503" s="148"/>
      <c r="D503" s="142" t="s">
        <v>155</v>
      </c>
      <c r="E503" s="149" t="s">
        <v>1</v>
      </c>
      <c r="F503" s="150" t="s">
        <v>280</v>
      </c>
      <c r="H503" s="151">
        <v>-5.61</v>
      </c>
      <c r="I503" s="152"/>
      <c r="L503" s="148"/>
      <c r="M503" s="153"/>
      <c r="T503" s="154"/>
      <c r="AT503" s="149" t="s">
        <v>155</v>
      </c>
      <c r="AU503" s="149" t="s">
        <v>85</v>
      </c>
      <c r="AV503" s="13" t="s">
        <v>85</v>
      </c>
      <c r="AW503" s="13" t="s">
        <v>32</v>
      </c>
      <c r="AX503" s="13" t="s">
        <v>76</v>
      </c>
      <c r="AY503" s="149" t="s">
        <v>146</v>
      </c>
    </row>
    <row r="504" spans="2:65" s="13" customFormat="1" ht="10.199999999999999">
      <c r="B504" s="148"/>
      <c r="D504" s="142" t="s">
        <v>155</v>
      </c>
      <c r="E504" s="149" t="s">
        <v>1</v>
      </c>
      <c r="F504" s="150" t="s">
        <v>833</v>
      </c>
      <c r="H504" s="151">
        <v>-9.7200000000000006</v>
      </c>
      <c r="I504" s="152"/>
      <c r="L504" s="148"/>
      <c r="M504" s="153"/>
      <c r="T504" s="154"/>
      <c r="AT504" s="149" t="s">
        <v>155</v>
      </c>
      <c r="AU504" s="149" t="s">
        <v>85</v>
      </c>
      <c r="AV504" s="13" t="s">
        <v>85</v>
      </c>
      <c r="AW504" s="13" t="s">
        <v>32</v>
      </c>
      <c r="AX504" s="13" t="s">
        <v>76</v>
      </c>
      <c r="AY504" s="149" t="s">
        <v>146</v>
      </c>
    </row>
    <row r="505" spans="2:65" s="13" customFormat="1" ht="10.199999999999999">
      <c r="B505" s="148"/>
      <c r="D505" s="142" t="s">
        <v>155</v>
      </c>
      <c r="E505" s="149" t="s">
        <v>1</v>
      </c>
      <c r="F505" s="150" t="s">
        <v>280</v>
      </c>
      <c r="H505" s="151">
        <v>-5.61</v>
      </c>
      <c r="I505" s="152"/>
      <c r="L505" s="148"/>
      <c r="M505" s="153"/>
      <c r="T505" s="154"/>
      <c r="AT505" s="149" t="s">
        <v>155</v>
      </c>
      <c r="AU505" s="149" t="s">
        <v>85</v>
      </c>
      <c r="AV505" s="13" t="s">
        <v>85</v>
      </c>
      <c r="AW505" s="13" t="s">
        <v>32</v>
      </c>
      <c r="AX505" s="13" t="s">
        <v>76</v>
      </c>
      <c r="AY505" s="149" t="s">
        <v>146</v>
      </c>
    </row>
    <row r="506" spans="2:65" s="13" customFormat="1" ht="10.199999999999999">
      <c r="B506" s="148"/>
      <c r="D506" s="142" t="s">
        <v>155</v>
      </c>
      <c r="E506" s="149" t="s">
        <v>1</v>
      </c>
      <c r="F506" s="150" t="s">
        <v>834</v>
      </c>
      <c r="H506" s="151">
        <v>14.734</v>
      </c>
      <c r="I506" s="152"/>
      <c r="L506" s="148"/>
      <c r="M506" s="153"/>
      <c r="T506" s="154"/>
      <c r="AT506" s="149" t="s">
        <v>155</v>
      </c>
      <c r="AU506" s="149" t="s">
        <v>85</v>
      </c>
      <c r="AV506" s="13" t="s">
        <v>85</v>
      </c>
      <c r="AW506" s="13" t="s">
        <v>32</v>
      </c>
      <c r="AX506" s="13" t="s">
        <v>76</v>
      </c>
      <c r="AY506" s="149" t="s">
        <v>146</v>
      </c>
    </row>
    <row r="507" spans="2:65" s="13" customFormat="1" ht="10.199999999999999">
      <c r="B507" s="148"/>
      <c r="D507" s="142" t="s">
        <v>155</v>
      </c>
      <c r="E507" s="149" t="s">
        <v>1</v>
      </c>
      <c r="F507" s="150" t="s">
        <v>281</v>
      </c>
      <c r="H507" s="151">
        <v>-1.5760000000000001</v>
      </c>
      <c r="I507" s="152"/>
      <c r="L507" s="148"/>
      <c r="M507" s="153"/>
      <c r="T507" s="154"/>
      <c r="AT507" s="149" t="s">
        <v>155</v>
      </c>
      <c r="AU507" s="149" t="s">
        <v>85</v>
      </c>
      <c r="AV507" s="13" t="s">
        <v>85</v>
      </c>
      <c r="AW507" s="13" t="s">
        <v>32</v>
      </c>
      <c r="AX507" s="13" t="s">
        <v>76</v>
      </c>
      <c r="AY507" s="149" t="s">
        <v>146</v>
      </c>
    </row>
    <row r="508" spans="2:65" s="14" customFormat="1" ht="10.199999999999999">
      <c r="B508" s="155"/>
      <c r="D508" s="142" t="s">
        <v>155</v>
      </c>
      <c r="E508" s="156" t="s">
        <v>1</v>
      </c>
      <c r="F508" s="157" t="s">
        <v>162</v>
      </c>
      <c r="H508" s="158">
        <v>109.46899999999999</v>
      </c>
      <c r="I508" s="159"/>
      <c r="L508" s="155"/>
      <c r="M508" s="160"/>
      <c r="T508" s="161"/>
      <c r="AT508" s="156" t="s">
        <v>155</v>
      </c>
      <c r="AU508" s="156" t="s">
        <v>85</v>
      </c>
      <c r="AV508" s="14" t="s">
        <v>153</v>
      </c>
      <c r="AW508" s="14" t="s">
        <v>32</v>
      </c>
      <c r="AX508" s="14" t="s">
        <v>81</v>
      </c>
      <c r="AY508" s="156" t="s">
        <v>146</v>
      </c>
    </row>
    <row r="509" spans="2:65" s="1" customFormat="1" ht="24.15" customHeight="1">
      <c r="B509" s="32"/>
      <c r="C509" s="128" t="s">
        <v>835</v>
      </c>
      <c r="D509" s="128" t="s">
        <v>148</v>
      </c>
      <c r="E509" s="129" t="s">
        <v>836</v>
      </c>
      <c r="F509" s="130" t="s">
        <v>837</v>
      </c>
      <c r="G509" s="131" t="s">
        <v>197</v>
      </c>
      <c r="H509" s="132">
        <v>7.8</v>
      </c>
      <c r="I509" s="133"/>
      <c r="J509" s="134">
        <f>ROUND(I509*H509,2)</f>
        <v>0</v>
      </c>
      <c r="K509" s="130" t="s">
        <v>152</v>
      </c>
      <c r="L509" s="32"/>
      <c r="M509" s="135" t="s">
        <v>1</v>
      </c>
      <c r="N509" s="136" t="s">
        <v>41</v>
      </c>
      <c r="P509" s="137">
        <f>O509*H509</f>
        <v>0</v>
      </c>
      <c r="Q509" s="137">
        <v>1.9300000000000001E-2</v>
      </c>
      <c r="R509" s="137">
        <f>Q509*H509</f>
        <v>0.15054000000000001</v>
      </c>
      <c r="S509" s="137">
        <v>0</v>
      </c>
      <c r="T509" s="138">
        <f>S509*H509</f>
        <v>0</v>
      </c>
      <c r="AR509" s="139" t="s">
        <v>307</v>
      </c>
      <c r="AT509" s="139" t="s">
        <v>148</v>
      </c>
      <c r="AU509" s="139" t="s">
        <v>85</v>
      </c>
      <c r="AY509" s="17" t="s">
        <v>146</v>
      </c>
      <c r="BE509" s="140">
        <f>IF(N509="základní",J509,0)</f>
        <v>0</v>
      </c>
      <c r="BF509" s="140">
        <f>IF(N509="snížená",J509,0)</f>
        <v>0</v>
      </c>
      <c r="BG509" s="140">
        <f>IF(N509="zákl. přenesená",J509,0)</f>
        <v>0</v>
      </c>
      <c r="BH509" s="140">
        <f>IF(N509="sníž. přenesená",J509,0)</f>
        <v>0</v>
      </c>
      <c r="BI509" s="140">
        <f>IF(N509="nulová",J509,0)</f>
        <v>0</v>
      </c>
      <c r="BJ509" s="17" t="s">
        <v>81</v>
      </c>
      <c r="BK509" s="140">
        <f>ROUND(I509*H509,2)</f>
        <v>0</v>
      </c>
      <c r="BL509" s="17" t="s">
        <v>307</v>
      </c>
      <c r="BM509" s="139" t="s">
        <v>838</v>
      </c>
    </row>
    <row r="510" spans="2:65" s="13" customFormat="1" ht="10.199999999999999">
      <c r="B510" s="148"/>
      <c r="D510" s="142" t="s">
        <v>155</v>
      </c>
      <c r="E510" s="149" t="s">
        <v>1</v>
      </c>
      <c r="F510" s="150" t="s">
        <v>816</v>
      </c>
      <c r="H510" s="151">
        <v>7.8</v>
      </c>
      <c r="I510" s="152"/>
      <c r="L510" s="148"/>
      <c r="M510" s="153"/>
      <c r="T510" s="154"/>
      <c r="AT510" s="149" t="s">
        <v>155</v>
      </c>
      <c r="AU510" s="149" t="s">
        <v>85</v>
      </c>
      <c r="AV510" s="13" t="s">
        <v>85</v>
      </c>
      <c r="AW510" s="13" t="s">
        <v>32</v>
      </c>
      <c r="AX510" s="13" t="s">
        <v>81</v>
      </c>
      <c r="AY510" s="149" t="s">
        <v>146</v>
      </c>
    </row>
    <row r="511" spans="2:65" s="1" customFormat="1" ht="16.5" customHeight="1">
      <c r="B511" s="32"/>
      <c r="C511" s="128" t="s">
        <v>839</v>
      </c>
      <c r="D511" s="128" t="s">
        <v>148</v>
      </c>
      <c r="E511" s="129" t="s">
        <v>840</v>
      </c>
      <c r="F511" s="130" t="s">
        <v>841</v>
      </c>
      <c r="G511" s="131" t="s">
        <v>197</v>
      </c>
      <c r="H511" s="132">
        <v>117.26900000000001</v>
      </c>
      <c r="I511" s="133"/>
      <c r="J511" s="134">
        <f>ROUND(I511*H511,2)</f>
        <v>0</v>
      </c>
      <c r="K511" s="130" t="s">
        <v>152</v>
      </c>
      <c r="L511" s="32"/>
      <c r="M511" s="135" t="s">
        <v>1</v>
      </c>
      <c r="N511" s="136" t="s">
        <v>41</v>
      </c>
      <c r="P511" s="137">
        <f>O511*H511</f>
        <v>0</v>
      </c>
      <c r="Q511" s="137">
        <v>1E-4</v>
      </c>
      <c r="R511" s="137">
        <f>Q511*H511</f>
        <v>1.1726900000000002E-2</v>
      </c>
      <c r="S511" s="137">
        <v>0</v>
      </c>
      <c r="T511" s="138">
        <f>S511*H511</f>
        <v>0</v>
      </c>
      <c r="AR511" s="139" t="s">
        <v>307</v>
      </c>
      <c r="AT511" s="139" t="s">
        <v>148</v>
      </c>
      <c r="AU511" s="139" t="s">
        <v>85</v>
      </c>
      <c r="AY511" s="17" t="s">
        <v>146</v>
      </c>
      <c r="BE511" s="140">
        <f>IF(N511="základní",J511,0)</f>
        <v>0</v>
      </c>
      <c r="BF511" s="140">
        <f>IF(N511="snížená",J511,0)</f>
        <v>0</v>
      </c>
      <c r="BG511" s="140">
        <f>IF(N511="zákl. přenesená",J511,0)</f>
        <v>0</v>
      </c>
      <c r="BH511" s="140">
        <f>IF(N511="sníž. přenesená",J511,0)</f>
        <v>0</v>
      </c>
      <c r="BI511" s="140">
        <f>IF(N511="nulová",J511,0)</f>
        <v>0</v>
      </c>
      <c r="BJ511" s="17" t="s">
        <v>81</v>
      </c>
      <c r="BK511" s="140">
        <f>ROUND(I511*H511,2)</f>
        <v>0</v>
      </c>
      <c r="BL511" s="17" t="s">
        <v>307</v>
      </c>
      <c r="BM511" s="139" t="s">
        <v>842</v>
      </c>
    </row>
    <row r="512" spans="2:65" s="13" customFormat="1" ht="10.199999999999999">
      <c r="B512" s="148"/>
      <c r="D512" s="142" t="s">
        <v>155</v>
      </c>
      <c r="E512" s="149" t="s">
        <v>1</v>
      </c>
      <c r="F512" s="150" t="s">
        <v>843</v>
      </c>
      <c r="H512" s="151">
        <v>117.26900000000001</v>
      </c>
      <c r="I512" s="152"/>
      <c r="L512" s="148"/>
      <c r="M512" s="153"/>
      <c r="T512" s="154"/>
      <c r="AT512" s="149" t="s">
        <v>155</v>
      </c>
      <c r="AU512" s="149" t="s">
        <v>85</v>
      </c>
      <c r="AV512" s="13" t="s">
        <v>85</v>
      </c>
      <c r="AW512" s="13" t="s">
        <v>32</v>
      </c>
      <c r="AX512" s="13" t="s">
        <v>81</v>
      </c>
      <c r="AY512" s="149" t="s">
        <v>146</v>
      </c>
    </row>
    <row r="513" spans="2:65" s="1" customFormat="1" ht="24.15" customHeight="1">
      <c r="B513" s="32"/>
      <c r="C513" s="128" t="s">
        <v>844</v>
      </c>
      <c r="D513" s="128" t="s">
        <v>148</v>
      </c>
      <c r="E513" s="129" t="s">
        <v>845</v>
      </c>
      <c r="F513" s="130" t="s">
        <v>846</v>
      </c>
      <c r="G513" s="131" t="s">
        <v>197</v>
      </c>
      <c r="H513" s="132">
        <v>220.9</v>
      </c>
      <c r="I513" s="133"/>
      <c r="J513" s="134">
        <f>ROUND(I513*H513,2)</f>
        <v>0</v>
      </c>
      <c r="K513" s="130" t="s">
        <v>152</v>
      </c>
      <c r="L513" s="32"/>
      <c r="M513" s="135" t="s">
        <v>1</v>
      </c>
      <c r="N513" s="136" t="s">
        <v>41</v>
      </c>
      <c r="P513" s="137">
        <f>O513*H513</f>
        <v>0</v>
      </c>
      <c r="Q513" s="137">
        <v>1.379E-2</v>
      </c>
      <c r="R513" s="137">
        <f>Q513*H513</f>
        <v>3.046211</v>
      </c>
      <c r="S513" s="137">
        <v>0</v>
      </c>
      <c r="T513" s="138">
        <f>S513*H513</f>
        <v>0</v>
      </c>
      <c r="AR513" s="139" t="s">
        <v>307</v>
      </c>
      <c r="AT513" s="139" t="s">
        <v>148</v>
      </c>
      <c r="AU513" s="139" t="s">
        <v>85</v>
      </c>
      <c r="AY513" s="17" t="s">
        <v>146</v>
      </c>
      <c r="BE513" s="140">
        <f>IF(N513="základní",J513,0)</f>
        <v>0</v>
      </c>
      <c r="BF513" s="140">
        <f>IF(N513="snížená",J513,0)</f>
        <v>0</v>
      </c>
      <c r="BG513" s="140">
        <f>IF(N513="zákl. přenesená",J513,0)</f>
        <v>0</v>
      </c>
      <c r="BH513" s="140">
        <f>IF(N513="sníž. přenesená",J513,0)</f>
        <v>0</v>
      </c>
      <c r="BI513" s="140">
        <f>IF(N513="nulová",J513,0)</f>
        <v>0</v>
      </c>
      <c r="BJ513" s="17" t="s">
        <v>81</v>
      </c>
      <c r="BK513" s="140">
        <f>ROUND(I513*H513,2)</f>
        <v>0</v>
      </c>
      <c r="BL513" s="17" t="s">
        <v>307</v>
      </c>
      <c r="BM513" s="139" t="s">
        <v>847</v>
      </c>
    </row>
    <row r="514" spans="2:65" s="12" customFormat="1" ht="10.199999999999999">
      <c r="B514" s="141"/>
      <c r="D514" s="142" t="s">
        <v>155</v>
      </c>
      <c r="E514" s="143" t="s">
        <v>1</v>
      </c>
      <c r="F514" s="144" t="s">
        <v>412</v>
      </c>
      <c r="H514" s="143" t="s">
        <v>1</v>
      </c>
      <c r="I514" s="145"/>
      <c r="L514" s="141"/>
      <c r="M514" s="146"/>
      <c r="T514" s="147"/>
      <c r="AT514" s="143" t="s">
        <v>155</v>
      </c>
      <c r="AU514" s="143" t="s">
        <v>85</v>
      </c>
      <c r="AV514" s="12" t="s">
        <v>81</v>
      </c>
      <c r="AW514" s="12" t="s">
        <v>32</v>
      </c>
      <c r="AX514" s="12" t="s">
        <v>76</v>
      </c>
      <c r="AY514" s="143" t="s">
        <v>146</v>
      </c>
    </row>
    <row r="515" spans="2:65" s="13" customFormat="1" ht="10.199999999999999">
      <c r="B515" s="148"/>
      <c r="D515" s="142" t="s">
        <v>155</v>
      </c>
      <c r="E515" s="149" t="s">
        <v>1</v>
      </c>
      <c r="F515" s="150" t="s">
        <v>413</v>
      </c>
      <c r="H515" s="151">
        <v>111.51</v>
      </c>
      <c r="I515" s="152"/>
      <c r="L515" s="148"/>
      <c r="M515" s="153"/>
      <c r="T515" s="154"/>
      <c r="AT515" s="149" t="s">
        <v>155</v>
      </c>
      <c r="AU515" s="149" t="s">
        <v>85</v>
      </c>
      <c r="AV515" s="13" t="s">
        <v>85</v>
      </c>
      <c r="AW515" s="13" t="s">
        <v>32</v>
      </c>
      <c r="AX515" s="13" t="s">
        <v>76</v>
      </c>
      <c r="AY515" s="149" t="s">
        <v>146</v>
      </c>
    </row>
    <row r="516" spans="2:65" s="12" customFormat="1" ht="10.199999999999999">
      <c r="B516" s="141"/>
      <c r="D516" s="142" t="s">
        <v>155</v>
      </c>
      <c r="E516" s="143" t="s">
        <v>1</v>
      </c>
      <c r="F516" s="144" t="s">
        <v>414</v>
      </c>
      <c r="H516" s="143" t="s">
        <v>1</v>
      </c>
      <c r="I516" s="145"/>
      <c r="L516" s="141"/>
      <c r="M516" s="146"/>
      <c r="T516" s="147"/>
      <c r="AT516" s="143" t="s">
        <v>155</v>
      </c>
      <c r="AU516" s="143" t="s">
        <v>85</v>
      </c>
      <c r="AV516" s="12" t="s">
        <v>81</v>
      </c>
      <c r="AW516" s="12" t="s">
        <v>32</v>
      </c>
      <c r="AX516" s="12" t="s">
        <v>76</v>
      </c>
      <c r="AY516" s="143" t="s">
        <v>146</v>
      </c>
    </row>
    <row r="517" spans="2:65" s="13" customFormat="1" ht="10.199999999999999">
      <c r="B517" s="148"/>
      <c r="D517" s="142" t="s">
        <v>155</v>
      </c>
      <c r="E517" s="149" t="s">
        <v>1</v>
      </c>
      <c r="F517" s="150" t="s">
        <v>415</v>
      </c>
      <c r="H517" s="151">
        <v>109.39</v>
      </c>
      <c r="I517" s="152"/>
      <c r="L517" s="148"/>
      <c r="M517" s="153"/>
      <c r="T517" s="154"/>
      <c r="AT517" s="149" t="s">
        <v>155</v>
      </c>
      <c r="AU517" s="149" t="s">
        <v>85</v>
      </c>
      <c r="AV517" s="13" t="s">
        <v>85</v>
      </c>
      <c r="AW517" s="13" t="s">
        <v>32</v>
      </c>
      <c r="AX517" s="13" t="s">
        <v>76</v>
      </c>
      <c r="AY517" s="149" t="s">
        <v>146</v>
      </c>
    </row>
    <row r="518" spans="2:65" s="14" customFormat="1" ht="10.199999999999999">
      <c r="B518" s="155"/>
      <c r="D518" s="142" t="s">
        <v>155</v>
      </c>
      <c r="E518" s="156" t="s">
        <v>1</v>
      </c>
      <c r="F518" s="157" t="s">
        <v>162</v>
      </c>
      <c r="H518" s="158">
        <v>220.9</v>
      </c>
      <c r="I518" s="159"/>
      <c r="L518" s="155"/>
      <c r="M518" s="160"/>
      <c r="T518" s="161"/>
      <c r="AT518" s="156" t="s">
        <v>155</v>
      </c>
      <c r="AU518" s="156" t="s">
        <v>85</v>
      </c>
      <c r="AV518" s="14" t="s">
        <v>153</v>
      </c>
      <c r="AW518" s="14" t="s">
        <v>32</v>
      </c>
      <c r="AX518" s="14" t="s">
        <v>81</v>
      </c>
      <c r="AY518" s="156" t="s">
        <v>146</v>
      </c>
    </row>
    <row r="519" spans="2:65" s="1" customFormat="1" ht="16.5" customHeight="1">
      <c r="B519" s="32"/>
      <c r="C519" s="128" t="s">
        <v>848</v>
      </c>
      <c r="D519" s="128" t="s">
        <v>148</v>
      </c>
      <c r="E519" s="129" t="s">
        <v>849</v>
      </c>
      <c r="F519" s="130" t="s">
        <v>850</v>
      </c>
      <c r="G519" s="131" t="s">
        <v>197</v>
      </c>
      <c r="H519" s="132">
        <v>220.9</v>
      </c>
      <c r="I519" s="133"/>
      <c r="J519" s="134">
        <f>ROUND(I519*H519,2)</f>
        <v>0</v>
      </c>
      <c r="K519" s="130" t="s">
        <v>152</v>
      </c>
      <c r="L519" s="32"/>
      <c r="M519" s="135" t="s">
        <v>1</v>
      </c>
      <c r="N519" s="136" t="s">
        <v>41</v>
      </c>
      <c r="P519" s="137">
        <f>O519*H519</f>
        <v>0</v>
      </c>
      <c r="Q519" s="137">
        <v>1E-4</v>
      </c>
      <c r="R519" s="137">
        <f>Q519*H519</f>
        <v>2.2090000000000002E-2</v>
      </c>
      <c r="S519" s="137">
        <v>0</v>
      </c>
      <c r="T519" s="138">
        <f>S519*H519</f>
        <v>0</v>
      </c>
      <c r="AR519" s="139" t="s">
        <v>307</v>
      </c>
      <c r="AT519" s="139" t="s">
        <v>148</v>
      </c>
      <c r="AU519" s="139" t="s">
        <v>85</v>
      </c>
      <c r="AY519" s="17" t="s">
        <v>146</v>
      </c>
      <c r="BE519" s="140">
        <f>IF(N519="základní",J519,0)</f>
        <v>0</v>
      </c>
      <c r="BF519" s="140">
        <f>IF(N519="snížená",J519,0)</f>
        <v>0</v>
      </c>
      <c r="BG519" s="140">
        <f>IF(N519="zákl. přenesená",J519,0)</f>
        <v>0</v>
      </c>
      <c r="BH519" s="140">
        <f>IF(N519="sníž. přenesená",J519,0)</f>
        <v>0</v>
      </c>
      <c r="BI519" s="140">
        <f>IF(N519="nulová",J519,0)</f>
        <v>0</v>
      </c>
      <c r="BJ519" s="17" t="s">
        <v>81</v>
      </c>
      <c r="BK519" s="140">
        <f>ROUND(I519*H519,2)</f>
        <v>0</v>
      </c>
      <c r="BL519" s="17" t="s">
        <v>307</v>
      </c>
      <c r="BM519" s="139" t="s">
        <v>851</v>
      </c>
    </row>
    <row r="520" spans="2:65" s="1" customFormat="1" ht="21.75" customHeight="1">
      <c r="B520" s="32"/>
      <c r="C520" s="128" t="s">
        <v>852</v>
      </c>
      <c r="D520" s="128" t="s">
        <v>148</v>
      </c>
      <c r="E520" s="129" t="s">
        <v>853</v>
      </c>
      <c r="F520" s="130" t="s">
        <v>854</v>
      </c>
      <c r="G520" s="131" t="s">
        <v>197</v>
      </c>
      <c r="H520" s="132">
        <v>6</v>
      </c>
      <c r="I520" s="133"/>
      <c r="J520" s="134">
        <f>ROUND(I520*H520,2)</f>
        <v>0</v>
      </c>
      <c r="K520" s="130" t="s">
        <v>152</v>
      </c>
      <c r="L520" s="32"/>
      <c r="M520" s="135" t="s">
        <v>1</v>
      </c>
      <c r="N520" s="136" t="s">
        <v>41</v>
      </c>
      <c r="P520" s="137">
        <f>O520*H520</f>
        <v>0</v>
      </c>
      <c r="Q520" s="137">
        <v>0</v>
      </c>
      <c r="R520" s="137">
        <f>Q520*H520</f>
        <v>0</v>
      </c>
      <c r="S520" s="137">
        <v>0</v>
      </c>
      <c r="T520" s="138">
        <f>S520*H520</f>
        <v>0</v>
      </c>
      <c r="AR520" s="139" t="s">
        <v>307</v>
      </c>
      <c r="AT520" s="139" t="s">
        <v>148</v>
      </c>
      <c r="AU520" s="139" t="s">
        <v>85</v>
      </c>
      <c r="AY520" s="17" t="s">
        <v>146</v>
      </c>
      <c r="BE520" s="140">
        <f>IF(N520="základní",J520,0)</f>
        <v>0</v>
      </c>
      <c r="BF520" s="140">
        <f>IF(N520="snížená",J520,0)</f>
        <v>0</v>
      </c>
      <c r="BG520" s="140">
        <f>IF(N520="zákl. přenesená",J520,0)</f>
        <v>0</v>
      </c>
      <c r="BH520" s="140">
        <f>IF(N520="sníž. přenesená",J520,0)</f>
        <v>0</v>
      </c>
      <c r="BI520" s="140">
        <f>IF(N520="nulová",J520,0)</f>
        <v>0</v>
      </c>
      <c r="BJ520" s="17" t="s">
        <v>81</v>
      </c>
      <c r="BK520" s="140">
        <f>ROUND(I520*H520,2)</f>
        <v>0</v>
      </c>
      <c r="BL520" s="17" t="s">
        <v>307</v>
      </c>
      <c r="BM520" s="139" t="s">
        <v>855</v>
      </c>
    </row>
    <row r="521" spans="2:65" s="13" customFormat="1" ht="10.199999999999999">
      <c r="B521" s="148"/>
      <c r="D521" s="142" t="s">
        <v>155</v>
      </c>
      <c r="E521" s="149" t="s">
        <v>1</v>
      </c>
      <c r="F521" s="150" t="s">
        <v>856</v>
      </c>
      <c r="H521" s="151">
        <v>6</v>
      </c>
      <c r="I521" s="152"/>
      <c r="L521" s="148"/>
      <c r="M521" s="153"/>
      <c r="T521" s="154"/>
      <c r="AT521" s="149" t="s">
        <v>155</v>
      </c>
      <c r="AU521" s="149" t="s">
        <v>85</v>
      </c>
      <c r="AV521" s="13" t="s">
        <v>85</v>
      </c>
      <c r="AW521" s="13" t="s">
        <v>32</v>
      </c>
      <c r="AX521" s="13" t="s">
        <v>81</v>
      </c>
      <c r="AY521" s="149" t="s">
        <v>146</v>
      </c>
    </row>
    <row r="522" spans="2:65" s="1" customFormat="1" ht="21.75" customHeight="1">
      <c r="B522" s="32"/>
      <c r="C522" s="128" t="s">
        <v>857</v>
      </c>
      <c r="D522" s="128" t="s">
        <v>148</v>
      </c>
      <c r="E522" s="129" t="s">
        <v>858</v>
      </c>
      <c r="F522" s="130" t="s">
        <v>859</v>
      </c>
      <c r="G522" s="131" t="s">
        <v>419</v>
      </c>
      <c r="H522" s="132">
        <v>12</v>
      </c>
      <c r="I522" s="133"/>
      <c r="J522" s="134">
        <f>ROUND(I522*H522,2)</f>
        <v>0</v>
      </c>
      <c r="K522" s="130" t="s">
        <v>152</v>
      </c>
      <c r="L522" s="32"/>
      <c r="M522" s="135" t="s">
        <v>1</v>
      </c>
      <c r="N522" s="136" t="s">
        <v>41</v>
      </c>
      <c r="P522" s="137">
        <f>O522*H522</f>
        <v>0</v>
      </c>
      <c r="Q522" s="137">
        <v>1.242E-2</v>
      </c>
      <c r="R522" s="137">
        <f>Q522*H522</f>
        <v>0.14904000000000001</v>
      </c>
      <c r="S522" s="137">
        <v>0</v>
      </c>
      <c r="T522" s="138">
        <f>S522*H522</f>
        <v>0</v>
      </c>
      <c r="AR522" s="139" t="s">
        <v>307</v>
      </c>
      <c r="AT522" s="139" t="s">
        <v>148</v>
      </c>
      <c r="AU522" s="139" t="s">
        <v>85</v>
      </c>
      <c r="AY522" s="17" t="s">
        <v>146</v>
      </c>
      <c r="BE522" s="140">
        <f>IF(N522="základní",J522,0)</f>
        <v>0</v>
      </c>
      <c r="BF522" s="140">
        <f>IF(N522="snížená",J522,0)</f>
        <v>0</v>
      </c>
      <c r="BG522" s="140">
        <f>IF(N522="zákl. přenesená",J522,0)</f>
        <v>0</v>
      </c>
      <c r="BH522" s="140">
        <f>IF(N522="sníž. přenesená",J522,0)</f>
        <v>0</v>
      </c>
      <c r="BI522" s="140">
        <f>IF(N522="nulová",J522,0)</f>
        <v>0</v>
      </c>
      <c r="BJ522" s="17" t="s">
        <v>81</v>
      </c>
      <c r="BK522" s="140">
        <f>ROUND(I522*H522,2)</f>
        <v>0</v>
      </c>
      <c r="BL522" s="17" t="s">
        <v>307</v>
      </c>
      <c r="BM522" s="139" t="s">
        <v>860</v>
      </c>
    </row>
    <row r="523" spans="2:65" s="12" customFormat="1" ht="10.199999999999999">
      <c r="B523" s="141"/>
      <c r="D523" s="142" t="s">
        <v>155</v>
      </c>
      <c r="E523" s="143" t="s">
        <v>1</v>
      </c>
      <c r="F523" s="144" t="s">
        <v>861</v>
      </c>
      <c r="H523" s="143" t="s">
        <v>1</v>
      </c>
      <c r="I523" s="145"/>
      <c r="L523" s="141"/>
      <c r="M523" s="146"/>
      <c r="T523" s="147"/>
      <c r="AT523" s="143" t="s">
        <v>155</v>
      </c>
      <c r="AU523" s="143" t="s">
        <v>85</v>
      </c>
      <c r="AV523" s="12" t="s">
        <v>81</v>
      </c>
      <c r="AW523" s="12" t="s">
        <v>32</v>
      </c>
      <c r="AX523" s="12" t="s">
        <v>76</v>
      </c>
      <c r="AY523" s="143" t="s">
        <v>146</v>
      </c>
    </row>
    <row r="524" spans="2:65" s="13" customFormat="1" ht="10.199999999999999">
      <c r="B524" s="148"/>
      <c r="D524" s="142" t="s">
        <v>155</v>
      </c>
      <c r="E524" s="149" t="s">
        <v>1</v>
      </c>
      <c r="F524" s="150" t="s">
        <v>862</v>
      </c>
      <c r="H524" s="151">
        <v>12</v>
      </c>
      <c r="I524" s="152"/>
      <c r="L524" s="148"/>
      <c r="M524" s="153"/>
      <c r="T524" s="154"/>
      <c r="AT524" s="149" t="s">
        <v>155</v>
      </c>
      <c r="AU524" s="149" t="s">
        <v>85</v>
      </c>
      <c r="AV524" s="13" t="s">
        <v>85</v>
      </c>
      <c r="AW524" s="13" t="s">
        <v>32</v>
      </c>
      <c r="AX524" s="13" t="s">
        <v>81</v>
      </c>
      <c r="AY524" s="149" t="s">
        <v>146</v>
      </c>
    </row>
    <row r="525" spans="2:65" s="1" customFormat="1" ht="21.75" customHeight="1">
      <c r="B525" s="32"/>
      <c r="C525" s="128" t="s">
        <v>863</v>
      </c>
      <c r="D525" s="128" t="s">
        <v>148</v>
      </c>
      <c r="E525" s="129" t="s">
        <v>864</v>
      </c>
      <c r="F525" s="130" t="s">
        <v>865</v>
      </c>
      <c r="G525" s="131" t="s">
        <v>419</v>
      </c>
      <c r="H525" s="132">
        <v>24</v>
      </c>
      <c r="I525" s="133"/>
      <c r="J525" s="134">
        <f>ROUND(I525*H525,2)</f>
        <v>0</v>
      </c>
      <c r="K525" s="130" t="s">
        <v>152</v>
      </c>
      <c r="L525" s="32"/>
      <c r="M525" s="135" t="s">
        <v>1</v>
      </c>
      <c r="N525" s="136" t="s">
        <v>41</v>
      </c>
      <c r="P525" s="137">
        <f>O525*H525</f>
        <v>0</v>
      </c>
      <c r="Q525" s="137">
        <v>1.8460000000000001E-2</v>
      </c>
      <c r="R525" s="137">
        <f>Q525*H525</f>
        <v>0.44303999999999999</v>
      </c>
      <c r="S525" s="137">
        <v>0</v>
      </c>
      <c r="T525" s="138">
        <f>S525*H525</f>
        <v>0</v>
      </c>
      <c r="AR525" s="139" t="s">
        <v>307</v>
      </c>
      <c r="AT525" s="139" t="s">
        <v>148</v>
      </c>
      <c r="AU525" s="139" t="s">
        <v>85</v>
      </c>
      <c r="AY525" s="17" t="s">
        <v>146</v>
      </c>
      <c r="BE525" s="140">
        <f>IF(N525="základní",J525,0)</f>
        <v>0</v>
      </c>
      <c r="BF525" s="140">
        <f>IF(N525="snížená",J525,0)</f>
        <v>0</v>
      </c>
      <c r="BG525" s="140">
        <f>IF(N525="zákl. přenesená",J525,0)</f>
        <v>0</v>
      </c>
      <c r="BH525" s="140">
        <f>IF(N525="sníž. přenesená",J525,0)</f>
        <v>0</v>
      </c>
      <c r="BI525" s="140">
        <f>IF(N525="nulová",J525,0)</f>
        <v>0</v>
      </c>
      <c r="BJ525" s="17" t="s">
        <v>81</v>
      </c>
      <c r="BK525" s="140">
        <f>ROUND(I525*H525,2)</f>
        <v>0</v>
      </c>
      <c r="BL525" s="17" t="s">
        <v>307</v>
      </c>
      <c r="BM525" s="139" t="s">
        <v>866</v>
      </c>
    </row>
    <row r="526" spans="2:65" s="12" customFormat="1" ht="10.199999999999999">
      <c r="B526" s="141"/>
      <c r="D526" s="142" t="s">
        <v>155</v>
      </c>
      <c r="E526" s="143" t="s">
        <v>1</v>
      </c>
      <c r="F526" s="144" t="s">
        <v>861</v>
      </c>
      <c r="H526" s="143" t="s">
        <v>1</v>
      </c>
      <c r="I526" s="145"/>
      <c r="L526" s="141"/>
      <c r="M526" s="146"/>
      <c r="T526" s="147"/>
      <c r="AT526" s="143" t="s">
        <v>155</v>
      </c>
      <c r="AU526" s="143" t="s">
        <v>85</v>
      </c>
      <c r="AV526" s="12" t="s">
        <v>81</v>
      </c>
      <c r="AW526" s="12" t="s">
        <v>32</v>
      </c>
      <c r="AX526" s="12" t="s">
        <v>76</v>
      </c>
      <c r="AY526" s="143" t="s">
        <v>146</v>
      </c>
    </row>
    <row r="527" spans="2:65" s="13" customFormat="1" ht="10.199999999999999">
      <c r="B527" s="148"/>
      <c r="D527" s="142" t="s">
        <v>155</v>
      </c>
      <c r="E527" s="149" t="s">
        <v>1</v>
      </c>
      <c r="F527" s="150" t="s">
        <v>867</v>
      </c>
      <c r="H527" s="151">
        <v>24</v>
      </c>
      <c r="I527" s="152"/>
      <c r="L527" s="148"/>
      <c r="M527" s="153"/>
      <c r="T527" s="154"/>
      <c r="AT527" s="149" t="s">
        <v>155</v>
      </c>
      <c r="AU527" s="149" t="s">
        <v>85</v>
      </c>
      <c r="AV527" s="13" t="s">
        <v>85</v>
      </c>
      <c r="AW527" s="13" t="s">
        <v>32</v>
      </c>
      <c r="AX527" s="13" t="s">
        <v>81</v>
      </c>
      <c r="AY527" s="149" t="s">
        <v>146</v>
      </c>
    </row>
    <row r="528" spans="2:65" s="1" customFormat="1" ht="16.5" customHeight="1">
      <c r="B528" s="32"/>
      <c r="C528" s="128" t="s">
        <v>868</v>
      </c>
      <c r="D528" s="128" t="s">
        <v>148</v>
      </c>
      <c r="E528" s="129" t="s">
        <v>869</v>
      </c>
      <c r="F528" s="130" t="s">
        <v>870</v>
      </c>
      <c r="G528" s="131" t="s">
        <v>506</v>
      </c>
      <c r="H528" s="132">
        <v>6</v>
      </c>
      <c r="I528" s="133"/>
      <c r="J528" s="134">
        <f>ROUND(I528*H528,2)</f>
        <v>0</v>
      </c>
      <c r="K528" s="130" t="s">
        <v>152</v>
      </c>
      <c r="L528" s="32"/>
      <c r="M528" s="135" t="s">
        <v>1</v>
      </c>
      <c r="N528" s="136" t="s">
        <v>41</v>
      </c>
      <c r="P528" s="137">
        <f>O528*H528</f>
        <v>0</v>
      </c>
      <c r="Q528" s="137">
        <v>2.2000000000000001E-4</v>
      </c>
      <c r="R528" s="137">
        <f>Q528*H528</f>
        <v>1.32E-3</v>
      </c>
      <c r="S528" s="137">
        <v>0</v>
      </c>
      <c r="T528" s="138">
        <f>S528*H528</f>
        <v>0</v>
      </c>
      <c r="AR528" s="139" t="s">
        <v>307</v>
      </c>
      <c r="AT528" s="139" t="s">
        <v>148</v>
      </c>
      <c r="AU528" s="139" t="s">
        <v>85</v>
      </c>
      <c r="AY528" s="17" t="s">
        <v>146</v>
      </c>
      <c r="BE528" s="140">
        <f>IF(N528="základní",J528,0)</f>
        <v>0</v>
      </c>
      <c r="BF528" s="140">
        <f>IF(N528="snížená",J528,0)</f>
        <v>0</v>
      </c>
      <c r="BG528" s="140">
        <f>IF(N528="zákl. přenesená",J528,0)</f>
        <v>0</v>
      </c>
      <c r="BH528" s="140">
        <f>IF(N528="sníž. přenesená",J528,0)</f>
        <v>0</v>
      </c>
      <c r="BI528" s="140">
        <f>IF(N528="nulová",J528,0)</f>
        <v>0</v>
      </c>
      <c r="BJ528" s="17" t="s">
        <v>81</v>
      </c>
      <c r="BK528" s="140">
        <f>ROUND(I528*H528,2)</f>
        <v>0</v>
      </c>
      <c r="BL528" s="17" t="s">
        <v>307</v>
      </c>
      <c r="BM528" s="139" t="s">
        <v>871</v>
      </c>
    </row>
    <row r="529" spans="2:65" s="1" customFormat="1" ht="33" customHeight="1">
      <c r="B529" s="32"/>
      <c r="C529" s="169" t="s">
        <v>607</v>
      </c>
      <c r="D529" s="169" t="s">
        <v>282</v>
      </c>
      <c r="E529" s="170" t="s">
        <v>872</v>
      </c>
      <c r="F529" s="171" t="s">
        <v>873</v>
      </c>
      <c r="G529" s="172" t="s">
        <v>506</v>
      </c>
      <c r="H529" s="173">
        <v>4</v>
      </c>
      <c r="I529" s="174"/>
      <c r="J529" s="175">
        <f>ROUND(I529*H529,2)</f>
        <v>0</v>
      </c>
      <c r="K529" s="171" t="s">
        <v>152</v>
      </c>
      <c r="L529" s="176"/>
      <c r="M529" s="177" t="s">
        <v>1</v>
      </c>
      <c r="N529" s="178" t="s">
        <v>41</v>
      </c>
      <c r="P529" s="137">
        <f>O529*H529</f>
        <v>0</v>
      </c>
      <c r="Q529" s="137">
        <v>1.521E-2</v>
      </c>
      <c r="R529" s="137">
        <f>Q529*H529</f>
        <v>6.0839999999999998E-2</v>
      </c>
      <c r="S529" s="137">
        <v>0</v>
      </c>
      <c r="T529" s="138">
        <f>S529*H529</f>
        <v>0</v>
      </c>
      <c r="AR529" s="139" t="s">
        <v>381</v>
      </c>
      <c r="AT529" s="139" t="s">
        <v>282</v>
      </c>
      <c r="AU529" s="139" t="s">
        <v>85</v>
      </c>
      <c r="AY529" s="17" t="s">
        <v>146</v>
      </c>
      <c r="BE529" s="140">
        <f>IF(N529="základní",J529,0)</f>
        <v>0</v>
      </c>
      <c r="BF529" s="140">
        <f>IF(N529="snížená",J529,0)</f>
        <v>0</v>
      </c>
      <c r="BG529" s="140">
        <f>IF(N529="zákl. přenesená",J529,0)</f>
        <v>0</v>
      </c>
      <c r="BH529" s="140">
        <f>IF(N529="sníž. přenesená",J529,0)</f>
        <v>0</v>
      </c>
      <c r="BI529" s="140">
        <f>IF(N529="nulová",J529,0)</f>
        <v>0</v>
      </c>
      <c r="BJ529" s="17" t="s">
        <v>81</v>
      </c>
      <c r="BK529" s="140">
        <f>ROUND(I529*H529,2)</f>
        <v>0</v>
      </c>
      <c r="BL529" s="17" t="s">
        <v>307</v>
      </c>
      <c r="BM529" s="139" t="s">
        <v>874</v>
      </c>
    </row>
    <row r="530" spans="2:65" s="1" customFormat="1" ht="33" customHeight="1">
      <c r="B530" s="32"/>
      <c r="C530" s="169" t="s">
        <v>875</v>
      </c>
      <c r="D530" s="169" t="s">
        <v>282</v>
      </c>
      <c r="E530" s="170" t="s">
        <v>876</v>
      </c>
      <c r="F530" s="171" t="s">
        <v>877</v>
      </c>
      <c r="G530" s="172" t="s">
        <v>506</v>
      </c>
      <c r="H530" s="173">
        <v>2</v>
      </c>
      <c r="I530" s="174"/>
      <c r="J530" s="175">
        <f>ROUND(I530*H530,2)</f>
        <v>0</v>
      </c>
      <c r="K530" s="171" t="s">
        <v>152</v>
      </c>
      <c r="L530" s="176"/>
      <c r="M530" s="177" t="s">
        <v>1</v>
      </c>
      <c r="N530" s="178" t="s">
        <v>41</v>
      </c>
      <c r="P530" s="137">
        <f>O530*H530</f>
        <v>0</v>
      </c>
      <c r="Q530" s="137">
        <v>1.225E-2</v>
      </c>
      <c r="R530" s="137">
        <f>Q530*H530</f>
        <v>2.4500000000000001E-2</v>
      </c>
      <c r="S530" s="137">
        <v>0</v>
      </c>
      <c r="T530" s="138">
        <f>S530*H530</f>
        <v>0</v>
      </c>
      <c r="AR530" s="139" t="s">
        <v>381</v>
      </c>
      <c r="AT530" s="139" t="s">
        <v>282</v>
      </c>
      <c r="AU530" s="139" t="s">
        <v>85</v>
      </c>
      <c r="AY530" s="17" t="s">
        <v>146</v>
      </c>
      <c r="BE530" s="140">
        <f>IF(N530="základní",J530,0)</f>
        <v>0</v>
      </c>
      <c r="BF530" s="140">
        <f>IF(N530="snížená",J530,0)</f>
        <v>0</v>
      </c>
      <c r="BG530" s="140">
        <f>IF(N530="zákl. přenesená",J530,0)</f>
        <v>0</v>
      </c>
      <c r="BH530" s="140">
        <f>IF(N530="sníž. přenesená",J530,0)</f>
        <v>0</v>
      </c>
      <c r="BI530" s="140">
        <f>IF(N530="nulová",J530,0)</f>
        <v>0</v>
      </c>
      <c r="BJ530" s="17" t="s">
        <v>81</v>
      </c>
      <c r="BK530" s="140">
        <f>ROUND(I530*H530,2)</f>
        <v>0</v>
      </c>
      <c r="BL530" s="17" t="s">
        <v>307</v>
      </c>
      <c r="BM530" s="139" t="s">
        <v>878</v>
      </c>
    </row>
    <row r="531" spans="2:65" s="1" customFormat="1" ht="21.75" customHeight="1">
      <c r="B531" s="32"/>
      <c r="C531" s="128" t="s">
        <v>879</v>
      </c>
      <c r="D531" s="128" t="s">
        <v>148</v>
      </c>
      <c r="E531" s="129" t="s">
        <v>880</v>
      </c>
      <c r="F531" s="130" t="s">
        <v>881</v>
      </c>
      <c r="G531" s="131" t="s">
        <v>419</v>
      </c>
      <c r="H531" s="132">
        <v>50.92</v>
      </c>
      <c r="I531" s="133"/>
      <c r="J531" s="134">
        <f>ROUND(I531*H531,2)</f>
        <v>0</v>
      </c>
      <c r="K531" s="130" t="s">
        <v>152</v>
      </c>
      <c r="L531" s="32"/>
      <c r="M531" s="135" t="s">
        <v>1</v>
      </c>
      <c r="N531" s="136" t="s">
        <v>41</v>
      </c>
      <c r="P531" s="137">
        <f>O531*H531</f>
        <v>0</v>
      </c>
      <c r="Q531" s="137">
        <v>2.7799999999999999E-3</v>
      </c>
      <c r="R531" s="137">
        <f>Q531*H531</f>
        <v>0.14155760000000001</v>
      </c>
      <c r="S531" s="137">
        <v>0</v>
      </c>
      <c r="T531" s="138">
        <f>S531*H531</f>
        <v>0</v>
      </c>
      <c r="AR531" s="139" t="s">
        <v>307</v>
      </c>
      <c r="AT531" s="139" t="s">
        <v>148</v>
      </c>
      <c r="AU531" s="139" t="s">
        <v>85</v>
      </c>
      <c r="AY531" s="17" t="s">
        <v>146</v>
      </c>
      <c r="BE531" s="140">
        <f>IF(N531="základní",J531,0)</f>
        <v>0</v>
      </c>
      <c r="BF531" s="140">
        <f>IF(N531="snížená",J531,0)</f>
        <v>0</v>
      </c>
      <c r="BG531" s="140">
        <f>IF(N531="zákl. přenesená",J531,0)</f>
        <v>0</v>
      </c>
      <c r="BH531" s="140">
        <f>IF(N531="sníž. přenesená",J531,0)</f>
        <v>0</v>
      </c>
      <c r="BI531" s="140">
        <f>IF(N531="nulová",J531,0)</f>
        <v>0</v>
      </c>
      <c r="BJ531" s="17" t="s">
        <v>81</v>
      </c>
      <c r="BK531" s="140">
        <f>ROUND(I531*H531,2)</f>
        <v>0</v>
      </c>
      <c r="BL531" s="17" t="s">
        <v>307</v>
      </c>
      <c r="BM531" s="139" t="s">
        <v>882</v>
      </c>
    </row>
    <row r="532" spans="2:65" s="13" customFormat="1" ht="10.199999999999999">
      <c r="B532" s="148"/>
      <c r="D532" s="142" t="s">
        <v>155</v>
      </c>
      <c r="E532" s="149" t="s">
        <v>1</v>
      </c>
      <c r="F532" s="150" t="s">
        <v>883</v>
      </c>
      <c r="H532" s="151">
        <v>11</v>
      </c>
      <c r="I532" s="152"/>
      <c r="L532" s="148"/>
      <c r="M532" s="153"/>
      <c r="T532" s="154"/>
      <c r="AT532" s="149" t="s">
        <v>155</v>
      </c>
      <c r="AU532" s="149" t="s">
        <v>85</v>
      </c>
      <c r="AV532" s="13" t="s">
        <v>85</v>
      </c>
      <c r="AW532" s="13" t="s">
        <v>32</v>
      </c>
      <c r="AX532" s="13" t="s">
        <v>76</v>
      </c>
      <c r="AY532" s="149" t="s">
        <v>146</v>
      </c>
    </row>
    <row r="533" spans="2:65" s="13" customFormat="1" ht="10.199999999999999">
      <c r="B533" s="148"/>
      <c r="D533" s="142" t="s">
        <v>155</v>
      </c>
      <c r="E533" s="149" t="s">
        <v>1</v>
      </c>
      <c r="F533" s="150" t="s">
        <v>884</v>
      </c>
      <c r="H533" s="151">
        <v>20.96</v>
      </c>
      <c r="I533" s="152"/>
      <c r="L533" s="148"/>
      <c r="M533" s="153"/>
      <c r="T533" s="154"/>
      <c r="AT533" s="149" t="s">
        <v>155</v>
      </c>
      <c r="AU533" s="149" t="s">
        <v>85</v>
      </c>
      <c r="AV533" s="13" t="s">
        <v>85</v>
      </c>
      <c r="AW533" s="13" t="s">
        <v>32</v>
      </c>
      <c r="AX533" s="13" t="s">
        <v>76</v>
      </c>
      <c r="AY533" s="149" t="s">
        <v>146</v>
      </c>
    </row>
    <row r="534" spans="2:65" s="13" customFormat="1" ht="10.199999999999999">
      <c r="B534" s="148"/>
      <c r="D534" s="142" t="s">
        <v>155</v>
      </c>
      <c r="E534" s="149" t="s">
        <v>1</v>
      </c>
      <c r="F534" s="150" t="s">
        <v>885</v>
      </c>
      <c r="H534" s="151">
        <v>18.96</v>
      </c>
      <c r="I534" s="152"/>
      <c r="L534" s="148"/>
      <c r="M534" s="153"/>
      <c r="T534" s="154"/>
      <c r="AT534" s="149" t="s">
        <v>155</v>
      </c>
      <c r="AU534" s="149" t="s">
        <v>85</v>
      </c>
      <c r="AV534" s="13" t="s">
        <v>85</v>
      </c>
      <c r="AW534" s="13" t="s">
        <v>32</v>
      </c>
      <c r="AX534" s="13" t="s">
        <v>76</v>
      </c>
      <c r="AY534" s="149" t="s">
        <v>146</v>
      </c>
    </row>
    <row r="535" spans="2:65" s="14" customFormat="1" ht="10.199999999999999">
      <c r="B535" s="155"/>
      <c r="D535" s="142" t="s">
        <v>155</v>
      </c>
      <c r="E535" s="156" t="s">
        <v>1</v>
      </c>
      <c r="F535" s="157" t="s">
        <v>162</v>
      </c>
      <c r="H535" s="158">
        <v>50.92</v>
      </c>
      <c r="I535" s="159"/>
      <c r="L535" s="155"/>
      <c r="M535" s="160"/>
      <c r="T535" s="161"/>
      <c r="AT535" s="156" t="s">
        <v>155</v>
      </c>
      <c r="AU535" s="156" t="s">
        <v>85</v>
      </c>
      <c r="AV535" s="14" t="s">
        <v>153</v>
      </c>
      <c r="AW535" s="14" t="s">
        <v>32</v>
      </c>
      <c r="AX535" s="14" t="s">
        <v>81</v>
      </c>
      <c r="AY535" s="156" t="s">
        <v>146</v>
      </c>
    </row>
    <row r="536" spans="2:65" s="1" customFormat="1" ht="33" customHeight="1">
      <c r="B536" s="32"/>
      <c r="C536" s="128" t="s">
        <v>886</v>
      </c>
      <c r="D536" s="128" t="s">
        <v>148</v>
      </c>
      <c r="E536" s="129" t="s">
        <v>887</v>
      </c>
      <c r="F536" s="130" t="s">
        <v>888</v>
      </c>
      <c r="G536" s="131" t="s">
        <v>558</v>
      </c>
      <c r="H536" s="179"/>
      <c r="I536" s="133"/>
      <c r="J536" s="134">
        <f>ROUND(I536*H536,2)</f>
        <v>0</v>
      </c>
      <c r="K536" s="130" t="s">
        <v>152</v>
      </c>
      <c r="L536" s="32"/>
      <c r="M536" s="135" t="s">
        <v>1</v>
      </c>
      <c r="N536" s="136" t="s">
        <v>41</v>
      </c>
      <c r="P536" s="137">
        <f>O536*H536</f>
        <v>0</v>
      </c>
      <c r="Q536" s="137">
        <v>0</v>
      </c>
      <c r="R536" s="137">
        <f>Q536*H536</f>
        <v>0</v>
      </c>
      <c r="S536" s="137">
        <v>0</v>
      </c>
      <c r="T536" s="138">
        <f>S536*H536</f>
        <v>0</v>
      </c>
      <c r="AR536" s="139" t="s">
        <v>307</v>
      </c>
      <c r="AT536" s="139" t="s">
        <v>148</v>
      </c>
      <c r="AU536" s="139" t="s">
        <v>85</v>
      </c>
      <c r="AY536" s="17" t="s">
        <v>146</v>
      </c>
      <c r="BE536" s="140">
        <f>IF(N536="základní",J536,0)</f>
        <v>0</v>
      </c>
      <c r="BF536" s="140">
        <f>IF(N536="snížená",J536,0)</f>
        <v>0</v>
      </c>
      <c r="BG536" s="140">
        <f>IF(N536="zákl. přenesená",J536,0)</f>
        <v>0</v>
      </c>
      <c r="BH536" s="140">
        <f>IF(N536="sníž. přenesená",J536,0)</f>
        <v>0</v>
      </c>
      <c r="BI536" s="140">
        <f>IF(N536="nulová",J536,0)</f>
        <v>0</v>
      </c>
      <c r="BJ536" s="17" t="s">
        <v>81</v>
      </c>
      <c r="BK536" s="140">
        <f>ROUND(I536*H536,2)</f>
        <v>0</v>
      </c>
      <c r="BL536" s="17" t="s">
        <v>307</v>
      </c>
      <c r="BM536" s="139" t="s">
        <v>889</v>
      </c>
    </row>
    <row r="537" spans="2:65" s="11" customFormat="1" ht="22.8" customHeight="1">
      <c r="B537" s="116"/>
      <c r="D537" s="117" t="s">
        <v>75</v>
      </c>
      <c r="E537" s="126" t="s">
        <v>890</v>
      </c>
      <c r="F537" s="126" t="s">
        <v>891</v>
      </c>
      <c r="I537" s="119"/>
      <c r="J537" s="127">
        <f>BK537</f>
        <v>0</v>
      </c>
      <c r="L537" s="116"/>
      <c r="M537" s="121"/>
      <c r="P537" s="122">
        <f>SUM(P538:P548)</f>
        <v>0</v>
      </c>
      <c r="R537" s="122">
        <f>SUM(R538:R548)</f>
        <v>0.62383860000000002</v>
      </c>
      <c r="T537" s="123">
        <f>SUM(T538:T548)</f>
        <v>9.6799999999999997E-2</v>
      </c>
      <c r="AR537" s="117" t="s">
        <v>85</v>
      </c>
      <c r="AT537" s="124" t="s">
        <v>75</v>
      </c>
      <c r="AU537" s="124" t="s">
        <v>81</v>
      </c>
      <c r="AY537" s="117" t="s">
        <v>146</v>
      </c>
      <c r="BK537" s="125">
        <f>SUM(BK538:BK548)</f>
        <v>0</v>
      </c>
    </row>
    <row r="538" spans="2:65" s="1" customFormat="1" ht="16.5" customHeight="1">
      <c r="B538" s="32"/>
      <c r="C538" s="128" t="s">
        <v>892</v>
      </c>
      <c r="D538" s="128" t="s">
        <v>148</v>
      </c>
      <c r="E538" s="129" t="s">
        <v>893</v>
      </c>
      <c r="F538" s="130" t="s">
        <v>894</v>
      </c>
      <c r="G538" s="131" t="s">
        <v>419</v>
      </c>
      <c r="H538" s="132">
        <v>20</v>
      </c>
      <c r="I538" s="133"/>
      <c r="J538" s="134">
        <f>ROUND(I538*H538,2)</f>
        <v>0</v>
      </c>
      <c r="K538" s="130" t="s">
        <v>152</v>
      </c>
      <c r="L538" s="32"/>
      <c r="M538" s="135" t="s">
        <v>1</v>
      </c>
      <c r="N538" s="136" t="s">
        <v>41</v>
      </c>
      <c r="P538" s="137">
        <f>O538*H538</f>
        <v>0</v>
      </c>
      <c r="Q538" s="137">
        <v>0</v>
      </c>
      <c r="R538" s="137">
        <f>Q538*H538</f>
        <v>0</v>
      </c>
      <c r="S538" s="137">
        <v>1.6999999999999999E-3</v>
      </c>
      <c r="T538" s="138">
        <f>S538*H538</f>
        <v>3.3999999999999996E-2</v>
      </c>
      <c r="AR538" s="139" t="s">
        <v>307</v>
      </c>
      <c r="AT538" s="139" t="s">
        <v>148</v>
      </c>
      <c r="AU538" s="139" t="s">
        <v>85</v>
      </c>
      <c r="AY538" s="17" t="s">
        <v>146</v>
      </c>
      <c r="BE538" s="140">
        <f>IF(N538="základní",J538,0)</f>
        <v>0</v>
      </c>
      <c r="BF538" s="140">
        <f>IF(N538="snížená",J538,0)</f>
        <v>0</v>
      </c>
      <c r="BG538" s="140">
        <f>IF(N538="zákl. přenesená",J538,0)</f>
        <v>0</v>
      </c>
      <c r="BH538" s="140">
        <f>IF(N538="sníž. přenesená",J538,0)</f>
        <v>0</v>
      </c>
      <c r="BI538" s="140">
        <f>IF(N538="nulová",J538,0)</f>
        <v>0</v>
      </c>
      <c r="BJ538" s="17" t="s">
        <v>81</v>
      </c>
      <c r="BK538" s="140">
        <f>ROUND(I538*H538,2)</f>
        <v>0</v>
      </c>
      <c r="BL538" s="17" t="s">
        <v>307</v>
      </c>
      <c r="BM538" s="139" t="s">
        <v>895</v>
      </c>
    </row>
    <row r="539" spans="2:65" s="1" customFormat="1" ht="16.5" customHeight="1">
      <c r="B539" s="32"/>
      <c r="C539" s="128" t="s">
        <v>896</v>
      </c>
      <c r="D539" s="128" t="s">
        <v>148</v>
      </c>
      <c r="E539" s="129" t="s">
        <v>897</v>
      </c>
      <c r="F539" s="130" t="s">
        <v>898</v>
      </c>
      <c r="G539" s="131" t="s">
        <v>419</v>
      </c>
      <c r="H539" s="132">
        <v>9</v>
      </c>
      <c r="I539" s="133"/>
      <c r="J539" s="134">
        <f>ROUND(I539*H539,2)</f>
        <v>0</v>
      </c>
      <c r="K539" s="130" t="s">
        <v>152</v>
      </c>
      <c r="L539" s="32"/>
      <c r="M539" s="135" t="s">
        <v>1</v>
      </c>
      <c r="N539" s="136" t="s">
        <v>41</v>
      </c>
      <c r="P539" s="137">
        <f>O539*H539</f>
        <v>0</v>
      </c>
      <c r="Q539" s="137">
        <v>0</v>
      </c>
      <c r="R539" s="137">
        <f>Q539*H539</f>
        <v>0</v>
      </c>
      <c r="S539" s="137">
        <v>2.5999999999999999E-3</v>
      </c>
      <c r="T539" s="138">
        <f>S539*H539</f>
        <v>2.3399999999999997E-2</v>
      </c>
      <c r="AR539" s="139" t="s">
        <v>307</v>
      </c>
      <c r="AT539" s="139" t="s">
        <v>148</v>
      </c>
      <c r="AU539" s="139" t="s">
        <v>85</v>
      </c>
      <c r="AY539" s="17" t="s">
        <v>146</v>
      </c>
      <c r="BE539" s="140">
        <f>IF(N539="základní",J539,0)</f>
        <v>0</v>
      </c>
      <c r="BF539" s="140">
        <f>IF(N539="snížená",J539,0)</f>
        <v>0</v>
      </c>
      <c r="BG539" s="140">
        <f>IF(N539="zákl. přenesená",J539,0)</f>
        <v>0</v>
      </c>
      <c r="BH539" s="140">
        <f>IF(N539="sníž. přenesená",J539,0)</f>
        <v>0</v>
      </c>
      <c r="BI539" s="140">
        <f>IF(N539="nulová",J539,0)</f>
        <v>0</v>
      </c>
      <c r="BJ539" s="17" t="s">
        <v>81</v>
      </c>
      <c r="BK539" s="140">
        <f>ROUND(I539*H539,2)</f>
        <v>0</v>
      </c>
      <c r="BL539" s="17" t="s">
        <v>307</v>
      </c>
      <c r="BM539" s="139" t="s">
        <v>899</v>
      </c>
    </row>
    <row r="540" spans="2:65" s="13" customFormat="1" ht="10.199999999999999">
      <c r="B540" s="148"/>
      <c r="D540" s="142" t="s">
        <v>155</v>
      </c>
      <c r="E540" s="149" t="s">
        <v>1</v>
      </c>
      <c r="F540" s="150" t="s">
        <v>900</v>
      </c>
      <c r="H540" s="151">
        <v>9</v>
      </c>
      <c r="I540" s="152"/>
      <c r="L540" s="148"/>
      <c r="M540" s="153"/>
      <c r="T540" s="154"/>
      <c r="AT540" s="149" t="s">
        <v>155</v>
      </c>
      <c r="AU540" s="149" t="s">
        <v>85</v>
      </c>
      <c r="AV540" s="13" t="s">
        <v>85</v>
      </c>
      <c r="AW540" s="13" t="s">
        <v>32</v>
      </c>
      <c r="AX540" s="13" t="s">
        <v>81</v>
      </c>
      <c r="AY540" s="149" t="s">
        <v>146</v>
      </c>
    </row>
    <row r="541" spans="2:65" s="1" customFormat="1" ht="16.5" customHeight="1">
      <c r="B541" s="32"/>
      <c r="C541" s="128" t="s">
        <v>901</v>
      </c>
      <c r="D541" s="128" t="s">
        <v>148</v>
      </c>
      <c r="E541" s="129" t="s">
        <v>902</v>
      </c>
      <c r="F541" s="130" t="s">
        <v>903</v>
      </c>
      <c r="G541" s="131" t="s">
        <v>419</v>
      </c>
      <c r="H541" s="132">
        <v>10</v>
      </c>
      <c r="I541" s="133"/>
      <c r="J541" s="134">
        <f>ROUND(I541*H541,2)</f>
        <v>0</v>
      </c>
      <c r="K541" s="130" t="s">
        <v>152</v>
      </c>
      <c r="L541" s="32"/>
      <c r="M541" s="135" t="s">
        <v>1</v>
      </c>
      <c r="N541" s="136" t="s">
        <v>41</v>
      </c>
      <c r="P541" s="137">
        <f>O541*H541</f>
        <v>0</v>
      </c>
      <c r="Q541" s="137">
        <v>0</v>
      </c>
      <c r="R541" s="137">
        <f>Q541*H541</f>
        <v>0</v>
      </c>
      <c r="S541" s="137">
        <v>3.9399999999999999E-3</v>
      </c>
      <c r="T541" s="138">
        <f>S541*H541</f>
        <v>3.9399999999999998E-2</v>
      </c>
      <c r="AR541" s="139" t="s">
        <v>307</v>
      </c>
      <c r="AT541" s="139" t="s">
        <v>148</v>
      </c>
      <c r="AU541" s="139" t="s">
        <v>85</v>
      </c>
      <c r="AY541" s="17" t="s">
        <v>146</v>
      </c>
      <c r="BE541" s="140">
        <f>IF(N541="základní",J541,0)</f>
        <v>0</v>
      </c>
      <c r="BF541" s="140">
        <f>IF(N541="snížená",J541,0)</f>
        <v>0</v>
      </c>
      <c r="BG541" s="140">
        <f>IF(N541="zákl. přenesená",J541,0)</f>
        <v>0</v>
      </c>
      <c r="BH541" s="140">
        <f>IF(N541="sníž. přenesená",J541,0)</f>
        <v>0</v>
      </c>
      <c r="BI541" s="140">
        <f>IF(N541="nulová",J541,0)</f>
        <v>0</v>
      </c>
      <c r="BJ541" s="17" t="s">
        <v>81</v>
      </c>
      <c r="BK541" s="140">
        <f>ROUND(I541*H541,2)</f>
        <v>0</v>
      </c>
      <c r="BL541" s="17" t="s">
        <v>307</v>
      </c>
      <c r="BM541" s="139" t="s">
        <v>904</v>
      </c>
    </row>
    <row r="542" spans="2:65" s="1" customFormat="1" ht="37.799999999999997" customHeight="1">
      <c r="B542" s="32"/>
      <c r="C542" s="128" t="s">
        <v>905</v>
      </c>
      <c r="D542" s="128" t="s">
        <v>148</v>
      </c>
      <c r="E542" s="129" t="s">
        <v>906</v>
      </c>
      <c r="F542" s="130" t="s">
        <v>907</v>
      </c>
      <c r="G542" s="131" t="s">
        <v>419</v>
      </c>
      <c r="H542" s="132">
        <v>57.87</v>
      </c>
      <c r="I542" s="133"/>
      <c r="J542" s="134">
        <f>ROUND(I542*H542,2)</f>
        <v>0</v>
      </c>
      <c r="K542" s="130" t="s">
        <v>152</v>
      </c>
      <c r="L542" s="32"/>
      <c r="M542" s="135" t="s">
        <v>1</v>
      </c>
      <c r="N542" s="136" t="s">
        <v>41</v>
      </c>
      <c r="P542" s="137">
        <f>O542*H542</f>
        <v>0</v>
      </c>
      <c r="Q542" s="137">
        <v>3.5100000000000001E-3</v>
      </c>
      <c r="R542" s="137">
        <f>Q542*H542</f>
        <v>0.20312369999999999</v>
      </c>
      <c r="S542" s="137">
        <v>0</v>
      </c>
      <c r="T542" s="138">
        <f>S542*H542</f>
        <v>0</v>
      </c>
      <c r="AR542" s="139" t="s">
        <v>307</v>
      </c>
      <c r="AT542" s="139" t="s">
        <v>148</v>
      </c>
      <c r="AU542" s="139" t="s">
        <v>85</v>
      </c>
      <c r="AY542" s="17" t="s">
        <v>146</v>
      </c>
      <c r="BE542" s="140">
        <f>IF(N542="základní",J542,0)</f>
        <v>0</v>
      </c>
      <c r="BF542" s="140">
        <f>IF(N542="snížená",J542,0)</f>
        <v>0</v>
      </c>
      <c r="BG542" s="140">
        <f>IF(N542="zákl. přenesená",J542,0)</f>
        <v>0</v>
      </c>
      <c r="BH542" s="140">
        <f>IF(N542="sníž. přenesená",J542,0)</f>
        <v>0</v>
      </c>
      <c r="BI542" s="140">
        <f>IF(N542="nulová",J542,0)</f>
        <v>0</v>
      </c>
      <c r="BJ542" s="17" t="s">
        <v>81</v>
      </c>
      <c r="BK542" s="140">
        <f>ROUND(I542*H542,2)</f>
        <v>0</v>
      </c>
      <c r="BL542" s="17" t="s">
        <v>307</v>
      </c>
      <c r="BM542" s="139" t="s">
        <v>908</v>
      </c>
    </row>
    <row r="543" spans="2:65" s="13" customFormat="1" ht="10.199999999999999">
      <c r="B543" s="148"/>
      <c r="D543" s="142" t="s">
        <v>155</v>
      </c>
      <c r="E543" s="149" t="s">
        <v>1</v>
      </c>
      <c r="F543" s="150" t="s">
        <v>909</v>
      </c>
      <c r="H543" s="151">
        <v>57.87</v>
      </c>
      <c r="I543" s="152"/>
      <c r="L543" s="148"/>
      <c r="M543" s="153"/>
      <c r="T543" s="154"/>
      <c r="AT543" s="149" t="s">
        <v>155</v>
      </c>
      <c r="AU543" s="149" t="s">
        <v>85</v>
      </c>
      <c r="AV543" s="13" t="s">
        <v>85</v>
      </c>
      <c r="AW543" s="13" t="s">
        <v>32</v>
      </c>
      <c r="AX543" s="13" t="s">
        <v>81</v>
      </c>
      <c r="AY543" s="149" t="s">
        <v>146</v>
      </c>
    </row>
    <row r="544" spans="2:65" s="1" customFormat="1" ht="33" customHeight="1">
      <c r="B544" s="32"/>
      <c r="C544" s="128" t="s">
        <v>910</v>
      </c>
      <c r="D544" s="128" t="s">
        <v>148</v>
      </c>
      <c r="E544" s="129" t="s">
        <v>911</v>
      </c>
      <c r="F544" s="130" t="s">
        <v>912</v>
      </c>
      <c r="G544" s="131" t="s">
        <v>419</v>
      </c>
      <c r="H544" s="132">
        <v>57.87</v>
      </c>
      <c r="I544" s="133"/>
      <c r="J544" s="134">
        <f>ROUND(I544*H544,2)</f>
        <v>0</v>
      </c>
      <c r="K544" s="130" t="s">
        <v>152</v>
      </c>
      <c r="L544" s="32"/>
      <c r="M544" s="135" t="s">
        <v>1</v>
      </c>
      <c r="N544" s="136" t="s">
        <v>41</v>
      </c>
      <c r="P544" s="137">
        <f>O544*H544</f>
        <v>0</v>
      </c>
      <c r="Q544" s="137">
        <v>4.3800000000000002E-3</v>
      </c>
      <c r="R544" s="137">
        <f>Q544*H544</f>
        <v>0.25347059999999999</v>
      </c>
      <c r="S544" s="137">
        <v>0</v>
      </c>
      <c r="T544" s="138">
        <f>S544*H544</f>
        <v>0</v>
      </c>
      <c r="AR544" s="139" t="s">
        <v>307</v>
      </c>
      <c r="AT544" s="139" t="s">
        <v>148</v>
      </c>
      <c r="AU544" s="139" t="s">
        <v>85</v>
      </c>
      <c r="AY544" s="17" t="s">
        <v>146</v>
      </c>
      <c r="BE544" s="140">
        <f>IF(N544="základní",J544,0)</f>
        <v>0</v>
      </c>
      <c r="BF544" s="140">
        <f>IF(N544="snížená",J544,0)</f>
        <v>0</v>
      </c>
      <c r="BG544" s="140">
        <f>IF(N544="zákl. přenesená",J544,0)</f>
        <v>0</v>
      </c>
      <c r="BH544" s="140">
        <f>IF(N544="sníž. přenesená",J544,0)</f>
        <v>0</v>
      </c>
      <c r="BI544" s="140">
        <f>IF(N544="nulová",J544,0)</f>
        <v>0</v>
      </c>
      <c r="BJ544" s="17" t="s">
        <v>81</v>
      </c>
      <c r="BK544" s="140">
        <f>ROUND(I544*H544,2)</f>
        <v>0</v>
      </c>
      <c r="BL544" s="17" t="s">
        <v>307</v>
      </c>
      <c r="BM544" s="139" t="s">
        <v>913</v>
      </c>
    </row>
    <row r="545" spans="2:65" s="13" customFormat="1" ht="10.199999999999999">
      <c r="B545" s="148"/>
      <c r="D545" s="142" t="s">
        <v>155</v>
      </c>
      <c r="E545" s="149" t="s">
        <v>1</v>
      </c>
      <c r="F545" s="150" t="s">
        <v>914</v>
      </c>
      <c r="H545" s="151">
        <v>57.87</v>
      </c>
      <c r="I545" s="152"/>
      <c r="L545" s="148"/>
      <c r="M545" s="153"/>
      <c r="T545" s="154"/>
      <c r="AT545" s="149" t="s">
        <v>155</v>
      </c>
      <c r="AU545" s="149" t="s">
        <v>85</v>
      </c>
      <c r="AV545" s="13" t="s">
        <v>85</v>
      </c>
      <c r="AW545" s="13" t="s">
        <v>32</v>
      </c>
      <c r="AX545" s="13" t="s">
        <v>81</v>
      </c>
      <c r="AY545" s="149" t="s">
        <v>146</v>
      </c>
    </row>
    <row r="546" spans="2:65" s="1" customFormat="1" ht="24.15" customHeight="1">
      <c r="B546" s="32"/>
      <c r="C546" s="128" t="s">
        <v>915</v>
      </c>
      <c r="D546" s="128" t="s">
        <v>148</v>
      </c>
      <c r="E546" s="129" t="s">
        <v>916</v>
      </c>
      <c r="F546" s="130" t="s">
        <v>917</v>
      </c>
      <c r="G546" s="131" t="s">
        <v>419</v>
      </c>
      <c r="H546" s="132">
        <v>57.87</v>
      </c>
      <c r="I546" s="133"/>
      <c r="J546" s="134">
        <f>ROUND(I546*H546,2)</f>
        <v>0</v>
      </c>
      <c r="K546" s="130" t="s">
        <v>1</v>
      </c>
      <c r="L546" s="32"/>
      <c r="M546" s="135" t="s">
        <v>1</v>
      </c>
      <c r="N546" s="136" t="s">
        <v>41</v>
      </c>
      <c r="P546" s="137">
        <f>O546*H546</f>
        <v>0</v>
      </c>
      <c r="Q546" s="137">
        <v>2.8900000000000002E-3</v>
      </c>
      <c r="R546" s="137">
        <f>Q546*H546</f>
        <v>0.16724430000000001</v>
      </c>
      <c r="S546" s="137">
        <v>0</v>
      </c>
      <c r="T546" s="138">
        <f>S546*H546</f>
        <v>0</v>
      </c>
      <c r="AR546" s="139" t="s">
        <v>307</v>
      </c>
      <c r="AT546" s="139" t="s">
        <v>148</v>
      </c>
      <c r="AU546" s="139" t="s">
        <v>85</v>
      </c>
      <c r="AY546" s="17" t="s">
        <v>146</v>
      </c>
      <c r="BE546" s="140">
        <f>IF(N546="základní",J546,0)</f>
        <v>0</v>
      </c>
      <c r="BF546" s="140">
        <f>IF(N546="snížená",J546,0)</f>
        <v>0</v>
      </c>
      <c r="BG546" s="140">
        <f>IF(N546="zákl. přenesená",J546,0)</f>
        <v>0</v>
      </c>
      <c r="BH546" s="140">
        <f>IF(N546="sníž. přenesená",J546,0)</f>
        <v>0</v>
      </c>
      <c r="BI546" s="140">
        <f>IF(N546="nulová",J546,0)</f>
        <v>0</v>
      </c>
      <c r="BJ546" s="17" t="s">
        <v>81</v>
      </c>
      <c r="BK546" s="140">
        <f>ROUND(I546*H546,2)</f>
        <v>0</v>
      </c>
      <c r="BL546" s="17" t="s">
        <v>307</v>
      </c>
      <c r="BM546" s="139" t="s">
        <v>918</v>
      </c>
    </row>
    <row r="547" spans="2:65" s="13" customFormat="1" ht="10.199999999999999">
      <c r="B547" s="148"/>
      <c r="D547" s="142" t="s">
        <v>155</v>
      </c>
      <c r="E547" s="149" t="s">
        <v>1</v>
      </c>
      <c r="F547" s="150" t="s">
        <v>919</v>
      </c>
      <c r="H547" s="151">
        <v>57.87</v>
      </c>
      <c r="I547" s="152"/>
      <c r="L547" s="148"/>
      <c r="M547" s="153"/>
      <c r="T547" s="154"/>
      <c r="AT547" s="149" t="s">
        <v>155</v>
      </c>
      <c r="AU547" s="149" t="s">
        <v>85</v>
      </c>
      <c r="AV547" s="13" t="s">
        <v>85</v>
      </c>
      <c r="AW547" s="13" t="s">
        <v>32</v>
      </c>
      <c r="AX547" s="13" t="s">
        <v>81</v>
      </c>
      <c r="AY547" s="149" t="s">
        <v>146</v>
      </c>
    </row>
    <row r="548" spans="2:65" s="1" customFormat="1" ht="24.15" customHeight="1">
      <c r="B548" s="32"/>
      <c r="C548" s="128" t="s">
        <v>920</v>
      </c>
      <c r="D548" s="128" t="s">
        <v>148</v>
      </c>
      <c r="E548" s="129" t="s">
        <v>921</v>
      </c>
      <c r="F548" s="130" t="s">
        <v>922</v>
      </c>
      <c r="G548" s="131" t="s">
        <v>558</v>
      </c>
      <c r="H548" s="179"/>
      <c r="I548" s="133"/>
      <c r="J548" s="134">
        <f>ROUND(I548*H548,2)</f>
        <v>0</v>
      </c>
      <c r="K548" s="130" t="s">
        <v>152</v>
      </c>
      <c r="L548" s="32"/>
      <c r="M548" s="135" t="s">
        <v>1</v>
      </c>
      <c r="N548" s="136" t="s">
        <v>41</v>
      </c>
      <c r="P548" s="137">
        <f>O548*H548</f>
        <v>0</v>
      </c>
      <c r="Q548" s="137">
        <v>0</v>
      </c>
      <c r="R548" s="137">
        <f>Q548*H548</f>
        <v>0</v>
      </c>
      <c r="S548" s="137">
        <v>0</v>
      </c>
      <c r="T548" s="138">
        <f>S548*H548</f>
        <v>0</v>
      </c>
      <c r="AR548" s="139" t="s">
        <v>307</v>
      </c>
      <c r="AT548" s="139" t="s">
        <v>148</v>
      </c>
      <c r="AU548" s="139" t="s">
        <v>85</v>
      </c>
      <c r="AY548" s="17" t="s">
        <v>146</v>
      </c>
      <c r="BE548" s="140">
        <f>IF(N548="základní",J548,0)</f>
        <v>0</v>
      </c>
      <c r="BF548" s="140">
        <f>IF(N548="snížená",J548,0)</f>
        <v>0</v>
      </c>
      <c r="BG548" s="140">
        <f>IF(N548="zákl. přenesená",J548,0)</f>
        <v>0</v>
      </c>
      <c r="BH548" s="140">
        <f>IF(N548="sníž. přenesená",J548,0)</f>
        <v>0</v>
      </c>
      <c r="BI548" s="140">
        <f>IF(N548="nulová",J548,0)</f>
        <v>0</v>
      </c>
      <c r="BJ548" s="17" t="s">
        <v>81</v>
      </c>
      <c r="BK548" s="140">
        <f>ROUND(I548*H548,2)</f>
        <v>0</v>
      </c>
      <c r="BL548" s="17" t="s">
        <v>307</v>
      </c>
      <c r="BM548" s="139" t="s">
        <v>923</v>
      </c>
    </row>
    <row r="549" spans="2:65" s="11" customFormat="1" ht="22.8" customHeight="1">
      <c r="B549" s="116"/>
      <c r="D549" s="117" t="s">
        <v>75</v>
      </c>
      <c r="E549" s="126" t="s">
        <v>924</v>
      </c>
      <c r="F549" s="126" t="s">
        <v>925</v>
      </c>
      <c r="I549" s="119"/>
      <c r="J549" s="127">
        <f>BK549</f>
        <v>0</v>
      </c>
      <c r="L549" s="116"/>
      <c r="M549" s="121"/>
      <c r="P549" s="122">
        <f>SUM(P550:P586)</f>
        <v>0</v>
      </c>
      <c r="R549" s="122">
        <f>SUM(R550:R586)</f>
        <v>1.4796824800000001</v>
      </c>
      <c r="T549" s="123">
        <f>SUM(T550:T586)</f>
        <v>0.24200350000000004</v>
      </c>
      <c r="AR549" s="117" t="s">
        <v>85</v>
      </c>
      <c r="AT549" s="124" t="s">
        <v>75</v>
      </c>
      <c r="AU549" s="124" t="s">
        <v>81</v>
      </c>
      <c r="AY549" s="117" t="s">
        <v>146</v>
      </c>
      <c r="BK549" s="125">
        <f>SUM(BK550:BK586)</f>
        <v>0</v>
      </c>
    </row>
    <row r="550" spans="2:65" s="1" customFormat="1" ht="16.5" customHeight="1">
      <c r="B550" s="32"/>
      <c r="C550" s="128" t="s">
        <v>926</v>
      </c>
      <c r="D550" s="128" t="s">
        <v>148</v>
      </c>
      <c r="E550" s="129" t="s">
        <v>927</v>
      </c>
      <c r="F550" s="130" t="s">
        <v>928</v>
      </c>
      <c r="G550" s="131" t="s">
        <v>419</v>
      </c>
      <c r="H550" s="132">
        <v>20.05</v>
      </c>
      <c r="I550" s="133"/>
      <c r="J550" s="134">
        <f>ROUND(I550*H550,2)</f>
        <v>0</v>
      </c>
      <c r="K550" s="130" t="s">
        <v>1</v>
      </c>
      <c r="L550" s="32"/>
      <c r="M550" s="135" t="s">
        <v>1</v>
      </c>
      <c r="N550" s="136" t="s">
        <v>41</v>
      </c>
      <c r="P550" s="137">
        <f>O550*H550</f>
        <v>0</v>
      </c>
      <c r="Q550" s="137">
        <v>0</v>
      </c>
      <c r="R550" s="137">
        <f>Q550*H550</f>
        <v>0</v>
      </c>
      <c r="S550" s="137">
        <v>1.2070000000000001E-2</v>
      </c>
      <c r="T550" s="138">
        <f>S550*H550</f>
        <v>0.24200350000000004</v>
      </c>
      <c r="AR550" s="139" t="s">
        <v>307</v>
      </c>
      <c r="AT550" s="139" t="s">
        <v>148</v>
      </c>
      <c r="AU550" s="139" t="s">
        <v>85</v>
      </c>
      <c r="AY550" s="17" t="s">
        <v>146</v>
      </c>
      <c r="BE550" s="140">
        <f>IF(N550="základní",J550,0)</f>
        <v>0</v>
      </c>
      <c r="BF550" s="140">
        <f>IF(N550="snížená",J550,0)</f>
        <v>0</v>
      </c>
      <c r="BG550" s="140">
        <f>IF(N550="zákl. přenesená",J550,0)</f>
        <v>0</v>
      </c>
      <c r="BH550" s="140">
        <f>IF(N550="sníž. přenesená",J550,0)</f>
        <v>0</v>
      </c>
      <c r="BI550" s="140">
        <f>IF(N550="nulová",J550,0)</f>
        <v>0</v>
      </c>
      <c r="BJ550" s="17" t="s">
        <v>81</v>
      </c>
      <c r="BK550" s="140">
        <f>ROUND(I550*H550,2)</f>
        <v>0</v>
      </c>
      <c r="BL550" s="17" t="s">
        <v>307</v>
      </c>
      <c r="BM550" s="139" t="s">
        <v>929</v>
      </c>
    </row>
    <row r="551" spans="2:65" s="13" customFormat="1" ht="10.199999999999999">
      <c r="B551" s="148"/>
      <c r="D551" s="142" t="s">
        <v>155</v>
      </c>
      <c r="E551" s="149" t="s">
        <v>1</v>
      </c>
      <c r="F551" s="150" t="s">
        <v>930</v>
      </c>
      <c r="H551" s="151">
        <v>20.05</v>
      </c>
      <c r="I551" s="152"/>
      <c r="L551" s="148"/>
      <c r="M551" s="153"/>
      <c r="T551" s="154"/>
      <c r="AT551" s="149" t="s">
        <v>155</v>
      </c>
      <c r="AU551" s="149" t="s">
        <v>85</v>
      </c>
      <c r="AV551" s="13" t="s">
        <v>85</v>
      </c>
      <c r="AW551" s="13" t="s">
        <v>32</v>
      </c>
      <c r="AX551" s="13" t="s">
        <v>81</v>
      </c>
      <c r="AY551" s="149" t="s">
        <v>146</v>
      </c>
    </row>
    <row r="552" spans="2:65" s="1" customFormat="1" ht="33" customHeight="1">
      <c r="B552" s="32"/>
      <c r="C552" s="128" t="s">
        <v>931</v>
      </c>
      <c r="D552" s="128" t="s">
        <v>148</v>
      </c>
      <c r="E552" s="129" t="s">
        <v>932</v>
      </c>
      <c r="F552" s="130" t="s">
        <v>933</v>
      </c>
      <c r="G552" s="131" t="s">
        <v>197</v>
      </c>
      <c r="H552" s="132">
        <v>16.8</v>
      </c>
      <c r="I552" s="133"/>
      <c r="J552" s="134">
        <f>ROUND(I552*H552,2)</f>
        <v>0</v>
      </c>
      <c r="K552" s="130" t="s">
        <v>152</v>
      </c>
      <c r="L552" s="32"/>
      <c r="M552" s="135" t="s">
        <v>1</v>
      </c>
      <c r="N552" s="136" t="s">
        <v>41</v>
      </c>
      <c r="P552" s="137">
        <f>O552*H552</f>
        <v>0</v>
      </c>
      <c r="Q552" s="137">
        <v>2.5999999999999998E-4</v>
      </c>
      <c r="R552" s="137">
        <f>Q552*H552</f>
        <v>4.3679999999999995E-3</v>
      </c>
      <c r="S552" s="137">
        <v>0</v>
      </c>
      <c r="T552" s="138">
        <f>S552*H552</f>
        <v>0</v>
      </c>
      <c r="AR552" s="139" t="s">
        <v>307</v>
      </c>
      <c r="AT552" s="139" t="s">
        <v>148</v>
      </c>
      <c r="AU552" s="139" t="s">
        <v>85</v>
      </c>
      <c r="AY552" s="17" t="s">
        <v>146</v>
      </c>
      <c r="BE552" s="140">
        <f>IF(N552="základní",J552,0)</f>
        <v>0</v>
      </c>
      <c r="BF552" s="140">
        <f>IF(N552="snížená",J552,0)</f>
        <v>0</v>
      </c>
      <c r="BG552" s="140">
        <f>IF(N552="zákl. přenesená",J552,0)</f>
        <v>0</v>
      </c>
      <c r="BH552" s="140">
        <f>IF(N552="sníž. přenesená",J552,0)</f>
        <v>0</v>
      </c>
      <c r="BI552" s="140">
        <f>IF(N552="nulová",J552,0)</f>
        <v>0</v>
      </c>
      <c r="BJ552" s="17" t="s">
        <v>81</v>
      </c>
      <c r="BK552" s="140">
        <f>ROUND(I552*H552,2)</f>
        <v>0</v>
      </c>
      <c r="BL552" s="17" t="s">
        <v>307</v>
      </c>
      <c r="BM552" s="139" t="s">
        <v>934</v>
      </c>
    </row>
    <row r="553" spans="2:65" s="13" customFormat="1" ht="10.199999999999999">
      <c r="B553" s="148"/>
      <c r="D553" s="142" t="s">
        <v>155</v>
      </c>
      <c r="E553" s="149" t="s">
        <v>1</v>
      </c>
      <c r="F553" s="150" t="s">
        <v>935</v>
      </c>
      <c r="H553" s="151">
        <v>4.2</v>
      </c>
      <c r="I553" s="152"/>
      <c r="L553" s="148"/>
      <c r="M553" s="153"/>
      <c r="T553" s="154"/>
      <c r="AT553" s="149" t="s">
        <v>155</v>
      </c>
      <c r="AU553" s="149" t="s">
        <v>85</v>
      </c>
      <c r="AV553" s="13" t="s">
        <v>85</v>
      </c>
      <c r="AW553" s="13" t="s">
        <v>32</v>
      </c>
      <c r="AX553" s="13" t="s">
        <v>76</v>
      </c>
      <c r="AY553" s="149" t="s">
        <v>146</v>
      </c>
    </row>
    <row r="554" spans="2:65" s="13" customFormat="1" ht="10.199999999999999">
      <c r="B554" s="148"/>
      <c r="D554" s="142" t="s">
        <v>155</v>
      </c>
      <c r="E554" s="149" t="s">
        <v>1</v>
      </c>
      <c r="F554" s="150" t="s">
        <v>936</v>
      </c>
      <c r="H554" s="151">
        <v>9</v>
      </c>
      <c r="I554" s="152"/>
      <c r="L554" s="148"/>
      <c r="M554" s="153"/>
      <c r="T554" s="154"/>
      <c r="AT554" s="149" t="s">
        <v>155</v>
      </c>
      <c r="AU554" s="149" t="s">
        <v>85</v>
      </c>
      <c r="AV554" s="13" t="s">
        <v>85</v>
      </c>
      <c r="AW554" s="13" t="s">
        <v>32</v>
      </c>
      <c r="AX554" s="13" t="s">
        <v>76</v>
      </c>
      <c r="AY554" s="149" t="s">
        <v>146</v>
      </c>
    </row>
    <row r="555" spans="2:65" s="13" customFormat="1" ht="10.199999999999999">
      <c r="B555" s="148"/>
      <c r="D555" s="142" t="s">
        <v>155</v>
      </c>
      <c r="E555" s="149" t="s">
        <v>1</v>
      </c>
      <c r="F555" s="150" t="s">
        <v>937</v>
      </c>
      <c r="H555" s="151">
        <v>7.62</v>
      </c>
      <c r="I555" s="152"/>
      <c r="L555" s="148"/>
      <c r="M555" s="153"/>
      <c r="T555" s="154"/>
      <c r="AT555" s="149" t="s">
        <v>155</v>
      </c>
      <c r="AU555" s="149" t="s">
        <v>85</v>
      </c>
      <c r="AV555" s="13" t="s">
        <v>85</v>
      </c>
      <c r="AW555" s="13" t="s">
        <v>32</v>
      </c>
      <c r="AX555" s="13" t="s">
        <v>76</v>
      </c>
      <c r="AY555" s="149" t="s">
        <v>146</v>
      </c>
    </row>
    <row r="556" spans="2:65" s="13" customFormat="1" ht="10.199999999999999">
      <c r="B556" s="148"/>
      <c r="D556" s="142" t="s">
        <v>155</v>
      </c>
      <c r="E556" s="149" t="s">
        <v>1</v>
      </c>
      <c r="F556" s="150" t="s">
        <v>938</v>
      </c>
      <c r="H556" s="151">
        <v>6.12</v>
      </c>
      <c r="I556" s="152"/>
      <c r="L556" s="148"/>
      <c r="M556" s="153"/>
      <c r="T556" s="154"/>
      <c r="AT556" s="149" t="s">
        <v>155</v>
      </c>
      <c r="AU556" s="149" t="s">
        <v>85</v>
      </c>
      <c r="AV556" s="13" t="s">
        <v>85</v>
      </c>
      <c r="AW556" s="13" t="s">
        <v>32</v>
      </c>
      <c r="AX556" s="13" t="s">
        <v>76</v>
      </c>
      <c r="AY556" s="149" t="s">
        <v>146</v>
      </c>
    </row>
    <row r="557" spans="2:65" s="13" customFormat="1" ht="10.199999999999999">
      <c r="B557" s="148"/>
      <c r="D557" s="142" t="s">
        <v>155</v>
      </c>
      <c r="E557" s="149" t="s">
        <v>1</v>
      </c>
      <c r="F557" s="150" t="s">
        <v>939</v>
      </c>
      <c r="H557" s="151">
        <v>4.8600000000000003</v>
      </c>
      <c r="I557" s="152"/>
      <c r="L557" s="148"/>
      <c r="M557" s="153"/>
      <c r="T557" s="154"/>
      <c r="AT557" s="149" t="s">
        <v>155</v>
      </c>
      <c r="AU557" s="149" t="s">
        <v>85</v>
      </c>
      <c r="AV557" s="13" t="s">
        <v>85</v>
      </c>
      <c r="AW557" s="13" t="s">
        <v>32</v>
      </c>
      <c r="AX557" s="13" t="s">
        <v>76</v>
      </c>
      <c r="AY557" s="149" t="s">
        <v>146</v>
      </c>
    </row>
    <row r="558" spans="2:65" s="13" customFormat="1" ht="10.199999999999999">
      <c r="B558" s="148"/>
      <c r="D558" s="142" t="s">
        <v>155</v>
      </c>
      <c r="E558" s="149" t="s">
        <v>1</v>
      </c>
      <c r="F558" s="150" t="s">
        <v>940</v>
      </c>
      <c r="H558" s="151">
        <v>1.8</v>
      </c>
      <c r="I558" s="152"/>
      <c r="L558" s="148"/>
      <c r="M558" s="153"/>
      <c r="T558" s="154"/>
      <c r="AT558" s="149" t="s">
        <v>155</v>
      </c>
      <c r="AU558" s="149" t="s">
        <v>85</v>
      </c>
      <c r="AV558" s="13" t="s">
        <v>85</v>
      </c>
      <c r="AW558" s="13" t="s">
        <v>32</v>
      </c>
      <c r="AX558" s="13" t="s">
        <v>76</v>
      </c>
      <c r="AY558" s="149" t="s">
        <v>146</v>
      </c>
    </row>
    <row r="559" spans="2:65" s="14" customFormat="1" ht="10.199999999999999">
      <c r="B559" s="155"/>
      <c r="D559" s="142" t="s">
        <v>155</v>
      </c>
      <c r="E559" s="156" t="s">
        <v>1</v>
      </c>
      <c r="F559" s="157" t="s">
        <v>162</v>
      </c>
      <c r="H559" s="158">
        <v>33.6</v>
      </c>
      <c r="I559" s="159"/>
      <c r="L559" s="155"/>
      <c r="M559" s="160"/>
      <c r="T559" s="161"/>
      <c r="AT559" s="156" t="s">
        <v>155</v>
      </c>
      <c r="AU559" s="156" t="s">
        <v>85</v>
      </c>
      <c r="AV559" s="14" t="s">
        <v>153</v>
      </c>
      <c r="AW559" s="14" t="s">
        <v>32</v>
      </c>
      <c r="AX559" s="14" t="s">
        <v>76</v>
      </c>
      <c r="AY559" s="156" t="s">
        <v>146</v>
      </c>
    </row>
    <row r="560" spans="2:65" s="13" customFormat="1" ht="10.199999999999999">
      <c r="B560" s="148"/>
      <c r="D560" s="142" t="s">
        <v>155</v>
      </c>
      <c r="E560" s="149" t="s">
        <v>1</v>
      </c>
      <c r="F560" s="150" t="s">
        <v>941</v>
      </c>
      <c r="H560" s="151">
        <v>16.8</v>
      </c>
      <c r="I560" s="152"/>
      <c r="L560" s="148"/>
      <c r="M560" s="153"/>
      <c r="T560" s="154"/>
      <c r="AT560" s="149" t="s">
        <v>155</v>
      </c>
      <c r="AU560" s="149" t="s">
        <v>85</v>
      </c>
      <c r="AV560" s="13" t="s">
        <v>85</v>
      </c>
      <c r="AW560" s="13" t="s">
        <v>32</v>
      </c>
      <c r="AX560" s="13" t="s">
        <v>81</v>
      </c>
      <c r="AY560" s="149" t="s">
        <v>146</v>
      </c>
    </row>
    <row r="561" spans="2:65" s="1" customFormat="1" ht="24.15" customHeight="1">
      <c r="B561" s="32"/>
      <c r="C561" s="169" t="s">
        <v>942</v>
      </c>
      <c r="D561" s="169" t="s">
        <v>282</v>
      </c>
      <c r="E561" s="170" t="s">
        <v>943</v>
      </c>
      <c r="F561" s="171" t="s">
        <v>944</v>
      </c>
      <c r="G561" s="172" t="s">
        <v>197</v>
      </c>
      <c r="H561" s="173">
        <v>16.8</v>
      </c>
      <c r="I561" s="174"/>
      <c r="J561" s="175">
        <f>ROUND(I561*H561,2)</f>
        <v>0</v>
      </c>
      <c r="K561" s="171" t="s">
        <v>152</v>
      </c>
      <c r="L561" s="176"/>
      <c r="M561" s="177" t="s">
        <v>1</v>
      </c>
      <c r="N561" s="178" t="s">
        <v>41</v>
      </c>
      <c r="P561" s="137">
        <f>O561*H561</f>
        <v>0</v>
      </c>
      <c r="Q561" s="137">
        <v>3.4720000000000001E-2</v>
      </c>
      <c r="R561" s="137">
        <f>Q561*H561</f>
        <v>0.58329600000000004</v>
      </c>
      <c r="S561" s="137">
        <v>0</v>
      </c>
      <c r="T561" s="138">
        <f>S561*H561</f>
        <v>0</v>
      </c>
      <c r="AR561" s="139" t="s">
        <v>381</v>
      </c>
      <c r="AT561" s="139" t="s">
        <v>282</v>
      </c>
      <c r="AU561" s="139" t="s">
        <v>85</v>
      </c>
      <c r="AY561" s="17" t="s">
        <v>146</v>
      </c>
      <c r="BE561" s="140">
        <f>IF(N561="základní",J561,0)</f>
        <v>0</v>
      </c>
      <c r="BF561" s="140">
        <f>IF(N561="snížená",J561,0)</f>
        <v>0</v>
      </c>
      <c r="BG561" s="140">
        <f>IF(N561="zákl. přenesená",J561,0)</f>
        <v>0</v>
      </c>
      <c r="BH561" s="140">
        <f>IF(N561="sníž. přenesená",J561,0)</f>
        <v>0</v>
      </c>
      <c r="BI561" s="140">
        <f>IF(N561="nulová",J561,0)</f>
        <v>0</v>
      </c>
      <c r="BJ561" s="17" t="s">
        <v>81</v>
      </c>
      <c r="BK561" s="140">
        <f>ROUND(I561*H561,2)</f>
        <v>0</v>
      </c>
      <c r="BL561" s="17" t="s">
        <v>307</v>
      </c>
      <c r="BM561" s="139" t="s">
        <v>945</v>
      </c>
    </row>
    <row r="562" spans="2:65" s="1" customFormat="1" ht="33" customHeight="1">
      <c r="B562" s="32"/>
      <c r="C562" s="128" t="s">
        <v>946</v>
      </c>
      <c r="D562" s="128" t="s">
        <v>148</v>
      </c>
      <c r="E562" s="129" t="s">
        <v>947</v>
      </c>
      <c r="F562" s="130" t="s">
        <v>948</v>
      </c>
      <c r="G562" s="131" t="s">
        <v>197</v>
      </c>
      <c r="H562" s="132">
        <v>16.8</v>
      </c>
      <c r="I562" s="133"/>
      <c r="J562" s="134">
        <f>ROUND(I562*H562,2)</f>
        <v>0</v>
      </c>
      <c r="K562" s="130" t="s">
        <v>152</v>
      </c>
      <c r="L562" s="32"/>
      <c r="M562" s="135" t="s">
        <v>1</v>
      </c>
      <c r="N562" s="136" t="s">
        <v>41</v>
      </c>
      <c r="P562" s="137">
        <f>O562*H562</f>
        <v>0</v>
      </c>
      <c r="Q562" s="137">
        <v>2.7E-4</v>
      </c>
      <c r="R562" s="137">
        <f>Q562*H562</f>
        <v>4.5360000000000001E-3</v>
      </c>
      <c r="S562" s="137">
        <v>0</v>
      </c>
      <c r="T562" s="138">
        <f>S562*H562</f>
        <v>0</v>
      </c>
      <c r="AR562" s="139" t="s">
        <v>307</v>
      </c>
      <c r="AT562" s="139" t="s">
        <v>148</v>
      </c>
      <c r="AU562" s="139" t="s">
        <v>85</v>
      </c>
      <c r="AY562" s="17" t="s">
        <v>146</v>
      </c>
      <c r="BE562" s="140">
        <f>IF(N562="základní",J562,0)</f>
        <v>0</v>
      </c>
      <c r="BF562" s="140">
        <f>IF(N562="snížená",J562,0)</f>
        <v>0</v>
      </c>
      <c r="BG562" s="140">
        <f>IF(N562="zákl. přenesená",J562,0)</f>
        <v>0</v>
      </c>
      <c r="BH562" s="140">
        <f>IF(N562="sníž. přenesená",J562,0)</f>
        <v>0</v>
      </c>
      <c r="BI562" s="140">
        <f>IF(N562="nulová",J562,0)</f>
        <v>0</v>
      </c>
      <c r="BJ562" s="17" t="s">
        <v>81</v>
      </c>
      <c r="BK562" s="140">
        <f>ROUND(I562*H562,2)</f>
        <v>0</v>
      </c>
      <c r="BL562" s="17" t="s">
        <v>307</v>
      </c>
      <c r="BM562" s="139" t="s">
        <v>949</v>
      </c>
    </row>
    <row r="563" spans="2:65" s="13" customFormat="1" ht="10.199999999999999">
      <c r="B563" s="148"/>
      <c r="D563" s="142" t="s">
        <v>155</v>
      </c>
      <c r="E563" s="149" t="s">
        <v>1</v>
      </c>
      <c r="F563" s="150" t="s">
        <v>935</v>
      </c>
      <c r="H563" s="151">
        <v>4.2</v>
      </c>
      <c r="I563" s="152"/>
      <c r="L563" s="148"/>
      <c r="M563" s="153"/>
      <c r="T563" s="154"/>
      <c r="AT563" s="149" t="s">
        <v>155</v>
      </c>
      <c r="AU563" s="149" t="s">
        <v>85</v>
      </c>
      <c r="AV563" s="13" t="s">
        <v>85</v>
      </c>
      <c r="AW563" s="13" t="s">
        <v>32</v>
      </c>
      <c r="AX563" s="13" t="s">
        <v>76</v>
      </c>
      <c r="AY563" s="149" t="s">
        <v>146</v>
      </c>
    </row>
    <row r="564" spans="2:65" s="13" customFormat="1" ht="10.199999999999999">
      <c r="B564" s="148"/>
      <c r="D564" s="142" t="s">
        <v>155</v>
      </c>
      <c r="E564" s="149" t="s">
        <v>1</v>
      </c>
      <c r="F564" s="150" t="s">
        <v>936</v>
      </c>
      <c r="H564" s="151">
        <v>9</v>
      </c>
      <c r="I564" s="152"/>
      <c r="L564" s="148"/>
      <c r="M564" s="153"/>
      <c r="T564" s="154"/>
      <c r="AT564" s="149" t="s">
        <v>155</v>
      </c>
      <c r="AU564" s="149" t="s">
        <v>85</v>
      </c>
      <c r="AV564" s="13" t="s">
        <v>85</v>
      </c>
      <c r="AW564" s="13" t="s">
        <v>32</v>
      </c>
      <c r="AX564" s="13" t="s">
        <v>76</v>
      </c>
      <c r="AY564" s="149" t="s">
        <v>146</v>
      </c>
    </row>
    <row r="565" spans="2:65" s="13" customFormat="1" ht="10.199999999999999">
      <c r="B565" s="148"/>
      <c r="D565" s="142" t="s">
        <v>155</v>
      </c>
      <c r="E565" s="149" t="s">
        <v>1</v>
      </c>
      <c r="F565" s="150" t="s">
        <v>937</v>
      </c>
      <c r="H565" s="151">
        <v>7.62</v>
      </c>
      <c r="I565" s="152"/>
      <c r="L565" s="148"/>
      <c r="M565" s="153"/>
      <c r="T565" s="154"/>
      <c r="AT565" s="149" t="s">
        <v>155</v>
      </c>
      <c r="AU565" s="149" t="s">
        <v>85</v>
      </c>
      <c r="AV565" s="13" t="s">
        <v>85</v>
      </c>
      <c r="AW565" s="13" t="s">
        <v>32</v>
      </c>
      <c r="AX565" s="13" t="s">
        <v>76</v>
      </c>
      <c r="AY565" s="149" t="s">
        <v>146</v>
      </c>
    </row>
    <row r="566" spans="2:65" s="13" customFormat="1" ht="10.199999999999999">
      <c r="B566" s="148"/>
      <c r="D566" s="142" t="s">
        <v>155</v>
      </c>
      <c r="E566" s="149" t="s">
        <v>1</v>
      </c>
      <c r="F566" s="150" t="s">
        <v>938</v>
      </c>
      <c r="H566" s="151">
        <v>6.12</v>
      </c>
      <c r="I566" s="152"/>
      <c r="L566" s="148"/>
      <c r="M566" s="153"/>
      <c r="T566" s="154"/>
      <c r="AT566" s="149" t="s">
        <v>155</v>
      </c>
      <c r="AU566" s="149" t="s">
        <v>85</v>
      </c>
      <c r="AV566" s="13" t="s">
        <v>85</v>
      </c>
      <c r="AW566" s="13" t="s">
        <v>32</v>
      </c>
      <c r="AX566" s="13" t="s">
        <v>76</v>
      </c>
      <c r="AY566" s="149" t="s">
        <v>146</v>
      </c>
    </row>
    <row r="567" spans="2:65" s="13" customFormat="1" ht="10.199999999999999">
      <c r="B567" s="148"/>
      <c r="D567" s="142" t="s">
        <v>155</v>
      </c>
      <c r="E567" s="149" t="s">
        <v>1</v>
      </c>
      <c r="F567" s="150" t="s">
        <v>939</v>
      </c>
      <c r="H567" s="151">
        <v>4.8600000000000003</v>
      </c>
      <c r="I567" s="152"/>
      <c r="L567" s="148"/>
      <c r="M567" s="153"/>
      <c r="T567" s="154"/>
      <c r="AT567" s="149" t="s">
        <v>155</v>
      </c>
      <c r="AU567" s="149" t="s">
        <v>85</v>
      </c>
      <c r="AV567" s="13" t="s">
        <v>85</v>
      </c>
      <c r="AW567" s="13" t="s">
        <v>32</v>
      </c>
      <c r="AX567" s="13" t="s">
        <v>76</v>
      </c>
      <c r="AY567" s="149" t="s">
        <v>146</v>
      </c>
    </row>
    <row r="568" spans="2:65" s="13" customFormat="1" ht="10.199999999999999">
      <c r="B568" s="148"/>
      <c r="D568" s="142" t="s">
        <v>155</v>
      </c>
      <c r="E568" s="149" t="s">
        <v>1</v>
      </c>
      <c r="F568" s="150" t="s">
        <v>940</v>
      </c>
      <c r="H568" s="151">
        <v>1.8</v>
      </c>
      <c r="I568" s="152"/>
      <c r="L568" s="148"/>
      <c r="M568" s="153"/>
      <c r="T568" s="154"/>
      <c r="AT568" s="149" t="s">
        <v>155</v>
      </c>
      <c r="AU568" s="149" t="s">
        <v>85</v>
      </c>
      <c r="AV568" s="13" t="s">
        <v>85</v>
      </c>
      <c r="AW568" s="13" t="s">
        <v>32</v>
      </c>
      <c r="AX568" s="13" t="s">
        <v>76</v>
      </c>
      <c r="AY568" s="149" t="s">
        <v>146</v>
      </c>
    </row>
    <row r="569" spans="2:65" s="14" customFormat="1" ht="10.199999999999999">
      <c r="B569" s="155"/>
      <c r="D569" s="142" t="s">
        <v>155</v>
      </c>
      <c r="E569" s="156" t="s">
        <v>1</v>
      </c>
      <c r="F569" s="157" t="s">
        <v>162</v>
      </c>
      <c r="H569" s="158">
        <v>33.6</v>
      </c>
      <c r="I569" s="159"/>
      <c r="L569" s="155"/>
      <c r="M569" s="160"/>
      <c r="T569" s="161"/>
      <c r="AT569" s="156" t="s">
        <v>155</v>
      </c>
      <c r="AU569" s="156" t="s">
        <v>85</v>
      </c>
      <c r="AV569" s="14" t="s">
        <v>153</v>
      </c>
      <c r="AW569" s="14" t="s">
        <v>32</v>
      </c>
      <c r="AX569" s="14" t="s">
        <v>76</v>
      </c>
      <c r="AY569" s="156" t="s">
        <v>146</v>
      </c>
    </row>
    <row r="570" spans="2:65" s="13" customFormat="1" ht="10.199999999999999">
      <c r="B570" s="148"/>
      <c r="D570" s="142" t="s">
        <v>155</v>
      </c>
      <c r="E570" s="149" t="s">
        <v>1</v>
      </c>
      <c r="F570" s="150" t="s">
        <v>941</v>
      </c>
      <c r="H570" s="151">
        <v>16.8</v>
      </c>
      <c r="I570" s="152"/>
      <c r="L570" s="148"/>
      <c r="M570" s="153"/>
      <c r="T570" s="154"/>
      <c r="AT570" s="149" t="s">
        <v>155</v>
      </c>
      <c r="AU570" s="149" t="s">
        <v>85</v>
      </c>
      <c r="AV570" s="13" t="s">
        <v>85</v>
      </c>
      <c r="AW570" s="13" t="s">
        <v>32</v>
      </c>
      <c r="AX570" s="13" t="s">
        <v>81</v>
      </c>
      <c r="AY570" s="149" t="s">
        <v>146</v>
      </c>
    </row>
    <row r="571" spans="2:65" s="1" customFormat="1" ht="33" customHeight="1">
      <c r="B571" s="32"/>
      <c r="C571" s="169" t="s">
        <v>950</v>
      </c>
      <c r="D571" s="169" t="s">
        <v>282</v>
      </c>
      <c r="E571" s="170" t="s">
        <v>951</v>
      </c>
      <c r="F571" s="171" t="s">
        <v>952</v>
      </c>
      <c r="G571" s="172" t="s">
        <v>197</v>
      </c>
      <c r="H571" s="173">
        <v>16.8</v>
      </c>
      <c r="I571" s="174"/>
      <c r="J571" s="175">
        <f>ROUND(I571*H571,2)</f>
        <v>0</v>
      </c>
      <c r="K571" s="171" t="s">
        <v>152</v>
      </c>
      <c r="L571" s="176"/>
      <c r="M571" s="177" t="s">
        <v>1</v>
      </c>
      <c r="N571" s="178" t="s">
        <v>41</v>
      </c>
      <c r="P571" s="137">
        <f>O571*H571</f>
        <v>0</v>
      </c>
      <c r="Q571" s="137">
        <v>3.6810000000000002E-2</v>
      </c>
      <c r="R571" s="137">
        <f>Q571*H571</f>
        <v>0.61840800000000007</v>
      </c>
      <c r="S571" s="137">
        <v>0</v>
      </c>
      <c r="T571" s="138">
        <f>S571*H571</f>
        <v>0</v>
      </c>
      <c r="AR571" s="139" t="s">
        <v>381</v>
      </c>
      <c r="AT571" s="139" t="s">
        <v>282</v>
      </c>
      <c r="AU571" s="139" t="s">
        <v>85</v>
      </c>
      <c r="AY571" s="17" t="s">
        <v>146</v>
      </c>
      <c r="BE571" s="140">
        <f>IF(N571="základní",J571,0)</f>
        <v>0</v>
      </c>
      <c r="BF571" s="140">
        <f>IF(N571="snížená",J571,0)</f>
        <v>0</v>
      </c>
      <c r="BG571" s="140">
        <f>IF(N571="zákl. přenesená",J571,0)</f>
        <v>0</v>
      </c>
      <c r="BH571" s="140">
        <f>IF(N571="sníž. přenesená",J571,0)</f>
        <v>0</v>
      </c>
      <c r="BI571" s="140">
        <f>IF(N571="nulová",J571,0)</f>
        <v>0</v>
      </c>
      <c r="BJ571" s="17" t="s">
        <v>81</v>
      </c>
      <c r="BK571" s="140">
        <f>ROUND(I571*H571,2)</f>
        <v>0</v>
      </c>
      <c r="BL571" s="17" t="s">
        <v>307</v>
      </c>
      <c r="BM571" s="139" t="s">
        <v>953</v>
      </c>
    </row>
    <row r="572" spans="2:65" s="1" customFormat="1" ht="24.15" customHeight="1">
      <c r="B572" s="32"/>
      <c r="C572" s="128" t="s">
        <v>954</v>
      </c>
      <c r="D572" s="128" t="s">
        <v>148</v>
      </c>
      <c r="E572" s="129" t="s">
        <v>955</v>
      </c>
      <c r="F572" s="130" t="s">
        <v>956</v>
      </c>
      <c r="G572" s="131" t="s">
        <v>506</v>
      </c>
      <c r="H572" s="132">
        <v>3</v>
      </c>
      <c r="I572" s="133"/>
      <c r="J572" s="134">
        <f>ROUND(I572*H572,2)</f>
        <v>0</v>
      </c>
      <c r="K572" s="130" t="s">
        <v>152</v>
      </c>
      <c r="L572" s="32"/>
      <c r="M572" s="135" t="s">
        <v>1</v>
      </c>
      <c r="N572" s="136" t="s">
        <v>41</v>
      </c>
      <c r="P572" s="137">
        <f>O572*H572</f>
        <v>0</v>
      </c>
      <c r="Q572" s="137">
        <v>2.7E-4</v>
      </c>
      <c r="R572" s="137">
        <f>Q572*H572</f>
        <v>8.0999999999999996E-4</v>
      </c>
      <c r="S572" s="137">
        <v>0</v>
      </c>
      <c r="T572" s="138">
        <f>S572*H572</f>
        <v>0</v>
      </c>
      <c r="AR572" s="139" t="s">
        <v>307</v>
      </c>
      <c r="AT572" s="139" t="s">
        <v>148</v>
      </c>
      <c r="AU572" s="139" t="s">
        <v>85</v>
      </c>
      <c r="AY572" s="17" t="s">
        <v>146</v>
      </c>
      <c r="BE572" s="140">
        <f>IF(N572="základní",J572,0)</f>
        <v>0</v>
      </c>
      <c r="BF572" s="140">
        <f>IF(N572="snížená",J572,0)</f>
        <v>0</v>
      </c>
      <c r="BG572" s="140">
        <f>IF(N572="zákl. přenesená",J572,0)</f>
        <v>0</v>
      </c>
      <c r="BH572" s="140">
        <f>IF(N572="sníž. přenesená",J572,0)</f>
        <v>0</v>
      </c>
      <c r="BI572" s="140">
        <f>IF(N572="nulová",J572,0)</f>
        <v>0</v>
      </c>
      <c r="BJ572" s="17" t="s">
        <v>81</v>
      </c>
      <c r="BK572" s="140">
        <f>ROUND(I572*H572,2)</f>
        <v>0</v>
      </c>
      <c r="BL572" s="17" t="s">
        <v>307</v>
      </c>
      <c r="BM572" s="139" t="s">
        <v>957</v>
      </c>
    </row>
    <row r="573" spans="2:65" s="12" customFormat="1" ht="10.199999999999999">
      <c r="B573" s="141"/>
      <c r="D573" s="142" t="s">
        <v>155</v>
      </c>
      <c r="E573" s="143" t="s">
        <v>1</v>
      </c>
      <c r="F573" s="144" t="s">
        <v>958</v>
      </c>
      <c r="H573" s="143" t="s">
        <v>1</v>
      </c>
      <c r="I573" s="145"/>
      <c r="L573" s="141"/>
      <c r="M573" s="146"/>
      <c r="T573" s="147"/>
      <c r="AT573" s="143" t="s">
        <v>155</v>
      </c>
      <c r="AU573" s="143" t="s">
        <v>85</v>
      </c>
      <c r="AV573" s="12" t="s">
        <v>81</v>
      </c>
      <c r="AW573" s="12" t="s">
        <v>32</v>
      </c>
      <c r="AX573" s="12" t="s">
        <v>76</v>
      </c>
      <c r="AY573" s="143" t="s">
        <v>146</v>
      </c>
    </row>
    <row r="574" spans="2:65" s="13" customFormat="1" ht="10.199999999999999">
      <c r="B574" s="148"/>
      <c r="D574" s="142" t="s">
        <v>155</v>
      </c>
      <c r="E574" s="149" t="s">
        <v>1</v>
      </c>
      <c r="F574" s="150" t="s">
        <v>959</v>
      </c>
      <c r="H574" s="151">
        <v>3</v>
      </c>
      <c r="I574" s="152"/>
      <c r="L574" s="148"/>
      <c r="M574" s="153"/>
      <c r="T574" s="154"/>
      <c r="AT574" s="149" t="s">
        <v>155</v>
      </c>
      <c r="AU574" s="149" t="s">
        <v>85</v>
      </c>
      <c r="AV574" s="13" t="s">
        <v>85</v>
      </c>
      <c r="AW574" s="13" t="s">
        <v>32</v>
      </c>
      <c r="AX574" s="13" t="s">
        <v>81</v>
      </c>
      <c r="AY574" s="149" t="s">
        <v>146</v>
      </c>
    </row>
    <row r="575" spans="2:65" s="1" customFormat="1" ht="24.15" customHeight="1">
      <c r="B575" s="32"/>
      <c r="C575" s="169" t="s">
        <v>960</v>
      </c>
      <c r="D575" s="169" t="s">
        <v>282</v>
      </c>
      <c r="E575" s="170" t="s">
        <v>961</v>
      </c>
      <c r="F575" s="171" t="s">
        <v>962</v>
      </c>
      <c r="G575" s="172" t="s">
        <v>197</v>
      </c>
      <c r="H575" s="173">
        <v>2.04</v>
      </c>
      <c r="I575" s="174"/>
      <c r="J575" s="175">
        <f>ROUND(I575*H575,2)</f>
        <v>0</v>
      </c>
      <c r="K575" s="171" t="s">
        <v>152</v>
      </c>
      <c r="L575" s="176"/>
      <c r="M575" s="177" t="s">
        <v>1</v>
      </c>
      <c r="N575" s="178" t="s">
        <v>41</v>
      </c>
      <c r="P575" s="137">
        <f>O575*H575</f>
        <v>0</v>
      </c>
      <c r="Q575" s="137">
        <v>4.0280000000000003E-2</v>
      </c>
      <c r="R575" s="137">
        <f>Q575*H575</f>
        <v>8.2171200000000014E-2</v>
      </c>
      <c r="S575" s="137">
        <v>0</v>
      </c>
      <c r="T575" s="138">
        <f>S575*H575</f>
        <v>0</v>
      </c>
      <c r="AR575" s="139" t="s">
        <v>381</v>
      </c>
      <c r="AT575" s="139" t="s">
        <v>282</v>
      </c>
      <c r="AU575" s="139" t="s">
        <v>85</v>
      </c>
      <c r="AY575" s="17" t="s">
        <v>146</v>
      </c>
      <c r="BE575" s="140">
        <f>IF(N575="základní",J575,0)</f>
        <v>0</v>
      </c>
      <c r="BF575" s="140">
        <f>IF(N575="snížená",J575,0)</f>
        <v>0</v>
      </c>
      <c r="BG575" s="140">
        <f>IF(N575="zákl. přenesená",J575,0)</f>
        <v>0</v>
      </c>
      <c r="BH575" s="140">
        <f>IF(N575="sníž. přenesená",J575,0)</f>
        <v>0</v>
      </c>
      <c r="BI575" s="140">
        <f>IF(N575="nulová",J575,0)</f>
        <v>0</v>
      </c>
      <c r="BJ575" s="17" t="s">
        <v>81</v>
      </c>
      <c r="BK575" s="140">
        <f>ROUND(I575*H575,2)</f>
        <v>0</v>
      </c>
      <c r="BL575" s="17" t="s">
        <v>307</v>
      </c>
      <c r="BM575" s="139" t="s">
        <v>963</v>
      </c>
    </row>
    <row r="576" spans="2:65" s="13" customFormat="1" ht="10.199999999999999">
      <c r="B576" s="148"/>
      <c r="D576" s="142" t="s">
        <v>155</v>
      </c>
      <c r="E576" s="149" t="s">
        <v>1</v>
      </c>
      <c r="F576" s="150" t="s">
        <v>964</v>
      </c>
      <c r="H576" s="151">
        <v>1.32</v>
      </c>
      <c r="I576" s="152"/>
      <c r="L576" s="148"/>
      <c r="M576" s="153"/>
      <c r="T576" s="154"/>
      <c r="AT576" s="149" t="s">
        <v>155</v>
      </c>
      <c r="AU576" s="149" t="s">
        <v>85</v>
      </c>
      <c r="AV576" s="13" t="s">
        <v>85</v>
      </c>
      <c r="AW576" s="13" t="s">
        <v>32</v>
      </c>
      <c r="AX576" s="13" t="s">
        <v>76</v>
      </c>
      <c r="AY576" s="149" t="s">
        <v>146</v>
      </c>
    </row>
    <row r="577" spans="2:65" s="13" customFormat="1" ht="10.199999999999999">
      <c r="B577" s="148"/>
      <c r="D577" s="142" t="s">
        <v>155</v>
      </c>
      <c r="E577" s="149" t="s">
        <v>1</v>
      </c>
      <c r="F577" s="150" t="s">
        <v>965</v>
      </c>
      <c r="H577" s="151">
        <v>0.72</v>
      </c>
      <c r="I577" s="152"/>
      <c r="L577" s="148"/>
      <c r="M577" s="153"/>
      <c r="T577" s="154"/>
      <c r="AT577" s="149" t="s">
        <v>155</v>
      </c>
      <c r="AU577" s="149" t="s">
        <v>85</v>
      </c>
      <c r="AV577" s="13" t="s">
        <v>85</v>
      </c>
      <c r="AW577" s="13" t="s">
        <v>32</v>
      </c>
      <c r="AX577" s="13" t="s">
        <v>76</v>
      </c>
      <c r="AY577" s="149" t="s">
        <v>146</v>
      </c>
    </row>
    <row r="578" spans="2:65" s="14" customFormat="1" ht="10.199999999999999">
      <c r="B578" s="155"/>
      <c r="D578" s="142" t="s">
        <v>155</v>
      </c>
      <c r="E578" s="156" t="s">
        <v>1</v>
      </c>
      <c r="F578" s="157" t="s">
        <v>162</v>
      </c>
      <c r="H578" s="158">
        <v>2.04</v>
      </c>
      <c r="I578" s="159"/>
      <c r="L578" s="155"/>
      <c r="M578" s="160"/>
      <c r="T578" s="161"/>
      <c r="AT578" s="156" t="s">
        <v>155</v>
      </c>
      <c r="AU578" s="156" t="s">
        <v>85</v>
      </c>
      <c r="AV578" s="14" t="s">
        <v>153</v>
      </c>
      <c r="AW578" s="14" t="s">
        <v>32</v>
      </c>
      <c r="AX578" s="14" t="s">
        <v>81</v>
      </c>
      <c r="AY578" s="156" t="s">
        <v>146</v>
      </c>
    </row>
    <row r="579" spans="2:65" s="1" customFormat="1" ht="24.15" customHeight="1">
      <c r="B579" s="32"/>
      <c r="C579" s="128" t="s">
        <v>966</v>
      </c>
      <c r="D579" s="128" t="s">
        <v>148</v>
      </c>
      <c r="E579" s="129" t="s">
        <v>967</v>
      </c>
      <c r="F579" s="130" t="s">
        <v>968</v>
      </c>
      <c r="G579" s="131" t="s">
        <v>506</v>
      </c>
      <c r="H579" s="132">
        <v>6</v>
      </c>
      <c r="I579" s="133"/>
      <c r="J579" s="134">
        <f>ROUND(I579*H579,2)</f>
        <v>0</v>
      </c>
      <c r="K579" s="130" t="s">
        <v>152</v>
      </c>
      <c r="L579" s="32"/>
      <c r="M579" s="135" t="s">
        <v>1</v>
      </c>
      <c r="N579" s="136" t="s">
        <v>41</v>
      </c>
      <c r="P579" s="137">
        <f>O579*H579</f>
        <v>0</v>
      </c>
      <c r="Q579" s="137">
        <v>0</v>
      </c>
      <c r="R579" s="137">
        <f>Q579*H579</f>
        <v>0</v>
      </c>
      <c r="S579" s="137">
        <v>0</v>
      </c>
      <c r="T579" s="138">
        <f>S579*H579</f>
        <v>0</v>
      </c>
      <c r="AR579" s="139" t="s">
        <v>307</v>
      </c>
      <c r="AT579" s="139" t="s">
        <v>148</v>
      </c>
      <c r="AU579" s="139" t="s">
        <v>85</v>
      </c>
      <c r="AY579" s="17" t="s">
        <v>146</v>
      </c>
      <c r="BE579" s="140">
        <f>IF(N579="základní",J579,0)</f>
        <v>0</v>
      </c>
      <c r="BF579" s="140">
        <f>IF(N579="snížená",J579,0)</f>
        <v>0</v>
      </c>
      <c r="BG579" s="140">
        <f>IF(N579="zákl. přenesená",J579,0)</f>
        <v>0</v>
      </c>
      <c r="BH579" s="140">
        <f>IF(N579="sníž. přenesená",J579,0)</f>
        <v>0</v>
      </c>
      <c r="BI579" s="140">
        <f>IF(N579="nulová",J579,0)</f>
        <v>0</v>
      </c>
      <c r="BJ579" s="17" t="s">
        <v>81</v>
      </c>
      <c r="BK579" s="140">
        <f>ROUND(I579*H579,2)</f>
        <v>0</v>
      </c>
      <c r="BL579" s="17" t="s">
        <v>307</v>
      </c>
      <c r="BM579" s="139" t="s">
        <v>969</v>
      </c>
    </row>
    <row r="580" spans="2:65" s="1" customFormat="1" ht="37.799999999999997" customHeight="1">
      <c r="B580" s="32"/>
      <c r="C580" s="169" t="s">
        <v>970</v>
      </c>
      <c r="D580" s="169" t="s">
        <v>282</v>
      </c>
      <c r="E580" s="170" t="s">
        <v>971</v>
      </c>
      <c r="F580" s="171" t="s">
        <v>972</v>
      </c>
      <c r="G580" s="172" t="s">
        <v>506</v>
      </c>
      <c r="H580" s="173">
        <v>2</v>
      </c>
      <c r="I580" s="174"/>
      <c r="J580" s="175">
        <f>ROUND(I580*H580,2)</f>
        <v>0</v>
      </c>
      <c r="K580" s="171" t="s">
        <v>1</v>
      </c>
      <c r="L580" s="176"/>
      <c r="M580" s="177" t="s">
        <v>1</v>
      </c>
      <c r="N580" s="178" t="s">
        <v>41</v>
      </c>
      <c r="P580" s="137">
        <f>O580*H580</f>
        <v>0</v>
      </c>
      <c r="Q580" s="137">
        <v>1.7500000000000002E-2</v>
      </c>
      <c r="R580" s="137">
        <f>Q580*H580</f>
        <v>3.5000000000000003E-2</v>
      </c>
      <c r="S580" s="137">
        <v>0</v>
      </c>
      <c r="T580" s="138">
        <f>S580*H580</f>
        <v>0</v>
      </c>
      <c r="AR580" s="139" t="s">
        <v>381</v>
      </c>
      <c r="AT580" s="139" t="s">
        <v>282</v>
      </c>
      <c r="AU580" s="139" t="s">
        <v>85</v>
      </c>
      <c r="AY580" s="17" t="s">
        <v>146</v>
      </c>
      <c r="BE580" s="140">
        <f>IF(N580="základní",J580,0)</f>
        <v>0</v>
      </c>
      <c r="BF580" s="140">
        <f>IF(N580="snížená",J580,0)</f>
        <v>0</v>
      </c>
      <c r="BG580" s="140">
        <f>IF(N580="zákl. přenesená",J580,0)</f>
        <v>0</v>
      </c>
      <c r="BH580" s="140">
        <f>IF(N580="sníž. přenesená",J580,0)</f>
        <v>0</v>
      </c>
      <c r="BI580" s="140">
        <f>IF(N580="nulová",J580,0)</f>
        <v>0</v>
      </c>
      <c r="BJ580" s="17" t="s">
        <v>81</v>
      </c>
      <c r="BK580" s="140">
        <f>ROUND(I580*H580,2)</f>
        <v>0</v>
      </c>
      <c r="BL580" s="17" t="s">
        <v>307</v>
      </c>
      <c r="BM580" s="139" t="s">
        <v>973</v>
      </c>
    </row>
    <row r="581" spans="2:65" s="1" customFormat="1" ht="37.799999999999997" customHeight="1">
      <c r="B581" s="32"/>
      <c r="C581" s="169" t="s">
        <v>568</v>
      </c>
      <c r="D581" s="169" t="s">
        <v>282</v>
      </c>
      <c r="E581" s="170" t="s">
        <v>974</v>
      </c>
      <c r="F581" s="171" t="s">
        <v>975</v>
      </c>
      <c r="G581" s="172" t="s">
        <v>506</v>
      </c>
      <c r="H581" s="173">
        <v>4</v>
      </c>
      <c r="I581" s="174"/>
      <c r="J581" s="175">
        <f>ROUND(I581*H581,2)</f>
        <v>0</v>
      </c>
      <c r="K581" s="171" t="s">
        <v>1</v>
      </c>
      <c r="L581" s="176"/>
      <c r="M581" s="177" t="s">
        <v>1</v>
      </c>
      <c r="N581" s="178" t="s">
        <v>41</v>
      </c>
      <c r="P581" s="137">
        <f>O581*H581</f>
        <v>0</v>
      </c>
      <c r="Q581" s="137">
        <v>1.95E-2</v>
      </c>
      <c r="R581" s="137">
        <f>Q581*H581</f>
        <v>7.8E-2</v>
      </c>
      <c r="S581" s="137">
        <v>0</v>
      </c>
      <c r="T581" s="138">
        <f>S581*H581</f>
        <v>0</v>
      </c>
      <c r="AR581" s="139" t="s">
        <v>381</v>
      </c>
      <c r="AT581" s="139" t="s">
        <v>282</v>
      </c>
      <c r="AU581" s="139" t="s">
        <v>85</v>
      </c>
      <c r="AY581" s="17" t="s">
        <v>146</v>
      </c>
      <c r="BE581" s="140">
        <f>IF(N581="základní",J581,0)</f>
        <v>0</v>
      </c>
      <c r="BF581" s="140">
        <f>IF(N581="snížená",J581,0)</f>
        <v>0</v>
      </c>
      <c r="BG581" s="140">
        <f>IF(N581="zákl. přenesená",J581,0)</f>
        <v>0</v>
      </c>
      <c r="BH581" s="140">
        <f>IF(N581="sníž. přenesená",J581,0)</f>
        <v>0</v>
      </c>
      <c r="BI581" s="140">
        <f>IF(N581="nulová",J581,0)</f>
        <v>0</v>
      </c>
      <c r="BJ581" s="17" t="s">
        <v>81</v>
      </c>
      <c r="BK581" s="140">
        <f>ROUND(I581*H581,2)</f>
        <v>0</v>
      </c>
      <c r="BL581" s="17" t="s">
        <v>307</v>
      </c>
      <c r="BM581" s="139" t="s">
        <v>976</v>
      </c>
    </row>
    <row r="582" spans="2:65" s="1" customFormat="1" ht="24.15" customHeight="1">
      <c r="B582" s="32"/>
      <c r="C582" s="128" t="s">
        <v>977</v>
      </c>
      <c r="D582" s="128" t="s">
        <v>148</v>
      </c>
      <c r="E582" s="129" t="s">
        <v>978</v>
      </c>
      <c r="F582" s="130" t="s">
        <v>979</v>
      </c>
      <c r="G582" s="131" t="s">
        <v>506</v>
      </c>
      <c r="H582" s="132">
        <v>1</v>
      </c>
      <c r="I582" s="133"/>
      <c r="J582" s="134">
        <f>ROUND(I582*H582,2)</f>
        <v>0</v>
      </c>
      <c r="K582" s="130" t="s">
        <v>152</v>
      </c>
      <c r="L582" s="32"/>
      <c r="M582" s="135" t="s">
        <v>1</v>
      </c>
      <c r="N582" s="136" t="s">
        <v>41</v>
      </c>
      <c r="P582" s="137">
        <f>O582*H582</f>
        <v>0</v>
      </c>
      <c r="Q582" s="137">
        <v>9.2000000000000003E-4</v>
      </c>
      <c r="R582" s="137">
        <f>Q582*H582</f>
        <v>9.2000000000000003E-4</v>
      </c>
      <c r="S582" s="137">
        <v>0</v>
      </c>
      <c r="T582" s="138">
        <f>S582*H582</f>
        <v>0</v>
      </c>
      <c r="AR582" s="139" t="s">
        <v>307</v>
      </c>
      <c r="AT582" s="139" t="s">
        <v>148</v>
      </c>
      <c r="AU582" s="139" t="s">
        <v>85</v>
      </c>
      <c r="AY582" s="17" t="s">
        <v>146</v>
      </c>
      <c r="BE582" s="140">
        <f>IF(N582="základní",J582,0)</f>
        <v>0</v>
      </c>
      <c r="BF582" s="140">
        <f>IF(N582="snížená",J582,0)</f>
        <v>0</v>
      </c>
      <c r="BG582" s="140">
        <f>IF(N582="zákl. přenesená",J582,0)</f>
        <v>0</v>
      </c>
      <c r="BH582" s="140">
        <f>IF(N582="sníž. přenesená",J582,0)</f>
        <v>0</v>
      </c>
      <c r="BI582" s="140">
        <f>IF(N582="nulová",J582,0)</f>
        <v>0</v>
      </c>
      <c r="BJ582" s="17" t="s">
        <v>81</v>
      </c>
      <c r="BK582" s="140">
        <f>ROUND(I582*H582,2)</f>
        <v>0</v>
      </c>
      <c r="BL582" s="17" t="s">
        <v>307</v>
      </c>
      <c r="BM582" s="139" t="s">
        <v>980</v>
      </c>
    </row>
    <row r="583" spans="2:65" s="1" customFormat="1" ht="24.15" customHeight="1">
      <c r="B583" s="32"/>
      <c r="C583" s="169" t="s">
        <v>981</v>
      </c>
      <c r="D583" s="169" t="s">
        <v>282</v>
      </c>
      <c r="E583" s="170" t="s">
        <v>982</v>
      </c>
      <c r="F583" s="171" t="s">
        <v>983</v>
      </c>
      <c r="G583" s="172" t="s">
        <v>197</v>
      </c>
      <c r="H583" s="173">
        <v>2.8370000000000002</v>
      </c>
      <c r="I583" s="174"/>
      <c r="J583" s="175">
        <f>ROUND(I583*H583,2)</f>
        <v>0</v>
      </c>
      <c r="K583" s="171" t="s">
        <v>152</v>
      </c>
      <c r="L583" s="176"/>
      <c r="M583" s="177" t="s">
        <v>1</v>
      </c>
      <c r="N583" s="178" t="s">
        <v>41</v>
      </c>
      <c r="P583" s="137">
        <f>O583*H583</f>
        <v>0</v>
      </c>
      <c r="Q583" s="137">
        <v>2.5440000000000001E-2</v>
      </c>
      <c r="R583" s="137">
        <f>Q583*H583</f>
        <v>7.2173280000000006E-2</v>
      </c>
      <c r="S583" s="137">
        <v>0</v>
      </c>
      <c r="T583" s="138">
        <f>S583*H583</f>
        <v>0</v>
      </c>
      <c r="AR583" s="139" t="s">
        <v>381</v>
      </c>
      <c r="AT583" s="139" t="s">
        <v>282</v>
      </c>
      <c r="AU583" s="139" t="s">
        <v>85</v>
      </c>
      <c r="AY583" s="17" t="s">
        <v>146</v>
      </c>
      <c r="BE583" s="140">
        <f>IF(N583="základní",J583,0)</f>
        <v>0</v>
      </c>
      <c r="BF583" s="140">
        <f>IF(N583="snížená",J583,0)</f>
        <v>0</v>
      </c>
      <c r="BG583" s="140">
        <f>IF(N583="zákl. přenesená",J583,0)</f>
        <v>0</v>
      </c>
      <c r="BH583" s="140">
        <f>IF(N583="sníž. přenesená",J583,0)</f>
        <v>0</v>
      </c>
      <c r="BI583" s="140">
        <f>IF(N583="nulová",J583,0)</f>
        <v>0</v>
      </c>
      <c r="BJ583" s="17" t="s">
        <v>81</v>
      </c>
      <c r="BK583" s="140">
        <f>ROUND(I583*H583,2)</f>
        <v>0</v>
      </c>
      <c r="BL583" s="17" t="s">
        <v>307</v>
      </c>
      <c r="BM583" s="139" t="s">
        <v>984</v>
      </c>
    </row>
    <row r="584" spans="2:65" s="13" customFormat="1" ht="10.199999999999999">
      <c r="B584" s="148"/>
      <c r="D584" s="142" t="s">
        <v>155</v>
      </c>
      <c r="E584" s="149" t="s">
        <v>1</v>
      </c>
      <c r="F584" s="150" t="s">
        <v>985</v>
      </c>
      <c r="H584" s="151">
        <v>1.5760000000000001</v>
      </c>
      <c r="I584" s="152"/>
      <c r="L584" s="148"/>
      <c r="M584" s="153"/>
      <c r="T584" s="154"/>
      <c r="AT584" s="149" t="s">
        <v>155</v>
      </c>
      <c r="AU584" s="149" t="s">
        <v>85</v>
      </c>
      <c r="AV584" s="13" t="s">
        <v>85</v>
      </c>
      <c r="AW584" s="13" t="s">
        <v>32</v>
      </c>
      <c r="AX584" s="13" t="s">
        <v>81</v>
      </c>
      <c r="AY584" s="149" t="s">
        <v>146</v>
      </c>
    </row>
    <row r="585" spans="2:65" s="13" customFormat="1" ht="10.199999999999999">
      <c r="B585" s="148"/>
      <c r="D585" s="142" t="s">
        <v>155</v>
      </c>
      <c r="F585" s="150" t="s">
        <v>986</v>
      </c>
      <c r="H585" s="151">
        <v>2.8370000000000002</v>
      </c>
      <c r="I585" s="152"/>
      <c r="L585" s="148"/>
      <c r="M585" s="153"/>
      <c r="T585" s="154"/>
      <c r="AT585" s="149" t="s">
        <v>155</v>
      </c>
      <c r="AU585" s="149" t="s">
        <v>85</v>
      </c>
      <c r="AV585" s="13" t="s">
        <v>85</v>
      </c>
      <c r="AW585" s="13" t="s">
        <v>4</v>
      </c>
      <c r="AX585" s="13" t="s">
        <v>81</v>
      </c>
      <c r="AY585" s="149" t="s">
        <v>146</v>
      </c>
    </row>
    <row r="586" spans="2:65" s="1" customFormat="1" ht="24.15" customHeight="1">
      <c r="B586" s="32"/>
      <c r="C586" s="128" t="s">
        <v>987</v>
      </c>
      <c r="D586" s="128" t="s">
        <v>148</v>
      </c>
      <c r="E586" s="129" t="s">
        <v>988</v>
      </c>
      <c r="F586" s="130" t="s">
        <v>989</v>
      </c>
      <c r="G586" s="131" t="s">
        <v>558</v>
      </c>
      <c r="H586" s="179"/>
      <c r="I586" s="133"/>
      <c r="J586" s="134">
        <f>ROUND(I586*H586,2)</f>
        <v>0</v>
      </c>
      <c r="K586" s="130" t="s">
        <v>152</v>
      </c>
      <c r="L586" s="32"/>
      <c r="M586" s="135" t="s">
        <v>1</v>
      </c>
      <c r="N586" s="136" t="s">
        <v>41</v>
      </c>
      <c r="P586" s="137">
        <f>O586*H586</f>
        <v>0</v>
      </c>
      <c r="Q586" s="137">
        <v>0</v>
      </c>
      <c r="R586" s="137">
        <f>Q586*H586</f>
        <v>0</v>
      </c>
      <c r="S586" s="137">
        <v>0</v>
      </c>
      <c r="T586" s="138">
        <f>S586*H586</f>
        <v>0</v>
      </c>
      <c r="AR586" s="139" t="s">
        <v>307</v>
      </c>
      <c r="AT586" s="139" t="s">
        <v>148</v>
      </c>
      <c r="AU586" s="139" t="s">
        <v>85</v>
      </c>
      <c r="AY586" s="17" t="s">
        <v>146</v>
      </c>
      <c r="BE586" s="140">
        <f>IF(N586="základní",J586,0)</f>
        <v>0</v>
      </c>
      <c r="BF586" s="140">
        <f>IF(N586="snížená",J586,0)</f>
        <v>0</v>
      </c>
      <c r="BG586" s="140">
        <f>IF(N586="zákl. přenesená",J586,0)</f>
        <v>0</v>
      </c>
      <c r="BH586" s="140">
        <f>IF(N586="sníž. přenesená",J586,0)</f>
        <v>0</v>
      </c>
      <c r="BI586" s="140">
        <f>IF(N586="nulová",J586,0)</f>
        <v>0</v>
      </c>
      <c r="BJ586" s="17" t="s">
        <v>81</v>
      </c>
      <c r="BK586" s="140">
        <f>ROUND(I586*H586,2)</f>
        <v>0</v>
      </c>
      <c r="BL586" s="17" t="s">
        <v>307</v>
      </c>
      <c r="BM586" s="139" t="s">
        <v>990</v>
      </c>
    </row>
    <row r="587" spans="2:65" s="11" customFormat="1" ht="22.8" customHeight="1">
      <c r="B587" s="116"/>
      <c r="D587" s="117" t="s">
        <v>75</v>
      </c>
      <c r="E587" s="126" t="s">
        <v>991</v>
      </c>
      <c r="F587" s="126" t="s">
        <v>992</v>
      </c>
      <c r="I587" s="119"/>
      <c r="J587" s="127">
        <f>BK587</f>
        <v>0</v>
      </c>
      <c r="L587" s="116"/>
      <c r="M587" s="121"/>
      <c r="P587" s="122">
        <f>SUM(P588:P592)</f>
        <v>0</v>
      </c>
      <c r="R587" s="122">
        <f>SUM(R588:R592)</f>
        <v>1.834272E-2</v>
      </c>
      <c r="T587" s="123">
        <f>SUM(T588:T592)</f>
        <v>0</v>
      </c>
      <c r="AR587" s="117" t="s">
        <v>85</v>
      </c>
      <c r="AT587" s="124" t="s">
        <v>75</v>
      </c>
      <c r="AU587" s="124" t="s">
        <v>81</v>
      </c>
      <c r="AY587" s="117" t="s">
        <v>146</v>
      </c>
      <c r="BK587" s="125">
        <f>SUM(BK588:BK592)</f>
        <v>0</v>
      </c>
    </row>
    <row r="588" spans="2:65" s="1" customFormat="1" ht="55.5" customHeight="1">
      <c r="B588" s="32"/>
      <c r="C588" s="128" t="s">
        <v>993</v>
      </c>
      <c r="D588" s="128" t="s">
        <v>148</v>
      </c>
      <c r="E588" s="129" t="s">
        <v>994</v>
      </c>
      <c r="F588" s="130" t="s">
        <v>995</v>
      </c>
      <c r="G588" s="131" t="s">
        <v>506</v>
      </c>
      <c r="H588" s="132">
        <v>4</v>
      </c>
      <c r="I588" s="133"/>
      <c r="J588" s="134">
        <f>ROUND(I588*H588,2)</f>
        <v>0</v>
      </c>
      <c r="K588" s="130" t="s">
        <v>1</v>
      </c>
      <c r="L588" s="32"/>
      <c r="M588" s="135" t="s">
        <v>1</v>
      </c>
      <c r="N588" s="136" t="s">
        <v>41</v>
      </c>
      <c r="P588" s="137">
        <f>O588*H588</f>
        <v>0</v>
      </c>
      <c r="Q588" s="137">
        <v>6.6E-4</v>
      </c>
      <c r="R588" s="137">
        <f>Q588*H588</f>
        <v>2.64E-3</v>
      </c>
      <c r="S588" s="137">
        <v>0</v>
      </c>
      <c r="T588" s="138">
        <f>S588*H588</f>
        <v>0</v>
      </c>
      <c r="AR588" s="139" t="s">
        <v>307</v>
      </c>
      <c r="AT588" s="139" t="s">
        <v>148</v>
      </c>
      <c r="AU588" s="139" t="s">
        <v>85</v>
      </c>
      <c r="AY588" s="17" t="s">
        <v>146</v>
      </c>
      <c r="BE588" s="140">
        <f>IF(N588="základní",J588,0)</f>
        <v>0</v>
      </c>
      <c r="BF588" s="140">
        <f>IF(N588="snížená",J588,0)</f>
        <v>0</v>
      </c>
      <c r="BG588" s="140">
        <f>IF(N588="zákl. přenesená",J588,0)</f>
        <v>0</v>
      </c>
      <c r="BH588" s="140">
        <f>IF(N588="sníž. přenesená",J588,0)</f>
        <v>0</v>
      </c>
      <c r="BI588" s="140">
        <f>IF(N588="nulová",J588,0)</f>
        <v>0</v>
      </c>
      <c r="BJ588" s="17" t="s">
        <v>81</v>
      </c>
      <c r="BK588" s="140">
        <f>ROUND(I588*H588,2)</f>
        <v>0</v>
      </c>
      <c r="BL588" s="17" t="s">
        <v>307</v>
      </c>
      <c r="BM588" s="139" t="s">
        <v>996</v>
      </c>
    </row>
    <row r="589" spans="2:65" s="1" customFormat="1" ht="55.5" customHeight="1">
      <c r="B589" s="32"/>
      <c r="C589" s="128" t="s">
        <v>997</v>
      </c>
      <c r="D589" s="128" t="s">
        <v>148</v>
      </c>
      <c r="E589" s="129" t="s">
        <v>998</v>
      </c>
      <c r="F589" s="130" t="s">
        <v>999</v>
      </c>
      <c r="G589" s="131" t="s">
        <v>506</v>
      </c>
      <c r="H589" s="132">
        <v>1</v>
      </c>
      <c r="I589" s="133"/>
      <c r="J589" s="134">
        <f>ROUND(I589*H589,2)</f>
        <v>0</v>
      </c>
      <c r="K589" s="130" t="s">
        <v>1</v>
      </c>
      <c r="L589" s="32"/>
      <c r="M589" s="135" t="s">
        <v>1</v>
      </c>
      <c r="N589" s="136" t="s">
        <v>41</v>
      </c>
      <c r="P589" s="137">
        <f>O589*H589</f>
        <v>0</v>
      </c>
      <c r="Q589" s="137">
        <v>6.6E-4</v>
      </c>
      <c r="R589" s="137">
        <f>Q589*H589</f>
        <v>6.6E-4</v>
      </c>
      <c r="S589" s="137">
        <v>0</v>
      </c>
      <c r="T589" s="138">
        <f>S589*H589</f>
        <v>0</v>
      </c>
      <c r="AR589" s="139" t="s">
        <v>307</v>
      </c>
      <c r="AT589" s="139" t="s">
        <v>148</v>
      </c>
      <c r="AU589" s="139" t="s">
        <v>85</v>
      </c>
      <c r="AY589" s="17" t="s">
        <v>146</v>
      </c>
      <c r="BE589" s="140">
        <f>IF(N589="základní",J589,0)</f>
        <v>0</v>
      </c>
      <c r="BF589" s="140">
        <f>IF(N589="snížená",J589,0)</f>
        <v>0</v>
      </c>
      <c r="BG589" s="140">
        <f>IF(N589="zákl. přenesená",J589,0)</f>
        <v>0</v>
      </c>
      <c r="BH589" s="140">
        <f>IF(N589="sníž. přenesená",J589,0)</f>
        <v>0</v>
      </c>
      <c r="BI589" s="140">
        <f>IF(N589="nulová",J589,0)</f>
        <v>0</v>
      </c>
      <c r="BJ589" s="17" t="s">
        <v>81</v>
      </c>
      <c r="BK589" s="140">
        <f>ROUND(I589*H589,2)</f>
        <v>0</v>
      </c>
      <c r="BL589" s="17" t="s">
        <v>307</v>
      </c>
      <c r="BM589" s="139" t="s">
        <v>1000</v>
      </c>
    </row>
    <row r="590" spans="2:65" s="1" customFormat="1" ht="33" customHeight="1">
      <c r="B590" s="32"/>
      <c r="C590" s="128" t="s">
        <v>1001</v>
      </c>
      <c r="D590" s="128" t="s">
        <v>148</v>
      </c>
      <c r="E590" s="129" t="s">
        <v>1002</v>
      </c>
      <c r="F590" s="130" t="s">
        <v>1003</v>
      </c>
      <c r="G590" s="131" t="s">
        <v>197</v>
      </c>
      <c r="H590" s="132">
        <v>22.792000000000002</v>
      </c>
      <c r="I590" s="133"/>
      <c r="J590" s="134">
        <f>ROUND(I590*H590,2)</f>
        <v>0</v>
      </c>
      <c r="K590" s="130" t="s">
        <v>1</v>
      </c>
      <c r="L590" s="32"/>
      <c r="M590" s="135" t="s">
        <v>1</v>
      </c>
      <c r="N590" s="136" t="s">
        <v>41</v>
      </c>
      <c r="P590" s="137">
        <f>O590*H590</f>
        <v>0</v>
      </c>
      <c r="Q590" s="137">
        <v>6.6E-4</v>
      </c>
      <c r="R590" s="137">
        <f>Q590*H590</f>
        <v>1.5042720000000001E-2</v>
      </c>
      <c r="S590" s="137">
        <v>0</v>
      </c>
      <c r="T590" s="138">
        <f>S590*H590</f>
        <v>0</v>
      </c>
      <c r="AR590" s="139" t="s">
        <v>307</v>
      </c>
      <c r="AT590" s="139" t="s">
        <v>148</v>
      </c>
      <c r="AU590" s="139" t="s">
        <v>85</v>
      </c>
      <c r="AY590" s="17" t="s">
        <v>146</v>
      </c>
      <c r="BE590" s="140">
        <f>IF(N590="základní",J590,0)</f>
        <v>0</v>
      </c>
      <c r="BF590" s="140">
        <f>IF(N590="snížená",J590,0)</f>
        <v>0</v>
      </c>
      <c r="BG590" s="140">
        <f>IF(N590="zákl. přenesená",J590,0)</f>
        <v>0</v>
      </c>
      <c r="BH590" s="140">
        <f>IF(N590="sníž. přenesená",J590,0)</f>
        <v>0</v>
      </c>
      <c r="BI590" s="140">
        <f>IF(N590="nulová",J590,0)</f>
        <v>0</v>
      </c>
      <c r="BJ590" s="17" t="s">
        <v>81</v>
      </c>
      <c r="BK590" s="140">
        <f>ROUND(I590*H590,2)</f>
        <v>0</v>
      </c>
      <c r="BL590" s="17" t="s">
        <v>307</v>
      </c>
      <c r="BM590" s="139" t="s">
        <v>1004</v>
      </c>
    </row>
    <row r="591" spans="2:65" s="13" customFormat="1" ht="10.199999999999999">
      <c r="B591" s="148"/>
      <c r="D591" s="142" t="s">
        <v>155</v>
      </c>
      <c r="E591" s="149" t="s">
        <v>1</v>
      </c>
      <c r="F591" s="150" t="s">
        <v>1005</v>
      </c>
      <c r="H591" s="151">
        <v>22.792000000000002</v>
      </c>
      <c r="I591" s="152"/>
      <c r="L591" s="148"/>
      <c r="M591" s="153"/>
      <c r="T591" s="154"/>
      <c r="AT591" s="149" t="s">
        <v>155</v>
      </c>
      <c r="AU591" s="149" t="s">
        <v>85</v>
      </c>
      <c r="AV591" s="13" t="s">
        <v>85</v>
      </c>
      <c r="AW591" s="13" t="s">
        <v>32</v>
      </c>
      <c r="AX591" s="13" t="s">
        <v>81</v>
      </c>
      <c r="AY591" s="149" t="s">
        <v>146</v>
      </c>
    </row>
    <row r="592" spans="2:65" s="1" customFormat="1" ht="24.15" customHeight="1">
      <c r="B592" s="32"/>
      <c r="C592" s="128" t="s">
        <v>1006</v>
      </c>
      <c r="D592" s="128" t="s">
        <v>148</v>
      </c>
      <c r="E592" s="129" t="s">
        <v>1007</v>
      </c>
      <c r="F592" s="130" t="s">
        <v>1008</v>
      </c>
      <c r="G592" s="131" t="s">
        <v>558</v>
      </c>
      <c r="H592" s="179"/>
      <c r="I592" s="133"/>
      <c r="J592" s="134">
        <f>ROUND(I592*H592,2)</f>
        <v>0</v>
      </c>
      <c r="K592" s="130" t="s">
        <v>152</v>
      </c>
      <c r="L592" s="32"/>
      <c r="M592" s="135" t="s">
        <v>1</v>
      </c>
      <c r="N592" s="136" t="s">
        <v>41</v>
      </c>
      <c r="P592" s="137">
        <f>O592*H592</f>
        <v>0</v>
      </c>
      <c r="Q592" s="137">
        <v>0</v>
      </c>
      <c r="R592" s="137">
        <f>Q592*H592</f>
        <v>0</v>
      </c>
      <c r="S592" s="137">
        <v>0</v>
      </c>
      <c r="T592" s="138">
        <f>S592*H592</f>
        <v>0</v>
      </c>
      <c r="AR592" s="139" t="s">
        <v>307</v>
      </c>
      <c r="AT592" s="139" t="s">
        <v>148</v>
      </c>
      <c r="AU592" s="139" t="s">
        <v>85</v>
      </c>
      <c r="AY592" s="17" t="s">
        <v>146</v>
      </c>
      <c r="BE592" s="140">
        <f>IF(N592="základní",J592,0)</f>
        <v>0</v>
      </c>
      <c r="BF592" s="140">
        <f>IF(N592="snížená",J592,0)</f>
        <v>0</v>
      </c>
      <c r="BG592" s="140">
        <f>IF(N592="zákl. přenesená",J592,0)</f>
        <v>0</v>
      </c>
      <c r="BH592" s="140">
        <f>IF(N592="sníž. přenesená",J592,0)</f>
        <v>0</v>
      </c>
      <c r="BI592" s="140">
        <f>IF(N592="nulová",J592,0)</f>
        <v>0</v>
      </c>
      <c r="BJ592" s="17" t="s">
        <v>81</v>
      </c>
      <c r="BK592" s="140">
        <f>ROUND(I592*H592,2)</f>
        <v>0</v>
      </c>
      <c r="BL592" s="17" t="s">
        <v>307</v>
      </c>
      <c r="BM592" s="139" t="s">
        <v>1009</v>
      </c>
    </row>
    <row r="593" spans="2:65" s="11" customFormat="1" ht="22.8" customHeight="1">
      <c r="B593" s="116"/>
      <c r="D593" s="117" t="s">
        <v>75</v>
      </c>
      <c r="E593" s="126" t="s">
        <v>1010</v>
      </c>
      <c r="F593" s="126" t="s">
        <v>1011</v>
      </c>
      <c r="I593" s="119"/>
      <c r="J593" s="127">
        <f>BK593</f>
        <v>0</v>
      </c>
      <c r="L593" s="116"/>
      <c r="M593" s="121"/>
      <c r="P593" s="122">
        <f>SUM(P594:P617)</f>
        <v>0</v>
      </c>
      <c r="R593" s="122">
        <f>SUM(R594:R617)</f>
        <v>3.1712096999999995</v>
      </c>
      <c r="T593" s="123">
        <f>SUM(T594:T617)</f>
        <v>0</v>
      </c>
      <c r="AR593" s="117" t="s">
        <v>85</v>
      </c>
      <c r="AT593" s="124" t="s">
        <v>75</v>
      </c>
      <c r="AU593" s="124" t="s">
        <v>81</v>
      </c>
      <c r="AY593" s="117" t="s">
        <v>146</v>
      </c>
      <c r="BK593" s="125">
        <f>SUM(BK594:BK617)</f>
        <v>0</v>
      </c>
    </row>
    <row r="594" spans="2:65" s="1" customFormat="1" ht="16.5" customHeight="1">
      <c r="B594" s="32"/>
      <c r="C594" s="128" t="s">
        <v>1012</v>
      </c>
      <c r="D594" s="128" t="s">
        <v>148</v>
      </c>
      <c r="E594" s="129" t="s">
        <v>1013</v>
      </c>
      <c r="F594" s="130" t="s">
        <v>1014</v>
      </c>
      <c r="G594" s="131" t="s">
        <v>197</v>
      </c>
      <c r="H594" s="132">
        <v>88.39</v>
      </c>
      <c r="I594" s="133"/>
      <c r="J594" s="134">
        <f>ROUND(I594*H594,2)</f>
        <v>0</v>
      </c>
      <c r="K594" s="130" t="s">
        <v>152</v>
      </c>
      <c r="L594" s="32"/>
      <c r="M594" s="135" t="s">
        <v>1</v>
      </c>
      <c r="N594" s="136" t="s">
        <v>41</v>
      </c>
      <c r="P594" s="137">
        <f>O594*H594</f>
        <v>0</v>
      </c>
      <c r="Q594" s="137">
        <v>0</v>
      </c>
      <c r="R594" s="137">
        <f>Q594*H594</f>
        <v>0</v>
      </c>
      <c r="S594" s="137">
        <v>0</v>
      </c>
      <c r="T594" s="138">
        <f>S594*H594</f>
        <v>0</v>
      </c>
      <c r="AR594" s="139" t="s">
        <v>307</v>
      </c>
      <c r="AT594" s="139" t="s">
        <v>148</v>
      </c>
      <c r="AU594" s="139" t="s">
        <v>85</v>
      </c>
      <c r="AY594" s="17" t="s">
        <v>146</v>
      </c>
      <c r="BE594" s="140">
        <f>IF(N594="základní",J594,0)</f>
        <v>0</v>
      </c>
      <c r="BF594" s="140">
        <f>IF(N594="snížená",J594,0)</f>
        <v>0</v>
      </c>
      <c r="BG594" s="140">
        <f>IF(N594="zákl. přenesená",J594,0)</f>
        <v>0</v>
      </c>
      <c r="BH594" s="140">
        <f>IF(N594="sníž. přenesená",J594,0)</f>
        <v>0</v>
      </c>
      <c r="BI594" s="140">
        <f>IF(N594="nulová",J594,0)</f>
        <v>0</v>
      </c>
      <c r="BJ594" s="17" t="s">
        <v>81</v>
      </c>
      <c r="BK594" s="140">
        <f>ROUND(I594*H594,2)</f>
        <v>0</v>
      </c>
      <c r="BL594" s="17" t="s">
        <v>307</v>
      </c>
      <c r="BM594" s="139" t="s">
        <v>1015</v>
      </c>
    </row>
    <row r="595" spans="2:65" s="13" customFormat="1" ht="10.199999999999999">
      <c r="B595" s="148"/>
      <c r="D595" s="142" t="s">
        <v>155</v>
      </c>
      <c r="E595" s="149" t="s">
        <v>1</v>
      </c>
      <c r="F595" s="150" t="s">
        <v>91</v>
      </c>
      <c r="H595" s="151">
        <v>88.39</v>
      </c>
      <c r="I595" s="152"/>
      <c r="L595" s="148"/>
      <c r="M595" s="153"/>
      <c r="T595" s="154"/>
      <c r="AT595" s="149" t="s">
        <v>155</v>
      </c>
      <c r="AU595" s="149" t="s">
        <v>85</v>
      </c>
      <c r="AV595" s="13" t="s">
        <v>85</v>
      </c>
      <c r="AW595" s="13" t="s">
        <v>32</v>
      </c>
      <c r="AX595" s="13" t="s">
        <v>81</v>
      </c>
      <c r="AY595" s="149" t="s">
        <v>146</v>
      </c>
    </row>
    <row r="596" spans="2:65" s="1" customFormat="1" ht="16.5" customHeight="1">
      <c r="B596" s="32"/>
      <c r="C596" s="128" t="s">
        <v>1016</v>
      </c>
      <c r="D596" s="128" t="s">
        <v>148</v>
      </c>
      <c r="E596" s="129" t="s">
        <v>1017</v>
      </c>
      <c r="F596" s="130" t="s">
        <v>1018</v>
      </c>
      <c r="G596" s="131" t="s">
        <v>197</v>
      </c>
      <c r="H596" s="132">
        <v>88.39</v>
      </c>
      <c r="I596" s="133"/>
      <c r="J596" s="134">
        <f>ROUND(I596*H596,2)</f>
        <v>0</v>
      </c>
      <c r="K596" s="130" t="s">
        <v>152</v>
      </c>
      <c r="L596" s="32"/>
      <c r="M596" s="135" t="s">
        <v>1</v>
      </c>
      <c r="N596" s="136" t="s">
        <v>41</v>
      </c>
      <c r="P596" s="137">
        <f>O596*H596</f>
        <v>0</v>
      </c>
      <c r="Q596" s="137">
        <v>2.9999999999999997E-4</v>
      </c>
      <c r="R596" s="137">
        <f>Q596*H596</f>
        <v>2.6516999999999999E-2</v>
      </c>
      <c r="S596" s="137">
        <v>0</v>
      </c>
      <c r="T596" s="138">
        <f>S596*H596</f>
        <v>0</v>
      </c>
      <c r="AR596" s="139" t="s">
        <v>307</v>
      </c>
      <c r="AT596" s="139" t="s">
        <v>148</v>
      </c>
      <c r="AU596" s="139" t="s">
        <v>85</v>
      </c>
      <c r="AY596" s="17" t="s">
        <v>146</v>
      </c>
      <c r="BE596" s="140">
        <f>IF(N596="základní",J596,0)</f>
        <v>0</v>
      </c>
      <c r="BF596" s="140">
        <f>IF(N596="snížená",J596,0)</f>
        <v>0</v>
      </c>
      <c r="BG596" s="140">
        <f>IF(N596="zákl. přenesená",J596,0)</f>
        <v>0</v>
      </c>
      <c r="BH596" s="140">
        <f>IF(N596="sníž. přenesená",J596,0)</f>
        <v>0</v>
      </c>
      <c r="BI596" s="140">
        <f>IF(N596="nulová",J596,0)</f>
        <v>0</v>
      </c>
      <c r="BJ596" s="17" t="s">
        <v>81</v>
      </c>
      <c r="BK596" s="140">
        <f>ROUND(I596*H596,2)</f>
        <v>0</v>
      </c>
      <c r="BL596" s="17" t="s">
        <v>307</v>
      </c>
      <c r="BM596" s="139" t="s">
        <v>1019</v>
      </c>
    </row>
    <row r="597" spans="2:65" s="13" customFormat="1" ht="10.199999999999999">
      <c r="B597" s="148"/>
      <c r="D597" s="142" t="s">
        <v>155</v>
      </c>
      <c r="E597" s="149" t="s">
        <v>1</v>
      </c>
      <c r="F597" s="150" t="s">
        <v>91</v>
      </c>
      <c r="H597" s="151">
        <v>88.39</v>
      </c>
      <c r="I597" s="152"/>
      <c r="L597" s="148"/>
      <c r="M597" s="153"/>
      <c r="T597" s="154"/>
      <c r="AT597" s="149" t="s">
        <v>155</v>
      </c>
      <c r="AU597" s="149" t="s">
        <v>85</v>
      </c>
      <c r="AV597" s="13" t="s">
        <v>85</v>
      </c>
      <c r="AW597" s="13" t="s">
        <v>32</v>
      </c>
      <c r="AX597" s="13" t="s">
        <v>81</v>
      </c>
      <c r="AY597" s="149" t="s">
        <v>146</v>
      </c>
    </row>
    <row r="598" spans="2:65" s="1" customFormat="1" ht="33" customHeight="1">
      <c r="B598" s="32"/>
      <c r="C598" s="128" t="s">
        <v>1020</v>
      </c>
      <c r="D598" s="128" t="s">
        <v>148</v>
      </c>
      <c r="E598" s="129" t="s">
        <v>1021</v>
      </c>
      <c r="F598" s="130" t="s">
        <v>1022</v>
      </c>
      <c r="G598" s="131" t="s">
        <v>419</v>
      </c>
      <c r="H598" s="132">
        <v>92.4</v>
      </c>
      <c r="I598" s="133"/>
      <c r="J598" s="134">
        <f>ROUND(I598*H598,2)</f>
        <v>0</v>
      </c>
      <c r="K598" s="130" t="s">
        <v>152</v>
      </c>
      <c r="L598" s="32"/>
      <c r="M598" s="135" t="s">
        <v>1</v>
      </c>
      <c r="N598" s="136" t="s">
        <v>41</v>
      </c>
      <c r="P598" s="137">
        <f>O598*H598</f>
        <v>0</v>
      </c>
      <c r="Q598" s="137">
        <v>5.8E-4</v>
      </c>
      <c r="R598" s="137">
        <f>Q598*H598</f>
        <v>5.3592000000000001E-2</v>
      </c>
      <c r="S598" s="137">
        <v>0</v>
      </c>
      <c r="T598" s="138">
        <f>S598*H598</f>
        <v>0</v>
      </c>
      <c r="AR598" s="139" t="s">
        <v>307</v>
      </c>
      <c r="AT598" s="139" t="s">
        <v>148</v>
      </c>
      <c r="AU598" s="139" t="s">
        <v>85</v>
      </c>
      <c r="AY598" s="17" t="s">
        <v>146</v>
      </c>
      <c r="BE598" s="140">
        <f>IF(N598="základní",J598,0)</f>
        <v>0</v>
      </c>
      <c r="BF598" s="140">
        <f>IF(N598="snížená",J598,0)</f>
        <v>0</v>
      </c>
      <c r="BG598" s="140">
        <f>IF(N598="zákl. přenesená",J598,0)</f>
        <v>0</v>
      </c>
      <c r="BH598" s="140">
        <f>IF(N598="sníž. přenesená",J598,0)</f>
        <v>0</v>
      </c>
      <c r="BI598" s="140">
        <f>IF(N598="nulová",J598,0)</f>
        <v>0</v>
      </c>
      <c r="BJ598" s="17" t="s">
        <v>81</v>
      </c>
      <c r="BK598" s="140">
        <f>ROUND(I598*H598,2)</f>
        <v>0</v>
      </c>
      <c r="BL598" s="17" t="s">
        <v>307</v>
      </c>
      <c r="BM598" s="139" t="s">
        <v>1023</v>
      </c>
    </row>
    <row r="599" spans="2:65" s="13" customFormat="1" ht="10.199999999999999">
      <c r="B599" s="148"/>
      <c r="D599" s="142" t="s">
        <v>155</v>
      </c>
      <c r="E599" s="149" t="s">
        <v>1</v>
      </c>
      <c r="F599" s="150" t="s">
        <v>1024</v>
      </c>
      <c r="H599" s="151">
        <v>18.8</v>
      </c>
      <c r="I599" s="152"/>
      <c r="L599" s="148"/>
      <c r="M599" s="153"/>
      <c r="T599" s="154"/>
      <c r="AT599" s="149" t="s">
        <v>155</v>
      </c>
      <c r="AU599" s="149" t="s">
        <v>85</v>
      </c>
      <c r="AV599" s="13" t="s">
        <v>85</v>
      </c>
      <c r="AW599" s="13" t="s">
        <v>32</v>
      </c>
      <c r="AX599" s="13" t="s">
        <v>76</v>
      </c>
      <c r="AY599" s="149" t="s">
        <v>146</v>
      </c>
    </row>
    <row r="600" spans="2:65" s="13" customFormat="1" ht="10.199999999999999">
      <c r="B600" s="148"/>
      <c r="D600" s="142" t="s">
        <v>155</v>
      </c>
      <c r="E600" s="149" t="s">
        <v>1</v>
      </c>
      <c r="F600" s="150" t="s">
        <v>1025</v>
      </c>
      <c r="H600" s="151">
        <v>18.059999999999999</v>
      </c>
      <c r="I600" s="152"/>
      <c r="L600" s="148"/>
      <c r="M600" s="153"/>
      <c r="T600" s="154"/>
      <c r="AT600" s="149" t="s">
        <v>155</v>
      </c>
      <c r="AU600" s="149" t="s">
        <v>85</v>
      </c>
      <c r="AV600" s="13" t="s">
        <v>85</v>
      </c>
      <c r="AW600" s="13" t="s">
        <v>32</v>
      </c>
      <c r="AX600" s="13" t="s">
        <v>76</v>
      </c>
      <c r="AY600" s="149" t="s">
        <v>146</v>
      </c>
    </row>
    <row r="601" spans="2:65" s="13" customFormat="1" ht="10.199999999999999">
      <c r="B601" s="148"/>
      <c r="D601" s="142" t="s">
        <v>155</v>
      </c>
      <c r="E601" s="149" t="s">
        <v>1</v>
      </c>
      <c r="F601" s="150" t="s">
        <v>1026</v>
      </c>
      <c r="H601" s="151">
        <v>10.64</v>
      </c>
      <c r="I601" s="152"/>
      <c r="L601" s="148"/>
      <c r="M601" s="153"/>
      <c r="T601" s="154"/>
      <c r="AT601" s="149" t="s">
        <v>155</v>
      </c>
      <c r="AU601" s="149" t="s">
        <v>85</v>
      </c>
      <c r="AV601" s="13" t="s">
        <v>85</v>
      </c>
      <c r="AW601" s="13" t="s">
        <v>32</v>
      </c>
      <c r="AX601" s="13" t="s">
        <v>76</v>
      </c>
      <c r="AY601" s="149" t="s">
        <v>146</v>
      </c>
    </row>
    <row r="602" spans="2:65" s="13" customFormat="1" ht="10.199999999999999">
      <c r="B602" s="148"/>
      <c r="D602" s="142" t="s">
        <v>155</v>
      </c>
      <c r="E602" s="149" t="s">
        <v>1</v>
      </c>
      <c r="F602" s="150" t="s">
        <v>1027</v>
      </c>
      <c r="H602" s="151">
        <v>10.28</v>
      </c>
      <c r="I602" s="152"/>
      <c r="L602" s="148"/>
      <c r="M602" s="153"/>
      <c r="T602" s="154"/>
      <c r="AT602" s="149" t="s">
        <v>155</v>
      </c>
      <c r="AU602" s="149" t="s">
        <v>85</v>
      </c>
      <c r="AV602" s="13" t="s">
        <v>85</v>
      </c>
      <c r="AW602" s="13" t="s">
        <v>32</v>
      </c>
      <c r="AX602" s="13" t="s">
        <v>76</v>
      </c>
      <c r="AY602" s="149" t="s">
        <v>146</v>
      </c>
    </row>
    <row r="603" spans="2:65" s="13" customFormat="1" ht="10.199999999999999">
      <c r="B603" s="148"/>
      <c r="D603" s="142" t="s">
        <v>155</v>
      </c>
      <c r="E603" s="149" t="s">
        <v>1</v>
      </c>
      <c r="F603" s="150" t="s">
        <v>1028</v>
      </c>
      <c r="H603" s="151">
        <v>34.619999999999997</v>
      </c>
      <c r="I603" s="152"/>
      <c r="L603" s="148"/>
      <c r="M603" s="153"/>
      <c r="T603" s="154"/>
      <c r="AT603" s="149" t="s">
        <v>155</v>
      </c>
      <c r="AU603" s="149" t="s">
        <v>85</v>
      </c>
      <c r="AV603" s="13" t="s">
        <v>85</v>
      </c>
      <c r="AW603" s="13" t="s">
        <v>32</v>
      </c>
      <c r="AX603" s="13" t="s">
        <v>76</v>
      </c>
      <c r="AY603" s="149" t="s">
        <v>146</v>
      </c>
    </row>
    <row r="604" spans="2:65" s="14" customFormat="1" ht="10.199999999999999">
      <c r="B604" s="155"/>
      <c r="D604" s="142" t="s">
        <v>155</v>
      </c>
      <c r="E604" s="156" t="s">
        <v>1</v>
      </c>
      <c r="F604" s="157" t="s">
        <v>162</v>
      </c>
      <c r="H604" s="158">
        <v>92.4</v>
      </c>
      <c r="I604" s="159"/>
      <c r="L604" s="155"/>
      <c r="M604" s="160"/>
      <c r="T604" s="161"/>
      <c r="AT604" s="156" t="s">
        <v>155</v>
      </c>
      <c r="AU604" s="156" t="s">
        <v>85</v>
      </c>
      <c r="AV604" s="14" t="s">
        <v>153</v>
      </c>
      <c r="AW604" s="14" t="s">
        <v>32</v>
      </c>
      <c r="AX604" s="14" t="s">
        <v>81</v>
      </c>
      <c r="AY604" s="156" t="s">
        <v>146</v>
      </c>
    </row>
    <row r="605" spans="2:65" s="1" customFormat="1" ht="33" customHeight="1">
      <c r="B605" s="32"/>
      <c r="C605" s="169" t="s">
        <v>1029</v>
      </c>
      <c r="D605" s="169" t="s">
        <v>282</v>
      </c>
      <c r="E605" s="170" t="s">
        <v>1030</v>
      </c>
      <c r="F605" s="171" t="s">
        <v>1031</v>
      </c>
      <c r="G605" s="172" t="s">
        <v>419</v>
      </c>
      <c r="H605" s="173">
        <v>101.64</v>
      </c>
      <c r="I605" s="174"/>
      <c r="J605" s="175">
        <f>ROUND(I605*H605,2)</f>
        <v>0</v>
      </c>
      <c r="K605" s="171" t="s">
        <v>152</v>
      </c>
      <c r="L605" s="176"/>
      <c r="M605" s="177" t="s">
        <v>1</v>
      </c>
      <c r="N605" s="178" t="s">
        <v>41</v>
      </c>
      <c r="P605" s="137">
        <f>O605*H605</f>
        <v>0</v>
      </c>
      <c r="Q605" s="137">
        <v>2.64E-3</v>
      </c>
      <c r="R605" s="137">
        <f>Q605*H605</f>
        <v>0.2683296</v>
      </c>
      <c r="S605" s="137">
        <v>0</v>
      </c>
      <c r="T605" s="138">
        <f>S605*H605</f>
        <v>0</v>
      </c>
      <c r="AR605" s="139" t="s">
        <v>381</v>
      </c>
      <c r="AT605" s="139" t="s">
        <v>282</v>
      </c>
      <c r="AU605" s="139" t="s">
        <v>85</v>
      </c>
      <c r="AY605" s="17" t="s">
        <v>146</v>
      </c>
      <c r="BE605" s="140">
        <f>IF(N605="základní",J605,0)</f>
        <v>0</v>
      </c>
      <c r="BF605" s="140">
        <f>IF(N605="snížená",J605,0)</f>
        <v>0</v>
      </c>
      <c r="BG605" s="140">
        <f>IF(N605="zákl. přenesená",J605,0)</f>
        <v>0</v>
      </c>
      <c r="BH605" s="140">
        <f>IF(N605="sníž. přenesená",J605,0)</f>
        <v>0</v>
      </c>
      <c r="BI605" s="140">
        <f>IF(N605="nulová",J605,0)</f>
        <v>0</v>
      </c>
      <c r="BJ605" s="17" t="s">
        <v>81</v>
      </c>
      <c r="BK605" s="140">
        <f>ROUND(I605*H605,2)</f>
        <v>0</v>
      </c>
      <c r="BL605" s="17" t="s">
        <v>307</v>
      </c>
      <c r="BM605" s="139" t="s">
        <v>1032</v>
      </c>
    </row>
    <row r="606" spans="2:65" s="13" customFormat="1" ht="10.199999999999999">
      <c r="B606" s="148"/>
      <c r="D606" s="142" t="s">
        <v>155</v>
      </c>
      <c r="F606" s="150" t="s">
        <v>1033</v>
      </c>
      <c r="H606" s="151">
        <v>101.64</v>
      </c>
      <c r="I606" s="152"/>
      <c r="L606" s="148"/>
      <c r="M606" s="153"/>
      <c r="T606" s="154"/>
      <c r="AT606" s="149" t="s">
        <v>155</v>
      </c>
      <c r="AU606" s="149" t="s">
        <v>85</v>
      </c>
      <c r="AV606" s="13" t="s">
        <v>85</v>
      </c>
      <c r="AW606" s="13" t="s">
        <v>4</v>
      </c>
      <c r="AX606" s="13" t="s">
        <v>81</v>
      </c>
      <c r="AY606" s="149" t="s">
        <v>146</v>
      </c>
    </row>
    <row r="607" spans="2:65" s="1" customFormat="1" ht="33" customHeight="1">
      <c r="B607" s="32"/>
      <c r="C607" s="128" t="s">
        <v>1034</v>
      </c>
      <c r="D607" s="128" t="s">
        <v>148</v>
      </c>
      <c r="E607" s="129" t="s">
        <v>1035</v>
      </c>
      <c r="F607" s="130" t="s">
        <v>1036</v>
      </c>
      <c r="G607" s="131" t="s">
        <v>197</v>
      </c>
      <c r="H607" s="132">
        <v>88.39</v>
      </c>
      <c r="I607" s="133"/>
      <c r="J607" s="134">
        <f>ROUND(I607*H607,2)</f>
        <v>0</v>
      </c>
      <c r="K607" s="130" t="s">
        <v>152</v>
      </c>
      <c r="L607" s="32"/>
      <c r="M607" s="135" t="s">
        <v>1</v>
      </c>
      <c r="N607" s="136" t="s">
        <v>41</v>
      </c>
      <c r="P607" s="137">
        <f>O607*H607</f>
        <v>0</v>
      </c>
      <c r="Q607" s="137">
        <v>7.5500000000000003E-3</v>
      </c>
      <c r="R607" s="137">
        <f>Q607*H607</f>
        <v>0.66734450000000001</v>
      </c>
      <c r="S607" s="137">
        <v>0</v>
      </c>
      <c r="T607" s="138">
        <f>S607*H607</f>
        <v>0</v>
      </c>
      <c r="AR607" s="139" t="s">
        <v>307</v>
      </c>
      <c r="AT607" s="139" t="s">
        <v>148</v>
      </c>
      <c r="AU607" s="139" t="s">
        <v>85</v>
      </c>
      <c r="AY607" s="17" t="s">
        <v>146</v>
      </c>
      <c r="BE607" s="140">
        <f>IF(N607="základní",J607,0)</f>
        <v>0</v>
      </c>
      <c r="BF607" s="140">
        <f>IF(N607="snížená",J607,0)</f>
        <v>0</v>
      </c>
      <c r="BG607" s="140">
        <f>IF(N607="zákl. přenesená",J607,0)</f>
        <v>0</v>
      </c>
      <c r="BH607" s="140">
        <f>IF(N607="sníž. přenesená",J607,0)</f>
        <v>0</v>
      </c>
      <c r="BI607" s="140">
        <f>IF(N607="nulová",J607,0)</f>
        <v>0</v>
      </c>
      <c r="BJ607" s="17" t="s">
        <v>81</v>
      </c>
      <c r="BK607" s="140">
        <f>ROUND(I607*H607,2)</f>
        <v>0</v>
      </c>
      <c r="BL607" s="17" t="s">
        <v>307</v>
      </c>
      <c r="BM607" s="139" t="s">
        <v>1037</v>
      </c>
    </row>
    <row r="608" spans="2:65" s="13" customFormat="1" ht="10.199999999999999">
      <c r="B608" s="148"/>
      <c r="D608" s="142" t="s">
        <v>155</v>
      </c>
      <c r="E608" s="149" t="s">
        <v>91</v>
      </c>
      <c r="F608" s="150" t="s">
        <v>1038</v>
      </c>
      <c r="H608" s="151">
        <v>88.39</v>
      </c>
      <c r="I608" s="152"/>
      <c r="L608" s="148"/>
      <c r="M608" s="153"/>
      <c r="T608" s="154"/>
      <c r="AT608" s="149" t="s">
        <v>155</v>
      </c>
      <c r="AU608" s="149" t="s">
        <v>85</v>
      </c>
      <c r="AV608" s="13" t="s">
        <v>85</v>
      </c>
      <c r="AW608" s="13" t="s">
        <v>32</v>
      </c>
      <c r="AX608" s="13" t="s">
        <v>81</v>
      </c>
      <c r="AY608" s="149" t="s">
        <v>146</v>
      </c>
    </row>
    <row r="609" spans="2:65" s="1" customFormat="1" ht="24.15" customHeight="1">
      <c r="B609" s="32"/>
      <c r="C609" s="169" t="s">
        <v>1039</v>
      </c>
      <c r="D609" s="169" t="s">
        <v>282</v>
      </c>
      <c r="E609" s="170" t="s">
        <v>1040</v>
      </c>
      <c r="F609" s="171" t="s">
        <v>1041</v>
      </c>
      <c r="G609" s="172" t="s">
        <v>197</v>
      </c>
      <c r="H609" s="173">
        <v>97.228999999999999</v>
      </c>
      <c r="I609" s="174"/>
      <c r="J609" s="175">
        <f>ROUND(I609*H609,2)</f>
        <v>0</v>
      </c>
      <c r="K609" s="171" t="s">
        <v>152</v>
      </c>
      <c r="L609" s="176"/>
      <c r="M609" s="177" t="s">
        <v>1</v>
      </c>
      <c r="N609" s="178" t="s">
        <v>41</v>
      </c>
      <c r="P609" s="137">
        <f>O609*H609</f>
        <v>0</v>
      </c>
      <c r="Q609" s="137">
        <v>2.1999999999999999E-2</v>
      </c>
      <c r="R609" s="137">
        <f>Q609*H609</f>
        <v>2.1390379999999998</v>
      </c>
      <c r="S609" s="137">
        <v>0</v>
      </c>
      <c r="T609" s="138">
        <f>S609*H609</f>
        <v>0</v>
      </c>
      <c r="AR609" s="139" t="s">
        <v>381</v>
      </c>
      <c r="AT609" s="139" t="s">
        <v>282</v>
      </c>
      <c r="AU609" s="139" t="s">
        <v>85</v>
      </c>
      <c r="AY609" s="17" t="s">
        <v>146</v>
      </c>
      <c r="BE609" s="140">
        <f>IF(N609="základní",J609,0)</f>
        <v>0</v>
      </c>
      <c r="BF609" s="140">
        <f>IF(N609="snížená",J609,0)</f>
        <v>0</v>
      </c>
      <c r="BG609" s="140">
        <f>IF(N609="zákl. přenesená",J609,0)</f>
        <v>0</v>
      </c>
      <c r="BH609" s="140">
        <f>IF(N609="sníž. přenesená",J609,0)</f>
        <v>0</v>
      </c>
      <c r="BI609" s="140">
        <f>IF(N609="nulová",J609,0)</f>
        <v>0</v>
      </c>
      <c r="BJ609" s="17" t="s">
        <v>81</v>
      </c>
      <c r="BK609" s="140">
        <f>ROUND(I609*H609,2)</f>
        <v>0</v>
      </c>
      <c r="BL609" s="17" t="s">
        <v>307</v>
      </c>
      <c r="BM609" s="139" t="s">
        <v>1042</v>
      </c>
    </row>
    <row r="610" spans="2:65" s="13" customFormat="1" ht="10.199999999999999">
      <c r="B610" s="148"/>
      <c r="D610" s="142" t="s">
        <v>155</v>
      </c>
      <c r="F610" s="150" t="s">
        <v>1043</v>
      </c>
      <c r="H610" s="151">
        <v>97.228999999999999</v>
      </c>
      <c r="I610" s="152"/>
      <c r="L610" s="148"/>
      <c r="M610" s="153"/>
      <c r="T610" s="154"/>
      <c r="AT610" s="149" t="s">
        <v>155</v>
      </c>
      <c r="AU610" s="149" t="s">
        <v>85</v>
      </c>
      <c r="AV610" s="13" t="s">
        <v>85</v>
      </c>
      <c r="AW610" s="13" t="s">
        <v>4</v>
      </c>
      <c r="AX610" s="13" t="s">
        <v>81</v>
      </c>
      <c r="AY610" s="149" t="s">
        <v>146</v>
      </c>
    </row>
    <row r="611" spans="2:65" s="1" customFormat="1" ht="24.15" customHeight="1">
      <c r="B611" s="32"/>
      <c r="C611" s="128" t="s">
        <v>1044</v>
      </c>
      <c r="D611" s="128" t="s">
        <v>148</v>
      </c>
      <c r="E611" s="129" t="s">
        <v>1045</v>
      </c>
      <c r="F611" s="130" t="s">
        <v>1046</v>
      </c>
      <c r="G611" s="131" t="s">
        <v>197</v>
      </c>
      <c r="H611" s="132">
        <v>7.09</v>
      </c>
      <c r="I611" s="133"/>
      <c r="J611" s="134">
        <f>ROUND(I611*H611,2)</f>
        <v>0</v>
      </c>
      <c r="K611" s="130" t="s">
        <v>152</v>
      </c>
      <c r="L611" s="32"/>
      <c r="M611" s="135" t="s">
        <v>1</v>
      </c>
      <c r="N611" s="136" t="s">
        <v>41</v>
      </c>
      <c r="P611" s="137">
        <f>O611*H611</f>
        <v>0</v>
      </c>
      <c r="Q611" s="137">
        <v>1.5E-3</v>
      </c>
      <c r="R611" s="137">
        <f>Q611*H611</f>
        <v>1.0635E-2</v>
      </c>
      <c r="S611" s="137">
        <v>0</v>
      </c>
      <c r="T611" s="138">
        <f>S611*H611</f>
        <v>0</v>
      </c>
      <c r="AR611" s="139" t="s">
        <v>307</v>
      </c>
      <c r="AT611" s="139" t="s">
        <v>148</v>
      </c>
      <c r="AU611" s="139" t="s">
        <v>85</v>
      </c>
      <c r="AY611" s="17" t="s">
        <v>146</v>
      </c>
      <c r="BE611" s="140">
        <f>IF(N611="základní",J611,0)</f>
        <v>0</v>
      </c>
      <c r="BF611" s="140">
        <f>IF(N611="snížená",J611,0)</f>
        <v>0</v>
      </c>
      <c r="BG611" s="140">
        <f>IF(N611="zákl. přenesená",J611,0)</f>
        <v>0</v>
      </c>
      <c r="BH611" s="140">
        <f>IF(N611="sníž. přenesená",J611,0)</f>
        <v>0</v>
      </c>
      <c r="BI611" s="140">
        <f>IF(N611="nulová",J611,0)</f>
        <v>0</v>
      </c>
      <c r="BJ611" s="17" t="s">
        <v>81</v>
      </c>
      <c r="BK611" s="140">
        <f>ROUND(I611*H611,2)</f>
        <v>0</v>
      </c>
      <c r="BL611" s="17" t="s">
        <v>307</v>
      </c>
      <c r="BM611" s="139" t="s">
        <v>1047</v>
      </c>
    </row>
    <row r="612" spans="2:65" s="13" customFormat="1" ht="10.199999999999999">
      <c r="B612" s="148"/>
      <c r="D612" s="142" t="s">
        <v>155</v>
      </c>
      <c r="E612" s="149" t="s">
        <v>1</v>
      </c>
      <c r="F612" s="150" t="s">
        <v>1048</v>
      </c>
      <c r="H612" s="151">
        <v>7.09</v>
      </c>
      <c r="I612" s="152"/>
      <c r="L612" s="148"/>
      <c r="M612" s="153"/>
      <c r="T612" s="154"/>
      <c r="AT612" s="149" t="s">
        <v>155</v>
      </c>
      <c r="AU612" s="149" t="s">
        <v>85</v>
      </c>
      <c r="AV612" s="13" t="s">
        <v>85</v>
      </c>
      <c r="AW612" s="13" t="s">
        <v>32</v>
      </c>
      <c r="AX612" s="13" t="s">
        <v>81</v>
      </c>
      <c r="AY612" s="149" t="s">
        <v>146</v>
      </c>
    </row>
    <row r="613" spans="2:65" s="1" customFormat="1" ht="16.5" customHeight="1">
      <c r="B613" s="32"/>
      <c r="C613" s="128" t="s">
        <v>1049</v>
      </c>
      <c r="D613" s="128" t="s">
        <v>148</v>
      </c>
      <c r="E613" s="129" t="s">
        <v>1050</v>
      </c>
      <c r="F613" s="130" t="s">
        <v>1051</v>
      </c>
      <c r="G613" s="131" t="s">
        <v>419</v>
      </c>
      <c r="H613" s="132">
        <v>17.98</v>
      </c>
      <c r="I613" s="133"/>
      <c r="J613" s="134">
        <f>ROUND(I613*H613,2)</f>
        <v>0</v>
      </c>
      <c r="K613" s="130" t="s">
        <v>152</v>
      </c>
      <c r="L613" s="32"/>
      <c r="M613" s="135" t="s">
        <v>1</v>
      </c>
      <c r="N613" s="136" t="s">
        <v>41</v>
      </c>
      <c r="P613" s="137">
        <f>O613*H613</f>
        <v>0</v>
      </c>
      <c r="Q613" s="137">
        <v>3.2000000000000003E-4</v>
      </c>
      <c r="R613" s="137">
        <f>Q613*H613</f>
        <v>5.7536000000000002E-3</v>
      </c>
      <c r="S613" s="137">
        <v>0</v>
      </c>
      <c r="T613" s="138">
        <f>S613*H613</f>
        <v>0</v>
      </c>
      <c r="AR613" s="139" t="s">
        <v>307</v>
      </c>
      <c r="AT613" s="139" t="s">
        <v>148</v>
      </c>
      <c r="AU613" s="139" t="s">
        <v>85</v>
      </c>
      <c r="AY613" s="17" t="s">
        <v>146</v>
      </c>
      <c r="BE613" s="140">
        <f>IF(N613="základní",J613,0)</f>
        <v>0</v>
      </c>
      <c r="BF613" s="140">
        <f>IF(N613="snížená",J613,0)</f>
        <v>0</v>
      </c>
      <c r="BG613" s="140">
        <f>IF(N613="zákl. přenesená",J613,0)</f>
        <v>0</v>
      </c>
      <c r="BH613" s="140">
        <f>IF(N613="sníž. přenesená",J613,0)</f>
        <v>0</v>
      </c>
      <c r="BI613" s="140">
        <f>IF(N613="nulová",J613,0)</f>
        <v>0</v>
      </c>
      <c r="BJ613" s="17" t="s">
        <v>81</v>
      </c>
      <c r="BK613" s="140">
        <f>ROUND(I613*H613,2)</f>
        <v>0</v>
      </c>
      <c r="BL613" s="17" t="s">
        <v>307</v>
      </c>
      <c r="BM613" s="139" t="s">
        <v>1052</v>
      </c>
    </row>
    <row r="614" spans="2:65" s="13" customFormat="1" ht="10.199999999999999">
      <c r="B614" s="148"/>
      <c r="D614" s="142" t="s">
        <v>155</v>
      </c>
      <c r="E614" s="149" t="s">
        <v>1</v>
      </c>
      <c r="F614" s="150" t="s">
        <v>1053</v>
      </c>
      <c r="H614" s="151">
        <v>7.56</v>
      </c>
      <c r="I614" s="152"/>
      <c r="L614" s="148"/>
      <c r="M614" s="153"/>
      <c r="T614" s="154"/>
      <c r="AT614" s="149" t="s">
        <v>155</v>
      </c>
      <c r="AU614" s="149" t="s">
        <v>85</v>
      </c>
      <c r="AV614" s="13" t="s">
        <v>85</v>
      </c>
      <c r="AW614" s="13" t="s">
        <v>32</v>
      </c>
      <c r="AX614" s="13" t="s">
        <v>76</v>
      </c>
      <c r="AY614" s="149" t="s">
        <v>146</v>
      </c>
    </row>
    <row r="615" spans="2:65" s="13" customFormat="1" ht="10.199999999999999">
      <c r="B615" s="148"/>
      <c r="D615" s="142" t="s">
        <v>155</v>
      </c>
      <c r="E615" s="149" t="s">
        <v>1</v>
      </c>
      <c r="F615" s="150" t="s">
        <v>1054</v>
      </c>
      <c r="H615" s="151">
        <v>10.42</v>
      </c>
      <c r="I615" s="152"/>
      <c r="L615" s="148"/>
      <c r="M615" s="153"/>
      <c r="T615" s="154"/>
      <c r="AT615" s="149" t="s">
        <v>155</v>
      </c>
      <c r="AU615" s="149" t="s">
        <v>85</v>
      </c>
      <c r="AV615" s="13" t="s">
        <v>85</v>
      </c>
      <c r="AW615" s="13" t="s">
        <v>32</v>
      </c>
      <c r="AX615" s="13" t="s">
        <v>76</v>
      </c>
      <c r="AY615" s="149" t="s">
        <v>146</v>
      </c>
    </row>
    <row r="616" spans="2:65" s="14" customFormat="1" ht="10.199999999999999">
      <c r="B616" s="155"/>
      <c r="D616" s="142" t="s">
        <v>155</v>
      </c>
      <c r="E616" s="156" t="s">
        <v>1</v>
      </c>
      <c r="F616" s="157" t="s">
        <v>162</v>
      </c>
      <c r="H616" s="158">
        <v>17.98</v>
      </c>
      <c r="I616" s="159"/>
      <c r="L616" s="155"/>
      <c r="M616" s="160"/>
      <c r="T616" s="161"/>
      <c r="AT616" s="156" t="s">
        <v>155</v>
      </c>
      <c r="AU616" s="156" t="s">
        <v>85</v>
      </c>
      <c r="AV616" s="14" t="s">
        <v>153</v>
      </c>
      <c r="AW616" s="14" t="s">
        <v>32</v>
      </c>
      <c r="AX616" s="14" t="s">
        <v>81</v>
      </c>
      <c r="AY616" s="156" t="s">
        <v>146</v>
      </c>
    </row>
    <row r="617" spans="2:65" s="1" customFormat="1" ht="24.15" customHeight="1">
      <c r="B617" s="32"/>
      <c r="C617" s="128" t="s">
        <v>1055</v>
      </c>
      <c r="D617" s="128" t="s">
        <v>148</v>
      </c>
      <c r="E617" s="129" t="s">
        <v>1056</v>
      </c>
      <c r="F617" s="130" t="s">
        <v>1057</v>
      </c>
      <c r="G617" s="131" t="s">
        <v>558</v>
      </c>
      <c r="H617" s="179"/>
      <c r="I617" s="133"/>
      <c r="J617" s="134">
        <f>ROUND(I617*H617,2)</f>
        <v>0</v>
      </c>
      <c r="K617" s="130" t="s">
        <v>152</v>
      </c>
      <c r="L617" s="32"/>
      <c r="M617" s="135" t="s">
        <v>1</v>
      </c>
      <c r="N617" s="136" t="s">
        <v>41</v>
      </c>
      <c r="P617" s="137">
        <f>O617*H617</f>
        <v>0</v>
      </c>
      <c r="Q617" s="137">
        <v>0</v>
      </c>
      <c r="R617" s="137">
        <f>Q617*H617</f>
        <v>0</v>
      </c>
      <c r="S617" s="137">
        <v>0</v>
      </c>
      <c r="T617" s="138">
        <f>S617*H617</f>
        <v>0</v>
      </c>
      <c r="AR617" s="139" t="s">
        <v>307</v>
      </c>
      <c r="AT617" s="139" t="s">
        <v>148</v>
      </c>
      <c r="AU617" s="139" t="s">
        <v>85</v>
      </c>
      <c r="AY617" s="17" t="s">
        <v>146</v>
      </c>
      <c r="BE617" s="140">
        <f>IF(N617="základní",J617,0)</f>
        <v>0</v>
      </c>
      <c r="BF617" s="140">
        <f>IF(N617="snížená",J617,0)</f>
        <v>0</v>
      </c>
      <c r="BG617" s="140">
        <f>IF(N617="zákl. přenesená",J617,0)</f>
        <v>0</v>
      </c>
      <c r="BH617" s="140">
        <f>IF(N617="sníž. přenesená",J617,0)</f>
        <v>0</v>
      </c>
      <c r="BI617" s="140">
        <f>IF(N617="nulová",J617,0)</f>
        <v>0</v>
      </c>
      <c r="BJ617" s="17" t="s">
        <v>81</v>
      </c>
      <c r="BK617" s="140">
        <f>ROUND(I617*H617,2)</f>
        <v>0</v>
      </c>
      <c r="BL617" s="17" t="s">
        <v>307</v>
      </c>
      <c r="BM617" s="139" t="s">
        <v>1058</v>
      </c>
    </row>
    <row r="618" spans="2:65" s="11" customFormat="1" ht="22.8" customHeight="1">
      <c r="B618" s="116"/>
      <c r="D618" s="117" t="s">
        <v>75</v>
      </c>
      <c r="E618" s="126" t="s">
        <v>1059</v>
      </c>
      <c r="F618" s="126" t="s">
        <v>1060</v>
      </c>
      <c r="I618" s="119"/>
      <c r="J618" s="127">
        <f>BK618</f>
        <v>0</v>
      </c>
      <c r="L618" s="116"/>
      <c r="M618" s="121"/>
      <c r="P618" s="122">
        <f>SUM(P619:P632)</f>
        <v>0</v>
      </c>
      <c r="R618" s="122">
        <f>SUM(R619:R632)</f>
        <v>0.74602802999999995</v>
      </c>
      <c r="T618" s="123">
        <f>SUM(T619:T632)</f>
        <v>0</v>
      </c>
      <c r="AR618" s="117" t="s">
        <v>85</v>
      </c>
      <c r="AT618" s="124" t="s">
        <v>75</v>
      </c>
      <c r="AU618" s="124" t="s">
        <v>81</v>
      </c>
      <c r="AY618" s="117" t="s">
        <v>146</v>
      </c>
      <c r="BK618" s="125">
        <f>SUM(BK619:BK632)</f>
        <v>0</v>
      </c>
    </row>
    <row r="619" spans="2:65" s="1" customFormat="1" ht="16.5" customHeight="1">
      <c r="B619" s="32"/>
      <c r="C619" s="128" t="s">
        <v>1061</v>
      </c>
      <c r="D619" s="128" t="s">
        <v>148</v>
      </c>
      <c r="E619" s="129" t="s">
        <v>1062</v>
      </c>
      <c r="F619" s="130" t="s">
        <v>1063</v>
      </c>
      <c r="G619" s="131" t="s">
        <v>197</v>
      </c>
      <c r="H619" s="132">
        <v>35.494999999999997</v>
      </c>
      <c r="I619" s="133"/>
      <c r="J619" s="134">
        <f>ROUND(I619*H619,2)</f>
        <v>0</v>
      </c>
      <c r="K619" s="130" t="s">
        <v>152</v>
      </c>
      <c r="L619" s="32"/>
      <c r="M619" s="135" t="s">
        <v>1</v>
      </c>
      <c r="N619" s="136" t="s">
        <v>41</v>
      </c>
      <c r="P619" s="137">
        <f>O619*H619</f>
        <v>0</v>
      </c>
      <c r="Q619" s="137">
        <v>2.9999999999999997E-4</v>
      </c>
      <c r="R619" s="137">
        <f>Q619*H619</f>
        <v>1.0648499999999998E-2</v>
      </c>
      <c r="S619" s="137">
        <v>0</v>
      </c>
      <c r="T619" s="138">
        <f>S619*H619</f>
        <v>0</v>
      </c>
      <c r="AR619" s="139" t="s">
        <v>307</v>
      </c>
      <c r="AT619" s="139" t="s">
        <v>148</v>
      </c>
      <c r="AU619" s="139" t="s">
        <v>85</v>
      </c>
      <c r="AY619" s="17" t="s">
        <v>146</v>
      </c>
      <c r="BE619" s="140">
        <f>IF(N619="základní",J619,0)</f>
        <v>0</v>
      </c>
      <c r="BF619" s="140">
        <f>IF(N619="snížená",J619,0)</f>
        <v>0</v>
      </c>
      <c r="BG619" s="140">
        <f>IF(N619="zákl. přenesená",J619,0)</f>
        <v>0</v>
      </c>
      <c r="BH619" s="140">
        <f>IF(N619="sníž. přenesená",J619,0)</f>
        <v>0</v>
      </c>
      <c r="BI619" s="140">
        <f>IF(N619="nulová",J619,0)</f>
        <v>0</v>
      </c>
      <c r="BJ619" s="17" t="s">
        <v>81</v>
      </c>
      <c r="BK619" s="140">
        <f>ROUND(I619*H619,2)</f>
        <v>0</v>
      </c>
      <c r="BL619" s="17" t="s">
        <v>307</v>
      </c>
      <c r="BM619" s="139" t="s">
        <v>1064</v>
      </c>
    </row>
    <row r="620" spans="2:65" s="13" customFormat="1" ht="10.199999999999999">
      <c r="B620" s="148"/>
      <c r="D620" s="142" t="s">
        <v>155</v>
      </c>
      <c r="E620" s="149" t="s">
        <v>1</v>
      </c>
      <c r="F620" s="150" t="s">
        <v>93</v>
      </c>
      <c r="H620" s="151">
        <v>35.494999999999997</v>
      </c>
      <c r="I620" s="152"/>
      <c r="L620" s="148"/>
      <c r="M620" s="153"/>
      <c r="T620" s="154"/>
      <c r="AT620" s="149" t="s">
        <v>155</v>
      </c>
      <c r="AU620" s="149" t="s">
        <v>85</v>
      </c>
      <c r="AV620" s="13" t="s">
        <v>85</v>
      </c>
      <c r="AW620" s="13" t="s">
        <v>32</v>
      </c>
      <c r="AX620" s="13" t="s">
        <v>81</v>
      </c>
      <c r="AY620" s="149" t="s">
        <v>146</v>
      </c>
    </row>
    <row r="621" spans="2:65" s="1" customFormat="1" ht="24.15" customHeight="1">
      <c r="B621" s="32"/>
      <c r="C621" s="128" t="s">
        <v>1065</v>
      </c>
      <c r="D621" s="128" t="s">
        <v>148</v>
      </c>
      <c r="E621" s="129" t="s">
        <v>1066</v>
      </c>
      <c r="F621" s="130" t="s">
        <v>1067</v>
      </c>
      <c r="G621" s="131" t="s">
        <v>197</v>
      </c>
      <c r="H621" s="132">
        <v>8.99</v>
      </c>
      <c r="I621" s="133"/>
      <c r="J621" s="134">
        <f>ROUND(I621*H621,2)</f>
        <v>0</v>
      </c>
      <c r="K621" s="130" t="s">
        <v>152</v>
      </c>
      <c r="L621" s="32"/>
      <c r="M621" s="135" t="s">
        <v>1</v>
      </c>
      <c r="N621" s="136" t="s">
        <v>41</v>
      </c>
      <c r="P621" s="137">
        <f>O621*H621</f>
        <v>0</v>
      </c>
      <c r="Q621" s="137">
        <v>1.5E-3</v>
      </c>
      <c r="R621" s="137">
        <f>Q621*H621</f>
        <v>1.3485E-2</v>
      </c>
      <c r="S621" s="137">
        <v>0</v>
      </c>
      <c r="T621" s="138">
        <f>S621*H621</f>
        <v>0</v>
      </c>
      <c r="AR621" s="139" t="s">
        <v>307</v>
      </c>
      <c r="AT621" s="139" t="s">
        <v>148</v>
      </c>
      <c r="AU621" s="139" t="s">
        <v>85</v>
      </c>
      <c r="AY621" s="17" t="s">
        <v>146</v>
      </c>
      <c r="BE621" s="140">
        <f>IF(N621="základní",J621,0)</f>
        <v>0</v>
      </c>
      <c r="BF621" s="140">
        <f>IF(N621="snížená",J621,0)</f>
        <v>0</v>
      </c>
      <c r="BG621" s="140">
        <f>IF(N621="zákl. přenesená",J621,0)</f>
        <v>0</v>
      </c>
      <c r="BH621" s="140">
        <f>IF(N621="sníž. přenesená",J621,0)</f>
        <v>0</v>
      </c>
      <c r="BI621" s="140">
        <f>IF(N621="nulová",J621,0)</f>
        <v>0</v>
      </c>
      <c r="BJ621" s="17" t="s">
        <v>81</v>
      </c>
      <c r="BK621" s="140">
        <f>ROUND(I621*H621,2)</f>
        <v>0</v>
      </c>
      <c r="BL621" s="17" t="s">
        <v>307</v>
      </c>
      <c r="BM621" s="139" t="s">
        <v>1068</v>
      </c>
    </row>
    <row r="622" spans="2:65" s="13" customFormat="1" ht="10.199999999999999">
      <c r="B622" s="148"/>
      <c r="D622" s="142" t="s">
        <v>155</v>
      </c>
      <c r="E622" s="149" t="s">
        <v>1</v>
      </c>
      <c r="F622" s="150" t="s">
        <v>1069</v>
      </c>
      <c r="H622" s="151">
        <v>3.78</v>
      </c>
      <c r="I622" s="152"/>
      <c r="L622" s="148"/>
      <c r="M622" s="153"/>
      <c r="T622" s="154"/>
      <c r="AT622" s="149" t="s">
        <v>155</v>
      </c>
      <c r="AU622" s="149" t="s">
        <v>85</v>
      </c>
      <c r="AV622" s="13" t="s">
        <v>85</v>
      </c>
      <c r="AW622" s="13" t="s">
        <v>32</v>
      </c>
      <c r="AX622" s="13" t="s">
        <v>76</v>
      </c>
      <c r="AY622" s="149" t="s">
        <v>146</v>
      </c>
    </row>
    <row r="623" spans="2:65" s="13" customFormat="1" ht="10.199999999999999">
      <c r="B623" s="148"/>
      <c r="D623" s="142" t="s">
        <v>155</v>
      </c>
      <c r="E623" s="149" t="s">
        <v>1</v>
      </c>
      <c r="F623" s="150" t="s">
        <v>1070</v>
      </c>
      <c r="H623" s="151">
        <v>5.21</v>
      </c>
      <c r="I623" s="152"/>
      <c r="L623" s="148"/>
      <c r="M623" s="153"/>
      <c r="T623" s="154"/>
      <c r="AT623" s="149" t="s">
        <v>155</v>
      </c>
      <c r="AU623" s="149" t="s">
        <v>85</v>
      </c>
      <c r="AV623" s="13" t="s">
        <v>85</v>
      </c>
      <c r="AW623" s="13" t="s">
        <v>32</v>
      </c>
      <c r="AX623" s="13" t="s">
        <v>76</v>
      </c>
      <c r="AY623" s="149" t="s">
        <v>146</v>
      </c>
    </row>
    <row r="624" spans="2:65" s="14" customFormat="1" ht="10.199999999999999">
      <c r="B624" s="155"/>
      <c r="D624" s="142" t="s">
        <v>155</v>
      </c>
      <c r="E624" s="156" t="s">
        <v>1</v>
      </c>
      <c r="F624" s="157" t="s">
        <v>162</v>
      </c>
      <c r="H624" s="158">
        <v>8.99</v>
      </c>
      <c r="I624" s="159"/>
      <c r="L624" s="155"/>
      <c r="M624" s="160"/>
      <c r="T624" s="161"/>
      <c r="AT624" s="156" t="s">
        <v>155</v>
      </c>
      <c r="AU624" s="156" t="s">
        <v>85</v>
      </c>
      <c r="AV624" s="14" t="s">
        <v>153</v>
      </c>
      <c r="AW624" s="14" t="s">
        <v>32</v>
      </c>
      <c r="AX624" s="14" t="s">
        <v>81</v>
      </c>
      <c r="AY624" s="156" t="s">
        <v>146</v>
      </c>
    </row>
    <row r="625" spans="2:65" s="1" customFormat="1" ht="33" customHeight="1">
      <c r="B625" s="32"/>
      <c r="C625" s="128" t="s">
        <v>1071</v>
      </c>
      <c r="D625" s="128" t="s">
        <v>148</v>
      </c>
      <c r="E625" s="129" t="s">
        <v>1072</v>
      </c>
      <c r="F625" s="130" t="s">
        <v>1073</v>
      </c>
      <c r="G625" s="131" t="s">
        <v>197</v>
      </c>
      <c r="H625" s="132">
        <v>35.494999999999997</v>
      </c>
      <c r="I625" s="133"/>
      <c r="J625" s="134">
        <f>ROUND(I625*H625,2)</f>
        <v>0</v>
      </c>
      <c r="K625" s="130" t="s">
        <v>152</v>
      </c>
      <c r="L625" s="32"/>
      <c r="M625" s="135" t="s">
        <v>1</v>
      </c>
      <c r="N625" s="136" t="s">
        <v>41</v>
      </c>
      <c r="P625" s="137">
        <f>O625*H625</f>
        <v>0</v>
      </c>
      <c r="Q625" s="137">
        <v>7.5500000000000003E-3</v>
      </c>
      <c r="R625" s="137">
        <f>Q625*H625</f>
        <v>0.26798725000000001</v>
      </c>
      <c r="S625" s="137">
        <v>0</v>
      </c>
      <c r="T625" s="138">
        <f>S625*H625</f>
        <v>0</v>
      </c>
      <c r="AR625" s="139" t="s">
        <v>307</v>
      </c>
      <c r="AT625" s="139" t="s">
        <v>148</v>
      </c>
      <c r="AU625" s="139" t="s">
        <v>85</v>
      </c>
      <c r="AY625" s="17" t="s">
        <v>146</v>
      </c>
      <c r="BE625" s="140">
        <f>IF(N625="základní",J625,0)</f>
        <v>0</v>
      </c>
      <c r="BF625" s="140">
        <f>IF(N625="snížená",J625,0)</f>
        <v>0</v>
      </c>
      <c r="BG625" s="140">
        <f>IF(N625="zákl. přenesená",J625,0)</f>
        <v>0</v>
      </c>
      <c r="BH625" s="140">
        <f>IF(N625="sníž. přenesená",J625,0)</f>
        <v>0</v>
      </c>
      <c r="BI625" s="140">
        <f>IF(N625="nulová",J625,0)</f>
        <v>0</v>
      </c>
      <c r="BJ625" s="17" t="s">
        <v>81</v>
      </c>
      <c r="BK625" s="140">
        <f>ROUND(I625*H625,2)</f>
        <v>0</v>
      </c>
      <c r="BL625" s="17" t="s">
        <v>307</v>
      </c>
      <c r="BM625" s="139" t="s">
        <v>1074</v>
      </c>
    </row>
    <row r="626" spans="2:65" s="13" customFormat="1" ht="10.199999999999999">
      <c r="B626" s="148"/>
      <c r="D626" s="142" t="s">
        <v>155</v>
      </c>
      <c r="E626" s="149" t="s">
        <v>1</v>
      </c>
      <c r="F626" s="150" t="s">
        <v>1075</v>
      </c>
      <c r="H626" s="151">
        <v>6.7350000000000003</v>
      </c>
      <c r="I626" s="152"/>
      <c r="L626" s="148"/>
      <c r="M626" s="153"/>
      <c r="T626" s="154"/>
      <c r="AT626" s="149" t="s">
        <v>155</v>
      </c>
      <c r="AU626" s="149" t="s">
        <v>85</v>
      </c>
      <c r="AV626" s="13" t="s">
        <v>85</v>
      </c>
      <c r="AW626" s="13" t="s">
        <v>32</v>
      </c>
      <c r="AX626" s="13" t="s">
        <v>76</v>
      </c>
      <c r="AY626" s="149" t="s">
        <v>146</v>
      </c>
    </row>
    <row r="627" spans="2:65" s="13" customFormat="1" ht="10.199999999999999">
      <c r="B627" s="148"/>
      <c r="D627" s="142" t="s">
        <v>155</v>
      </c>
      <c r="E627" s="149" t="s">
        <v>1</v>
      </c>
      <c r="F627" s="150" t="s">
        <v>1076</v>
      </c>
      <c r="H627" s="151">
        <v>10.72</v>
      </c>
      <c r="I627" s="152"/>
      <c r="L627" s="148"/>
      <c r="M627" s="153"/>
      <c r="T627" s="154"/>
      <c r="AT627" s="149" t="s">
        <v>155</v>
      </c>
      <c r="AU627" s="149" t="s">
        <v>85</v>
      </c>
      <c r="AV627" s="13" t="s">
        <v>85</v>
      </c>
      <c r="AW627" s="13" t="s">
        <v>32</v>
      </c>
      <c r="AX627" s="13" t="s">
        <v>76</v>
      </c>
      <c r="AY627" s="149" t="s">
        <v>146</v>
      </c>
    </row>
    <row r="628" spans="2:65" s="13" customFormat="1" ht="10.199999999999999">
      <c r="B628" s="148"/>
      <c r="D628" s="142" t="s">
        <v>155</v>
      </c>
      <c r="E628" s="149" t="s">
        <v>1</v>
      </c>
      <c r="F628" s="150" t="s">
        <v>1077</v>
      </c>
      <c r="H628" s="151">
        <v>18.04</v>
      </c>
      <c r="I628" s="152"/>
      <c r="L628" s="148"/>
      <c r="M628" s="153"/>
      <c r="T628" s="154"/>
      <c r="AT628" s="149" t="s">
        <v>155</v>
      </c>
      <c r="AU628" s="149" t="s">
        <v>85</v>
      </c>
      <c r="AV628" s="13" t="s">
        <v>85</v>
      </c>
      <c r="AW628" s="13" t="s">
        <v>32</v>
      </c>
      <c r="AX628" s="13" t="s">
        <v>76</v>
      </c>
      <c r="AY628" s="149" t="s">
        <v>146</v>
      </c>
    </row>
    <row r="629" spans="2:65" s="14" customFormat="1" ht="10.199999999999999">
      <c r="B629" s="155"/>
      <c r="D629" s="142" t="s">
        <v>155</v>
      </c>
      <c r="E629" s="156" t="s">
        <v>93</v>
      </c>
      <c r="F629" s="157" t="s">
        <v>162</v>
      </c>
      <c r="H629" s="158">
        <v>35.494999999999997</v>
      </c>
      <c r="I629" s="159"/>
      <c r="L629" s="155"/>
      <c r="M629" s="160"/>
      <c r="T629" s="161"/>
      <c r="AT629" s="156" t="s">
        <v>155</v>
      </c>
      <c r="AU629" s="156" t="s">
        <v>85</v>
      </c>
      <c r="AV629" s="14" t="s">
        <v>153</v>
      </c>
      <c r="AW629" s="14" t="s">
        <v>32</v>
      </c>
      <c r="AX629" s="14" t="s">
        <v>81</v>
      </c>
      <c r="AY629" s="156" t="s">
        <v>146</v>
      </c>
    </row>
    <row r="630" spans="2:65" s="1" customFormat="1" ht="16.5" customHeight="1">
      <c r="B630" s="32"/>
      <c r="C630" s="169" t="s">
        <v>1078</v>
      </c>
      <c r="D630" s="169" t="s">
        <v>282</v>
      </c>
      <c r="E630" s="170" t="s">
        <v>1079</v>
      </c>
      <c r="F630" s="171" t="s">
        <v>1080</v>
      </c>
      <c r="G630" s="172" t="s">
        <v>197</v>
      </c>
      <c r="H630" s="173">
        <v>40.819000000000003</v>
      </c>
      <c r="I630" s="174"/>
      <c r="J630" s="175">
        <f>ROUND(I630*H630,2)</f>
        <v>0</v>
      </c>
      <c r="K630" s="171" t="s">
        <v>1</v>
      </c>
      <c r="L630" s="176"/>
      <c r="M630" s="177" t="s">
        <v>1</v>
      </c>
      <c r="N630" s="178" t="s">
        <v>41</v>
      </c>
      <c r="P630" s="137">
        <f>O630*H630</f>
        <v>0</v>
      </c>
      <c r="Q630" s="137">
        <v>1.112E-2</v>
      </c>
      <c r="R630" s="137">
        <f>Q630*H630</f>
        <v>0.45390728000000002</v>
      </c>
      <c r="S630" s="137">
        <v>0</v>
      </c>
      <c r="T630" s="138">
        <f>S630*H630</f>
        <v>0</v>
      </c>
      <c r="AR630" s="139" t="s">
        <v>381</v>
      </c>
      <c r="AT630" s="139" t="s">
        <v>282</v>
      </c>
      <c r="AU630" s="139" t="s">
        <v>85</v>
      </c>
      <c r="AY630" s="17" t="s">
        <v>146</v>
      </c>
      <c r="BE630" s="140">
        <f>IF(N630="základní",J630,0)</f>
        <v>0</v>
      </c>
      <c r="BF630" s="140">
        <f>IF(N630="snížená",J630,0)</f>
        <v>0</v>
      </c>
      <c r="BG630" s="140">
        <f>IF(N630="zákl. přenesená",J630,0)</f>
        <v>0</v>
      </c>
      <c r="BH630" s="140">
        <f>IF(N630="sníž. přenesená",J630,0)</f>
        <v>0</v>
      </c>
      <c r="BI630" s="140">
        <f>IF(N630="nulová",J630,0)</f>
        <v>0</v>
      </c>
      <c r="BJ630" s="17" t="s">
        <v>81</v>
      </c>
      <c r="BK630" s="140">
        <f>ROUND(I630*H630,2)</f>
        <v>0</v>
      </c>
      <c r="BL630" s="17" t="s">
        <v>307</v>
      </c>
      <c r="BM630" s="139" t="s">
        <v>1081</v>
      </c>
    </row>
    <row r="631" spans="2:65" s="13" customFormat="1" ht="10.199999999999999">
      <c r="B631" s="148"/>
      <c r="D631" s="142" t="s">
        <v>155</v>
      </c>
      <c r="F631" s="150" t="s">
        <v>1082</v>
      </c>
      <c r="H631" s="151">
        <v>40.819000000000003</v>
      </c>
      <c r="I631" s="152"/>
      <c r="L631" s="148"/>
      <c r="M631" s="153"/>
      <c r="T631" s="154"/>
      <c r="AT631" s="149" t="s">
        <v>155</v>
      </c>
      <c r="AU631" s="149" t="s">
        <v>85</v>
      </c>
      <c r="AV631" s="13" t="s">
        <v>85</v>
      </c>
      <c r="AW631" s="13" t="s">
        <v>4</v>
      </c>
      <c r="AX631" s="13" t="s">
        <v>81</v>
      </c>
      <c r="AY631" s="149" t="s">
        <v>146</v>
      </c>
    </row>
    <row r="632" spans="2:65" s="1" customFormat="1" ht="24.15" customHeight="1">
      <c r="B632" s="32"/>
      <c r="C632" s="128" t="s">
        <v>1083</v>
      </c>
      <c r="D632" s="128" t="s">
        <v>148</v>
      </c>
      <c r="E632" s="129" t="s">
        <v>1084</v>
      </c>
      <c r="F632" s="130" t="s">
        <v>1085</v>
      </c>
      <c r="G632" s="131" t="s">
        <v>558</v>
      </c>
      <c r="H632" s="179"/>
      <c r="I632" s="133"/>
      <c r="J632" s="134">
        <f>ROUND(I632*H632,2)</f>
        <v>0</v>
      </c>
      <c r="K632" s="130" t="s">
        <v>152</v>
      </c>
      <c r="L632" s="32"/>
      <c r="M632" s="135" t="s">
        <v>1</v>
      </c>
      <c r="N632" s="136" t="s">
        <v>41</v>
      </c>
      <c r="P632" s="137">
        <f>O632*H632</f>
        <v>0</v>
      </c>
      <c r="Q632" s="137">
        <v>0</v>
      </c>
      <c r="R632" s="137">
        <f>Q632*H632</f>
        <v>0</v>
      </c>
      <c r="S632" s="137">
        <v>0</v>
      </c>
      <c r="T632" s="138">
        <f>S632*H632</f>
        <v>0</v>
      </c>
      <c r="AR632" s="139" t="s">
        <v>307</v>
      </c>
      <c r="AT632" s="139" t="s">
        <v>148</v>
      </c>
      <c r="AU632" s="139" t="s">
        <v>85</v>
      </c>
      <c r="AY632" s="17" t="s">
        <v>146</v>
      </c>
      <c r="BE632" s="140">
        <f>IF(N632="základní",J632,0)</f>
        <v>0</v>
      </c>
      <c r="BF632" s="140">
        <f>IF(N632="snížená",J632,0)</f>
        <v>0</v>
      </c>
      <c r="BG632" s="140">
        <f>IF(N632="zákl. přenesená",J632,0)</f>
        <v>0</v>
      </c>
      <c r="BH632" s="140">
        <f>IF(N632="sníž. přenesená",J632,0)</f>
        <v>0</v>
      </c>
      <c r="BI632" s="140">
        <f>IF(N632="nulová",J632,0)</f>
        <v>0</v>
      </c>
      <c r="BJ632" s="17" t="s">
        <v>81</v>
      </c>
      <c r="BK632" s="140">
        <f>ROUND(I632*H632,2)</f>
        <v>0</v>
      </c>
      <c r="BL632" s="17" t="s">
        <v>307</v>
      </c>
      <c r="BM632" s="139" t="s">
        <v>1086</v>
      </c>
    </row>
    <row r="633" spans="2:65" s="11" customFormat="1" ht="22.8" customHeight="1">
      <c r="B633" s="116"/>
      <c r="D633" s="117" t="s">
        <v>75</v>
      </c>
      <c r="E633" s="126" t="s">
        <v>1087</v>
      </c>
      <c r="F633" s="126" t="s">
        <v>1088</v>
      </c>
      <c r="I633" s="119"/>
      <c r="J633" s="127">
        <f>BK633</f>
        <v>0</v>
      </c>
      <c r="L633" s="116"/>
      <c r="M633" s="121"/>
      <c r="P633" s="122">
        <f>SUM(P634:P647)</f>
        <v>0</v>
      </c>
      <c r="R633" s="122">
        <f>SUM(R634:R647)</f>
        <v>0.15521760000000001</v>
      </c>
      <c r="T633" s="123">
        <f>SUM(T634:T647)</f>
        <v>0</v>
      </c>
      <c r="AR633" s="117" t="s">
        <v>85</v>
      </c>
      <c r="AT633" s="124" t="s">
        <v>75</v>
      </c>
      <c r="AU633" s="124" t="s">
        <v>81</v>
      </c>
      <c r="AY633" s="117" t="s">
        <v>146</v>
      </c>
      <c r="BK633" s="125">
        <f>SUM(BK634:BK647)</f>
        <v>0</v>
      </c>
    </row>
    <row r="634" spans="2:65" s="1" customFormat="1" ht="24.15" customHeight="1">
      <c r="B634" s="32"/>
      <c r="C634" s="128" t="s">
        <v>1089</v>
      </c>
      <c r="D634" s="128" t="s">
        <v>148</v>
      </c>
      <c r="E634" s="129" t="s">
        <v>1090</v>
      </c>
      <c r="F634" s="130" t="s">
        <v>1091</v>
      </c>
      <c r="G634" s="131" t="s">
        <v>197</v>
      </c>
      <c r="H634" s="132">
        <v>323.37</v>
      </c>
      <c r="I634" s="133"/>
      <c r="J634" s="134">
        <f>ROUND(I634*H634,2)</f>
        <v>0</v>
      </c>
      <c r="K634" s="130" t="s">
        <v>152</v>
      </c>
      <c r="L634" s="32"/>
      <c r="M634" s="135" t="s">
        <v>1</v>
      </c>
      <c r="N634" s="136" t="s">
        <v>41</v>
      </c>
      <c r="P634" s="137">
        <f>O634*H634</f>
        <v>0</v>
      </c>
      <c r="Q634" s="137">
        <v>2.0000000000000001E-4</v>
      </c>
      <c r="R634" s="137">
        <f>Q634*H634</f>
        <v>6.4674000000000009E-2</v>
      </c>
      <c r="S634" s="137">
        <v>0</v>
      </c>
      <c r="T634" s="138">
        <f>S634*H634</f>
        <v>0</v>
      </c>
      <c r="AR634" s="139" t="s">
        <v>307</v>
      </c>
      <c r="AT634" s="139" t="s">
        <v>148</v>
      </c>
      <c r="AU634" s="139" t="s">
        <v>85</v>
      </c>
      <c r="AY634" s="17" t="s">
        <v>146</v>
      </c>
      <c r="BE634" s="140">
        <f>IF(N634="základní",J634,0)</f>
        <v>0</v>
      </c>
      <c r="BF634" s="140">
        <f>IF(N634="snížená",J634,0)</f>
        <v>0</v>
      </c>
      <c r="BG634" s="140">
        <f>IF(N634="zákl. přenesená",J634,0)</f>
        <v>0</v>
      </c>
      <c r="BH634" s="140">
        <f>IF(N634="sníž. přenesená",J634,0)</f>
        <v>0</v>
      </c>
      <c r="BI634" s="140">
        <f>IF(N634="nulová",J634,0)</f>
        <v>0</v>
      </c>
      <c r="BJ634" s="17" t="s">
        <v>81</v>
      </c>
      <c r="BK634" s="140">
        <f>ROUND(I634*H634,2)</f>
        <v>0</v>
      </c>
      <c r="BL634" s="17" t="s">
        <v>307</v>
      </c>
      <c r="BM634" s="139" t="s">
        <v>1092</v>
      </c>
    </row>
    <row r="635" spans="2:65" s="1" customFormat="1" ht="33" customHeight="1">
      <c r="B635" s="32"/>
      <c r="C635" s="128" t="s">
        <v>1093</v>
      </c>
      <c r="D635" s="128" t="s">
        <v>148</v>
      </c>
      <c r="E635" s="129" t="s">
        <v>1094</v>
      </c>
      <c r="F635" s="130" t="s">
        <v>1095</v>
      </c>
      <c r="G635" s="131" t="s">
        <v>197</v>
      </c>
      <c r="H635" s="132">
        <v>323.37</v>
      </c>
      <c r="I635" s="133"/>
      <c r="J635" s="134">
        <f>ROUND(I635*H635,2)</f>
        <v>0</v>
      </c>
      <c r="K635" s="130" t="s">
        <v>152</v>
      </c>
      <c r="L635" s="32"/>
      <c r="M635" s="135" t="s">
        <v>1</v>
      </c>
      <c r="N635" s="136" t="s">
        <v>41</v>
      </c>
      <c r="P635" s="137">
        <f>O635*H635</f>
        <v>0</v>
      </c>
      <c r="Q635" s="137">
        <v>2.7999999999999998E-4</v>
      </c>
      <c r="R635" s="137">
        <f>Q635*H635</f>
        <v>9.0543599999999988E-2</v>
      </c>
      <c r="S635" s="137">
        <v>0</v>
      </c>
      <c r="T635" s="138">
        <f>S635*H635</f>
        <v>0</v>
      </c>
      <c r="AR635" s="139" t="s">
        <v>307</v>
      </c>
      <c r="AT635" s="139" t="s">
        <v>148</v>
      </c>
      <c r="AU635" s="139" t="s">
        <v>85</v>
      </c>
      <c r="AY635" s="17" t="s">
        <v>146</v>
      </c>
      <c r="BE635" s="140">
        <f>IF(N635="základní",J635,0)</f>
        <v>0</v>
      </c>
      <c r="BF635" s="140">
        <f>IF(N635="snížená",J635,0)</f>
        <v>0</v>
      </c>
      <c r="BG635" s="140">
        <f>IF(N635="zákl. přenesená",J635,0)</f>
        <v>0</v>
      </c>
      <c r="BH635" s="140">
        <f>IF(N635="sníž. přenesená",J635,0)</f>
        <v>0</v>
      </c>
      <c r="BI635" s="140">
        <f>IF(N635="nulová",J635,0)</f>
        <v>0</v>
      </c>
      <c r="BJ635" s="17" t="s">
        <v>81</v>
      </c>
      <c r="BK635" s="140">
        <f>ROUND(I635*H635,2)</f>
        <v>0</v>
      </c>
      <c r="BL635" s="17" t="s">
        <v>307</v>
      </c>
      <c r="BM635" s="139" t="s">
        <v>1096</v>
      </c>
    </row>
    <row r="636" spans="2:65" s="13" customFormat="1" ht="10.199999999999999">
      <c r="B636" s="148"/>
      <c r="D636" s="142" t="s">
        <v>155</v>
      </c>
      <c r="E636" s="149" t="s">
        <v>1</v>
      </c>
      <c r="F636" s="150" t="s">
        <v>91</v>
      </c>
      <c r="H636" s="151">
        <v>88.39</v>
      </c>
      <c r="I636" s="152"/>
      <c r="L636" s="148"/>
      <c r="M636" s="153"/>
      <c r="T636" s="154"/>
      <c r="AT636" s="149" t="s">
        <v>155</v>
      </c>
      <c r="AU636" s="149" t="s">
        <v>85</v>
      </c>
      <c r="AV636" s="13" t="s">
        <v>85</v>
      </c>
      <c r="AW636" s="13" t="s">
        <v>32</v>
      </c>
      <c r="AX636" s="13" t="s">
        <v>76</v>
      </c>
      <c r="AY636" s="149" t="s">
        <v>146</v>
      </c>
    </row>
    <row r="637" spans="2:65" s="13" customFormat="1" ht="10.199999999999999">
      <c r="B637" s="148"/>
      <c r="D637" s="142" t="s">
        <v>155</v>
      </c>
      <c r="E637" s="149" t="s">
        <v>1</v>
      </c>
      <c r="F637" s="150" t="s">
        <v>1097</v>
      </c>
      <c r="H637" s="151">
        <v>54.18</v>
      </c>
      <c r="I637" s="152"/>
      <c r="L637" s="148"/>
      <c r="M637" s="153"/>
      <c r="T637" s="154"/>
      <c r="AT637" s="149" t="s">
        <v>155</v>
      </c>
      <c r="AU637" s="149" t="s">
        <v>85</v>
      </c>
      <c r="AV637" s="13" t="s">
        <v>85</v>
      </c>
      <c r="AW637" s="13" t="s">
        <v>32</v>
      </c>
      <c r="AX637" s="13" t="s">
        <v>76</v>
      </c>
      <c r="AY637" s="149" t="s">
        <v>146</v>
      </c>
    </row>
    <row r="638" spans="2:65" s="13" customFormat="1" ht="10.199999999999999">
      <c r="B638" s="148"/>
      <c r="D638" s="142" t="s">
        <v>155</v>
      </c>
      <c r="E638" s="149" t="s">
        <v>1</v>
      </c>
      <c r="F638" s="150" t="s">
        <v>1098</v>
      </c>
      <c r="H638" s="151">
        <v>31.92</v>
      </c>
      <c r="I638" s="152"/>
      <c r="L638" s="148"/>
      <c r="M638" s="153"/>
      <c r="T638" s="154"/>
      <c r="AT638" s="149" t="s">
        <v>155</v>
      </c>
      <c r="AU638" s="149" t="s">
        <v>85</v>
      </c>
      <c r="AV638" s="13" t="s">
        <v>85</v>
      </c>
      <c r="AW638" s="13" t="s">
        <v>32</v>
      </c>
      <c r="AX638" s="13" t="s">
        <v>76</v>
      </c>
      <c r="AY638" s="149" t="s">
        <v>146</v>
      </c>
    </row>
    <row r="639" spans="2:65" s="13" customFormat="1" ht="10.199999999999999">
      <c r="B639" s="148"/>
      <c r="D639" s="142" t="s">
        <v>155</v>
      </c>
      <c r="E639" s="149" t="s">
        <v>1</v>
      </c>
      <c r="F639" s="150" t="s">
        <v>1099</v>
      </c>
      <c r="H639" s="151">
        <v>30.84</v>
      </c>
      <c r="I639" s="152"/>
      <c r="L639" s="148"/>
      <c r="M639" s="153"/>
      <c r="T639" s="154"/>
      <c r="AT639" s="149" t="s">
        <v>155</v>
      </c>
      <c r="AU639" s="149" t="s">
        <v>85</v>
      </c>
      <c r="AV639" s="13" t="s">
        <v>85</v>
      </c>
      <c r="AW639" s="13" t="s">
        <v>32</v>
      </c>
      <c r="AX639" s="13" t="s">
        <v>76</v>
      </c>
      <c r="AY639" s="149" t="s">
        <v>146</v>
      </c>
    </row>
    <row r="640" spans="2:65" s="13" customFormat="1" ht="10.199999999999999">
      <c r="B640" s="148"/>
      <c r="D640" s="142" t="s">
        <v>155</v>
      </c>
      <c r="E640" s="149" t="s">
        <v>1</v>
      </c>
      <c r="F640" s="150" t="s">
        <v>1100</v>
      </c>
      <c r="H640" s="151">
        <v>103.86</v>
      </c>
      <c r="I640" s="152"/>
      <c r="L640" s="148"/>
      <c r="M640" s="153"/>
      <c r="T640" s="154"/>
      <c r="AT640" s="149" t="s">
        <v>155</v>
      </c>
      <c r="AU640" s="149" t="s">
        <v>85</v>
      </c>
      <c r="AV640" s="13" t="s">
        <v>85</v>
      </c>
      <c r="AW640" s="13" t="s">
        <v>32</v>
      </c>
      <c r="AX640" s="13" t="s">
        <v>76</v>
      </c>
      <c r="AY640" s="149" t="s">
        <v>146</v>
      </c>
    </row>
    <row r="641" spans="2:65" s="13" customFormat="1" ht="10.199999999999999">
      <c r="B641" s="148"/>
      <c r="D641" s="142" t="s">
        <v>155</v>
      </c>
      <c r="E641" s="149" t="s">
        <v>1</v>
      </c>
      <c r="F641" s="150" t="s">
        <v>1101</v>
      </c>
      <c r="H641" s="151">
        <v>-0.86</v>
      </c>
      <c r="I641" s="152"/>
      <c r="L641" s="148"/>
      <c r="M641" s="153"/>
      <c r="T641" s="154"/>
      <c r="AT641" s="149" t="s">
        <v>155</v>
      </c>
      <c r="AU641" s="149" t="s">
        <v>85</v>
      </c>
      <c r="AV641" s="13" t="s">
        <v>85</v>
      </c>
      <c r="AW641" s="13" t="s">
        <v>32</v>
      </c>
      <c r="AX641" s="13" t="s">
        <v>76</v>
      </c>
      <c r="AY641" s="149" t="s">
        <v>146</v>
      </c>
    </row>
    <row r="642" spans="2:65" s="13" customFormat="1" ht="10.199999999999999">
      <c r="B642" s="148"/>
      <c r="D642" s="142" t="s">
        <v>155</v>
      </c>
      <c r="E642" s="149" t="s">
        <v>1</v>
      </c>
      <c r="F642" s="150" t="s">
        <v>1102</v>
      </c>
      <c r="H642" s="151">
        <v>-2</v>
      </c>
      <c r="I642" s="152"/>
      <c r="L642" s="148"/>
      <c r="M642" s="153"/>
      <c r="T642" s="154"/>
      <c r="AT642" s="149" t="s">
        <v>155</v>
      </c>
      <c r="AU642" s="149" t="s">
        <v>85</v>
      </c>
      <c r="AV642" s="13" t="s">
        <v>85</v>
      </c>
      <c r="AW642" s="13" t="s">
        <v>32</v>
      </c>
      <c r="AX642" s="13" t="s">
        <v>76</v>
      </c>
      <c r="AY642" s="149" t="s">
        <v>146</v>
      </c>
    </row>
    <row r="643" spans="2:65" s="13" customFormat="1" ht="10.199999999999999">
      <c r="B643" s="148"/>
      <c r="D643" s="142" t="s">
        <v>155</v>
      </c>
      <c r="E643" s="149" t="s">
        <v>1</v>
      </c>
      <c r="F643" s="150" t="s">
        <v>1103</v>
      </c>
      <c r="H643" s="151">
        <v>-3.33</v>
      </c>
      <c r="I643" s="152"/>
      <c r="L643" s="148"/>
      <c r="M643" s="153"/>
      <c r="T643" s="154"/>
      <c r="AT643" s="149" t="s">
        <v>155</v>
      </c>
      <c r="AU643" s="149" t="s">
        <v>85</v>
      </c>
      <c r="AV643" s="13" t="s">
        <v>85</v>
      </c>
      <c r="AW643" s="13" t="s">
        <v>32</v>
      </c>
      <c r="AX643" s="13" t="s">
        <v>76</v>
      </c>
      <c r="AY643" s="149" t="s">
        <v>146</v>
      </c>
    </row>
    <row r="644" spans="2:65" s="13" customFormat="1" ht="10.199999999999999">
      <c r="B644" s="148"/>
      <c r="D644" s="142" t="s">
        <v>155</v>
      </c>
      <c r="E644" s="149" t="s">
        <v>1</v>
      </c>
      <c r="F644" s="150" t="s">
        <v>1104</v>
      </c>
      <c r="H644" s="151">
        <v>-1.61</v>
      </c>
      <c r="I644" s="152"/>
      <c r="L644" s="148"/>
      <c r="M644" s="153"/>
      <c r="T644" s="154"/>
      <c r="AT644" s="149" t="s">
        <v>155</v>
      </c>
      <c r="AU644" s="149" t="s">
        <v>85</v>
      </c>
      <c r="AV644" s="13" t="s">
        <v>85</v>
      </c>
      <c r="AW644" s="13" t="s">
        <v>32</v>
      </c>
      <c r="AX644" s="13" t="s">
        <v>76</v>
      </c>
      <c r="AY644" s="149" t="s">
        <v>146</v>
      </c>
    </row>
    <row r="645" spans="2:65" s="13" customFormat="1" ht="10.199999999999999">
      <c r="B645" s="148"/>
      <c r="D645" s="142" t="s">
        <v>155</v>
      </c>
      <c r="E645" s="149" t="s">
        <v>1</v>
      </c>
      <c r="F645" s="150" t="s">
        <v>1105</v>
      </c>
      <c r="H645" s="151">
        <v>11.56</v>
      </c>
      <c r="I645" s="152"/>
      <c r="L645" s="148"/>
      <c r="M645" s="153"/>
      <c r="T645" s="154"/>
      <c r="AT645" s="149" t="s">
        <v>155</v>
      </c>
      <c r="AU645" s="149" t="s">
        <v>85</v>
      </c>
      <c r="AV645" s="13" t="s">
        <v>85</v>
      </c>
      <c r="AW645" s="13" t="s">
        <v>32</v>
      </c>
      <c r="AX645" s="13" t="s">
        <v>76</v>
      </c>
      <c r="AY645" s="149" t="s">
        <v>146</v>
      </c>
    </row>
    <row r="646" spans="2:65" s="13" customFormat="1" ht="10.199999999999999">
      <c r="B646" s="148"/>
      <c r="D646" s="142" t="s">
        <v>155</v>
      </c>
      <c r="E646" s="149" t="s">
        <v>1</v>
      </c>
      <c r="F646" s="150" t="s">
        <v>1106</v>
      </c>
      <c r="H646" s="151">
        <v>10.42</v>
      </c>
      <c r="I646" s="152"/>
      <c r="L646" s="148"/>
      <c r="M646" s="153"/>
      <c r="T646" s="154"/>
      <c r="AT646" s="149" t="s">
        <v>155</v>
      </c>
      <c r="AU646" s="149" t="s">
        <v>85</v>
      </c>
      <c r="AV646" s="13" t="s">
        <v>85</v>
      </c>
      <c r="AW646" s="13" t="s">
        <v>32</v>
      </c>
      <c r="AX646" s="13" t="s">
        <v>76</v>
      </c>
      <c r="AY646" s="149" t="s">
        <v>146</v>
      </c>
    </row>
    <row r="647" spans="2:65" s="14" customFormat="1" ht="10.199999999999999">
      <c r="B647" s="155"/>
      <c r="D647" s="142" t="s">
        <v>155</v>
      </c>
      <c r="E647" s="156" t="s">
        <v>1</v>
      </c>
      <c r="F647" s="157" t="s">
        <v>162</v>
      </c>
      <c r="H647" s="158">
        <v>323.37</v>
      </c>
      <c r="I647" s="159"/>
      <c r="L647" s="155"/>
      <c r="M647" s="160"/>
      <c r="T647" s="161"/>
      <c r="AT647" s="156" t="s">
        <v>155</v>
      </c>
      <c r="AU647" s="156" t="s">
        <v>85</v>
      </c>
      <c r="AV647" s="14" t="s">
        <v>153</v>
      </c>
      <c r="AW647" s="14" t="s">
        <v>32</v>
      </c>
      <c r="AX647" s="14" t="s">
        <v>81</v>
      </c>
      <c r="AY647" s="156" t="s">
        <v>146</v>
      </c>
    </row>
    <row r="648" spans="2:65" s="11" customFormat="1" ht="22.8" customHeight="1">
      <c r="B648" s="116"/>
      <c r="D648" s="117" t="s">
        <v>75</v>
      </c>
      <c r="E648" s="126" t="s">
        <v>1107</v>
      </c>
      <c r="F648" s="126" t="s">
        <v>1108</v>
      </c>
      <c r="I648" s="119"/>
      <c r="J648" s="127">
        <f>BK648</f>
        <v>0</v>
      </c>
      <c r="L648" s="116"/>
      <c r="M648" s="121"/>
      <c r="P648" s="122">
        <f>SUM(P649:P658)</f>
        <v>0</v>
      </c>
      <c r="R648" s="122">
        <f>SUM(R649:R658)</f>
        <v>0.70310890000000004</v>
      </c>
      <c r="T648" s="123">
        <f>SUM(T649:T658)</f>
        <v>0</v>
      </c>
      <c r="AR648" s="117" t="s">
        <v>85</v>
      </c>
      <c r="AT648" s="124" t="s">
        <v>75</v>
      </c>
      <c r="AU648" s="124" t="s">
        <v>81</v>
      </c>
      <c r="AY648" s="117" t="s">
        <v>146</v>
      </c>
      <c r="BK648" s="125">
        <f>SUM(BK649:BK658)</f>
        <v>0</v>
      </c>
    </row>
    <row r="649" spans="2:65" s="1" customFormat="1" ht="24.15" customHeight="1">
      <c r="B649" s="32"/>
      <c r="C649" s="128" t="s">
        <v>1109</v>
      </c>
      <c r="D649" s="128" t="s">
        <v>148</v>
      </c>
      <c r="E649" s="129" t="s">
        <v>1110</v>
      </c>
      <c r="F649" s="130" t="s">
        <v>1111</v>
      </c>
      <c r="G649" s="131" t="s">
        <v>197</v>
      </c>
      <c r="H649" s="132">
        <v>382.85</v>
      </c>
      <c r="I649" s="133"/>
      <c r="J649" s="134">
        <f>ROUND(I649*H649,2)</f>
        <v>0</v>
      </c>
      <c r="K649" s="130" t="s">
        <v>152</v>
      </c>
      <c r="L649" s="32"/>
      <c r="M649" s="135" t="s">
        <v>1</v>
      </c>
      <c r="N649" s="136" t="s">
        <v>41</v>
      </c>
      <c r="P649" s="137">
        <f>O649*H649</f>
        <v>0</v>
      </c>
      <c r="Q649" s="137">
        <v>8.0000000000000004E-4</v>
      </c>
      <c r="R649" s="137">
        <f>Q649*H649</f>
        <v>0.30628000000000005</v>
      </c>
      <c r="S649" s="137">
        <v>0</v>
      </c>
      <c r="T649" s="138">
        <f>S649*H649</f>
        <v>0</v>
      </c>
      <c r="AR649" s="139" t="s">
        <v>307</v>
      </c>
      <c r="AT649" s="139" t="s">
        <v>148</v>
      </c>
      <c r="AU649" s="139" t="s">
        <v>85</v>
      </c>
      <c r="AY649" s="17" t="s">
        <v>146</v>
      </c>
      <c r="BE649" s="140">
        <f>IF(N649="základní",J649,0)</f>
        <v>0</v>
      </c>
      <c r="BF649" s="140">
        <f>IF(N649="snížená",J649,0)</f>
        <v>0</v>
      </c>
      <c r="BG649" s="140">
        <f>IF(N649="zákl. přenesená",J649,0)</f>
        <v>0</v>
      </c>
      <c r="BH649" s="140">
        <f>IF(N649="sníž. přenesená",J649,0)</f>
        <v>0</v>
      </c>
      <c r="BI649" s="140">
        <f>IF(N649="nulová",J649,0)</f>
        <v>0</v>
      </c>
      <c r="BJ649" s="17" t="s">
        <v>81</v>
      </c>
      <c r="BK649" s="140">
        <f>ROUND(I649*H649,2)</f>
        <v>0</v>
      </c>
      <c r="BL649" s="17" t="s">
        <v>307</v>
      </c>
      <c r="BM649" s="139" t="s">
        <v>1112</v>
      </c>
    </row>
    <row r="650" spans="2:65" s="12" customFormat="1" ht="10.199999999999999">
      <c r="B650" s="141"/>
      <c r="D650" s="142" t="s">
        <v>155</v>
      </c>
      <c r="E650" s="143" t="s">
        <v>1</v>
      </c>
      <c r="F650" s="144" t="s">
        <v>463</v>
      </c>
      <c r="H650" s="143" t="s">
        <v>1</v>
      </c>
      <c r="I650" s="145"/>
      <c r="L650" s="141"/>
      <c r="M650" s="146"/>
      <c r="T650" s="147"/>
      <c r="AT650" s="143" t="s">
        <v>155</v>
      </c>
      <c r="AU650" s="143" t="s">
        <v>85</v>
      </c>
      <c r="AV650" s="12" t="s">
        <v>81</v>
      </c>
      <c r="AW650" s="12" t="s">
        <v>32</v>
      </c>
      <c r="AX650" s="12" t="s">
        <v>76</v>
      </c>
      <c r="AY650" s="143" t="s">
        <v>146</v>
      </c>
    </row>
    <row r="651" spans="2:65" s="13" customFormat="1" ht="10.199999999999999">
      <c r="B651" s="148"/>
      <c r="D651" s="142" t="s">
        <v>155</v>
      </c>
      <c r="E651" s="149" t="s">
        <v>1</v>
      </c>
      <c r="F651" s="150" t="s">
        <v>1113</v>
      </c>
      <c r="H651" s="151">
        <v>258.57</v>
      </c>
      <c r="I651" s="152"/>
      <c r="L651" s="148"/>
      <c r="M651" s="153"/>
      <c r="T651" s="154"/>
      <c r="AT651" s="149" t="s">
        <v>155</v>
      </c>
      <c r="AU651" s="149" t="s">
        <v>85</v>
      </c>
      <c r="AV651" s="13" t="s">
        <v>85</v>
      </c>
      <c r="AW651" s="13" t="s">
        <v>32</v>
      </c>
      <c r="AX651" s="13" t="s">
        <v>76</v>
      </c>
      <c r="AY651" s="149" t="s">
        <v>146</v>
      </c>
    </row>
    <row r="652" spans="2:65" s="12" customFormat="1" ht="10.199999999999999">
      <c r="B652" s="141"/>
      <c r="D652" s="142" t="s">
        <v>155</v>
      </c>
      <c r="E652" s="143" t="s">
        <v>1</v>
      </c>
      <c r="F652" s="144" t="s">
        <v>292</v>
      </c>
      <c r="H652" s="143" t="s">
        <v>1</v>
      </c>
      <c r="I652" s="145"/>
      <c r="L652" s="141"/>
      <c r="M652" s="146"/>
      <c r="T652" s="147"/>
      <c r="AT652" s="143" t="s">
        <v>155</v>
      </c>
      <c r="AU652" s="143" t="s">
        <v>85</v>
      </c>
      <c r="AV652" s="12" t="s">
        <v>81</v>
      </c>
      <c r="AW652" s="12" t="s">
        <v>32</v>
      </c>
      <c r="AX652" s="12" t="s">
        <v>76</v>
      </c>
      <c r="AY652" s="143" t="s">
        <v>146</v>
      </c>
    </row>
    <row r="653" spans="2:65" s="13" customFormat="1" ht="10.199999999999999">
      <c r="B653" s="148"/>
      <c r="D653" s="142" t="s">
        <v>155</v>
      </c>
      <c r="E653" s="149" t="s">
        <v>1</v>
      </c>
      <c r="F653" s="150" t="s">
        <v>1114</v>
      </c>
      <c r="H653" s="151">
        <v>124.28</v>
      </c>
      <c r="I653" s="152"/>
      <c r="L653" s="148"/>
      <c r="M653" s="153"/>
      <c r="T653" s="154"/>
      <c r="AT653" s="149" t="s">
        <v>155</v>
      </c>
      <c r="AU653" s="149" t="s">
        <v>85</v>
      </c>
      <c r="AV653" s="13" t="s">
        <v>85</v>
      </c>
      <c r="AW653" s="13" t="s">
        <v>32</v>
      </c>
      <c r="AX653" s="13" t="s">
        <v>76</v>
      </c>
      <c r="AY653" s="149" t="s">
        <v>146</v>
      </c>
    </row>
    <row r="654" spans="2:65" s="14" customFormat="1" ht="10.199999999999999">
      <c r="B654" s="155"/>
      <c r="D654" s="142" t="s">
        <v>155</v>
      </c>
      <c r="E654" s="156" t="s">
        <v>1</v>
      </c>
      <c r="F654" s="157" t="s">
        <v>162</v>
      </c>
      <c r="H654" s="158">
        <v>382.85</v>
      </c>
      <c r="I654" s="159"/>
      <c r="L654" s="155"/>
      <c r="M654" s="160"/>
      <c r="T654" s="161"/>
      <c r="AT654" s="156" t="s">
        <v>155</v>
      </c>
      <c r="AU654" s="156" t="s">
        <v>85</v>
      </c>
      <c r="AV654" s="14" t="s">
        <v>153</v>
      </c>
      <c r="AW654" s="14" t="s">
        <v>32</v>
      </c>
      <c r="AX654" s="14" t="s">
        <v>81</v>
      </c>
      <c r="AY654" s="156" t="s">
        <v>146</v>
      </c>
    </row>
    <row r="655" spans="2:65" s="1" customFormat="1" ht="24.15" customHeight="1">
      <c r="B655" s="32"/>
      <c r="C655" s="128" t="s">
        <v>1115</v>
      </c>
      <c r="D655" s="128" t="s">
        <v>148</v>
      </c>
      <c r="E655" s="129" t="s">
        <v>1116</v>
      </c>
      <c r="F655" s="130" t="s">
        <v>1117</v>
      </c>
      <c r="G655" s="131" t="s">
        <v>197</v>
      </c>
      <c r="H655" s="132">
        <v>382.85</v>
      </c>
      <c r="I655" s="133"/>
      <c r="J655" s="134">
        <f>ROUND(I655*H655,2)</f>
        <v>0</v>
      </c>
      <c r="K655" s="130" t="s">
        <v>152</v>
      </c>
      <c r="L655" s="32"/>
      <c r="M655" s="135" t="s">
        <v>1</v>
      </c>
      <c r="N655" s="136" t="s">
        <v>41</v>
      </c>
      <c r="P655" s="137">
        <f>O655*H655</f>
        <v>0</v>
      </c>
      <c r="Q655" s="137">
        <v>4.0999999999999999E-4</v>
      </c>
      <c r="R655" s="137">
        <f>Q655*H655</f>
        <v>0.15696850000000001</v>
      </c>
      <c r="S655" s="137">
        <v>0</v>
      </c>
      <c r="T655" s="138">
        <f>S655*H655</f>
        <v>0</v>
      </c>
      <c r="AR655" s="139" t="s">
        <v>307</v>
      </c>
      <c r="AT655" s="139" t="s">
        <v>148</v>
      </c>
      <c r="AU655" s="139" t="s">
        <v>85</v>
      </c>
      <c r="AY655" s="17" t="s">
        <v>146</v>
      </c>
      <c r="BE655" s="140">
        <f>IF(N655="základní",J655,0)</f>
        <v>0</v>
      </c>
      <c r="BF655" s="140">
        <f>IF(N655="snížená",J655,0)</f>
        <v>0</v>
      </c>
      <c r="BG655" s="140">
        <f>IF(N655="zákl. přenesená",J655,0)</f>
        <v>0</v>
      </c>
      <c r="BH655" s="140">
        <f>IF(N655="sníž. přenesená",J655,0)</f>
        <v>0</v>
      </c>
      <c r="BI655" s="140">
        <f>IF(N655="nulová",J655,0)</f>
        <v>0</v>
      </c>
      <c r="BJ655" s="17" t="s">
        <v>81</v>
      </c>
      <c r="BK655" s="140">
        <f>ROUND(I655*H655,2)</f>
        <v>0</v>
      </c>
      <c r="BL655" s="17" t="s">
        <v>307</v>
      </c>
      <c r="BM655" s="139" t="s">
        <v>1118</v>
      </c>
    </row>
    <row r="656" spans="2:65" s="1" customFormat="1" ht="24.15" customHeight="1">
      <c r="B656" s="32"/>
      <c r="C656" s="128" t="s">
        <v>1119</v>
      </c>
      <c r="D656" s="128" t="s">
        <v>148</v>
      </c>
      <c r="E656" s="129" t="s">
        <v>1120</v>
      </c>
      <c r="F656" s="130" t="s">
        <v>1121</v>
      </c>
      <c r="G656" s="131" t="s">
        <v>197</v>
      </c>
      <c r="H656" s="132">
        <v>124.28</v>
      </c>
      <c r="I656" s="133"/>
      <c r="J656" s="134">
        <f>ROUND(I656*H656,2)</f>
        <v>0</v>
      </c>
      <c r="K656" s="130" t="s">
        <v>152</v>
      </c>
      <c r="L656" s="32"/>
      <c r="M656" s="135" t="s">
        <v>1</v>
      </c>
      <c r="N656" s="136" t="s">
        <v>41</v>
      </c>
      <c r="P656" s="137">
        <f>O656*H656</f>
        <v>0</v>
      </c>
      <c r="Q656" s="137">
        <v>1.9300000000000001E-3</v>
      </c>
      <c r="R656" s="137">
        <f>Q656*H656</f>
        <v>0.2398604</v>
      </c>
      <c r="S656" s="137">
        <v>0</v>
      </c>
      <c r="T656" s="138">
        <f>S656*H656</f>
        <v>0</v>
      </c>
      <c r="AR656" s="139" t="s">
        <v>307</v>
      </c>
      <c r="AT656" s="139" t="s">
        <v>148</v>
      </c>
      <c r="AU656" s="139" t="s">
        <v>85</v>
      </c>
      <c r="AY656" s="17" t="s">
        <v>146</v>
      </c>
      <c r="BE656" s="140">
        <f>IF(N656="základní",J656,0)</f>
        <v>0</v>
      </c>
      <c r="BF656" s="140">
        <f>IF(N656="snížená",J656,0)</f>
        <v>0</v>
      </c>
      <c r="BG656" s="140">
        <f>IF(N656="zákl. přenesená",J656,0)</f>
        <v>0</v>
      </c>
      <c r="BH656" s="140">
        <f>IF(N656="sníž. přenesená",J656,0)</f>
        <v>0</v>
      </c>
      <c r="BI656" s="140">
        <f>IF(N656="nulová",J656,0)</f>
        <v>0</v>
      </c>
      <c r="BJ656" s="17" t="s">
        <v>81</v>
      </c>
      <c r="BK656" s="140">
        <f>ROUND(I656*H656,2)</f>
        <v>0</v>
      </c>
      <c r="BL656" s="17" t="s">
        <v>307</v>
      </c>
      <c r="BM656" s="139" t="s">
        <v>1122</v>
      </c>
    </row>
    <row r="657" spans="2:65" s="12" customFormat="1" ht="10.199999999999999">
      <c r="B657" s="141"/>
      <c r="D657" s="142" t="s">
        <v>155</v>
      </c>
      <c r="E657" s="143" t="s">
        <v>1</v>
      </c>
      <c r="F657" s="144" t="s">
        <v>1123</v>
      </c>
      <c r="H657" s="143" t="s">
        <v>1</v>
      </c>
      <c r="I657" s="145"/>
      <c r="L657" s="141"/>
      <c r="M657" s="146"/>
      <c r="T657" s="147"/>
      <c r="AT657" s="143" t="s">
        <v>155</v>
      </c>
      <c r="AU657" s="143" t="s">
        <v>85</v>
      </c>
      <c r="AV657" s="12" t="s">
        <v>81</v>
      </c>
      <c r="AW657" s="12" t="s">
        <v>32</v>
      </c>
      <c r="AX657" s="12" t="s">
        <v>76</v>
      </c>
      <c r="AY657" s="143" t="s">
        <v>146</v>
      </c>
    </row>
    <row r="658" spans="2:65" s="13" customFormat="1" ht="10.199999999999999">
      <c r="B658" s="148"/>
      <c r="D658" s="142" t="s">
        <v>155</v>
      </c>
      <c r="E658" s="149" t="s">
        <v>1</v>
      </c>
      <c r="F658" s="150" t="s">
        <v>1114</v>
      </c>
      <c r="H658" s="151">
        <v>124.28</v>
      </c>
      <c r="I658" s="152"/>
      <c r="L658" s="148"/>
      <c r="M658" s="153"/>
      <c r="T658" s="154"/>
      <c r="AT658" s="149" t="s">
        <v>155</v>
      </c>
      <c r="AU658" s="149" t="s">
        <v>85</v>
      </c>
      <c r="AV658" s="13" t="s">
        <v>85</v>
      </c>
      <c r="AW658" s="13" t="s">
        <v>32</v>
      </c>
      <c r="AX658" s="13" t="s">
        <v>81</v>
      </c>
      <c r="AY658" s="149" t="s">
        <v>146</v>
      </c>
    </row>
    <row r="659" spans="2:65" s="11" customFormat="1" ht="25.95" customHeight="1">
      <c r="B659" s="116"/>
      <c r="D659" s="117" t="s">
        <v>75</v>
      </c>
      <c r="E659" s="118" t="s">
        <v>282</v>
      </c>
      <c r="F659" s="118" t="s">
        <v>1124</v>
      </c>
      <c r="I659" s="119"/>
      <c r="J659" s="120">
        <f>BK659</f>
        <v>0</v>
      </c>
      <c r="L659" s="116"/>
      <c r="M659" s="121"/>
      <c r="P659" s="122">
        <f>P660+P663</f>
        <v>0</v>
      </c>
      <c r="R659" s="122">
        <f>R660+R663</f>
        <v>0</v>
      </c>
      <c r="T659" s="123">
        <f>T660+T663</f>
        <v>0</v>
      </c>
      <c r="AR659" s="117" t="s">
        <v>174</v>
      </c>
      <c r="AT659" s="124" t="s">
        <v>75</v>
      </c>
      <c r="AU659" s="124" t="s">
        <v>76</v>
      </c>
      <c r="AY659" s="117" t="s">
        <v>146</v>
      </c>
      <c r="BK659" s="125">
        <f>BK660+BK663</f>
        <v>0</v>
      </c>
    </row>
    <row r="660" spans="2:65" s="11" customFormat="1" ht="22.8" customHeight="1">
      <c r="B660" s="116"/>
      <c r="D660" s="117" t="s">
        <v>75</v>
      </c>
      <c r="E660" s="126" t="s">
        <v>1125</v>
      </c>
      <c r="F660" s="126" t="s">
        <v>1126</v>
      </c>
      <c r="I660" s="119"/>
      <c r="J660" s="127">
        <f>BK660</f>
        <v>0</v>
      </c>
      <c r="L660" s="116"/>
      <c r="M660" s="121"/>
      <c r="P660" s="122">
        <f>SUM(P661:P662)</f>
        <v>0</v>
      </c>
      <c r="R660" s="122">
        <f>SUM(R661:R662)</f>
        <v>0</v>
      </c>
      <c r="T660" s="123">
        <f>SUM(T661:T662)</f>
        <v>0</v>
      </c>
      <c r="AR660" s="117" t="s">
        <v>174</v>
      </c>
      <c r="AT660" s="124" t="s">
        <v>75</v>
      </c>
      <c r="AU660" s="124" t="s">
        <v>81</v>
      </c>
      <c r="AY660" s="117" t="s">
        <v>146</v>
      </c>
      <c r="BK660" s="125">
        <f>SUM(BK661:BK662)</f>
        <v>0</v>
      </c>
    </row>
    <row r="661" spans="2:65" s="1" customFormat="1" ht="16.5" customHeight="1">
      <c r="B661" s="32"/>
      <c r="C661" s="128" t="s">
        <v>1127</v>
      </c>
      <c r="D661" s="128" t="s">
        <v>148</v>
      </c>
      <c r="E661" s="129" t="s">
        <v>1128</v>
      </c>
      <c r="F661" s="130" t="s">
        <v>1129</v>
      </c>
      <c r="G661" s="131" t="s">
        <v>687</v>
      </c>
      <c r="H661" s="132">
        <v>1</v>
      </c>
      <c r="I661" s="133"/>
      <c r="J661" s="134">
        <f>ROUND(I661*H661,2)</f>
        <v>0</v>
      </c>
      <c r="K661" s="130" t="s">
        <v>1</v>
      </c>
      <c r="L661" s="32"/>
      <c r="M661" s="135" t="s">
        <v>1</v>
      </c>
      <c r="N661" s="136" t="s">
        <v>41</v>
      </c>
      <c r="P661" s="137">
        <f>O661*H661</f>
        <v>0</v>
      </c>
      <c r="Q661" s="137">
        <v>0</v>
      </c>
      <c r="R661" s="137">
        <f>Q661*H661</f>
        <v>0</v>
      </c>
      <c r="S661" s="137">
        <v>0</v>
      </c>
      <c r="T661" s="138">
        <f>S661*H661</f>
        <v>0</v>
      </c>
      <c r="AR661" s="139" t="s">
        <v>546</v>
      </c>
      <c r="AT661" s="139" t="s">
        <v>148</v>
      </c>
      <c r="AU661" s="139" t="s">
        <v>85</v>
      </c>
      <c r="AY661" s="17" t="s">
        <v>146</v>
      </c>
      <c r="BE661" s="140">
        <f>IF(N661="základní",J661,0)</f>
        <v>0</v>
      </c>
      <c r="BF661" s="140">
        <f>IF(N661="snížená",J661,0)</f>
        <v>0</v>
      </c>
      <c r="BG661" s="140">
        <f>IF(N661="zákl. přenesená",J661,0)</f>
        <v>0</v>
      </c>
      <c r="BH661" s="140">
        <f>IF(N661="sníž. přenesená",J661,0)</f>
        <v>0</v>
      </c>
      <c r="BI661" s="140">
        <f>IF(N661="nulová",J661,0)</f>
        <v>0</v>
      </c>
      <c r="BJ661" s="17" t="s">
        <v>81</v>
      </c>
      <c r="BK661" s="140">
        <f>ROUND(I661*H661,2)</f>
        <v>0</v>
      </c>
      <c r="BL661" s="17" t="s">
        <v>546</v>
      </c>
      <c r="BM661" s="139" t="s">
        <v>1130</v>
      </c>
    </row>
    <row r="662" spans="2:65" s="1" customFormat="1" ht="16.5" customHeight="1">
      <c r="B662" s="32"/>
      <c r="C662" s="128" t="s">
        <v>1131</v>
      </c>
      <c r="D662" s="128" t="s">
        <v>148</v>
      </c>
      <c r="E662" s="129" t="s">
        <v>1132</v>
      </c>
      <c r="F662" s="130" t="s">
        <v>1133</v>
      </c>
      <c r="G662" s="131" t="s">
        <v>687</v>
      </c>
      <c r="H662" s="132">
        <v>1</v>
      </c>
      <c r="I662" s="133"/>
      <c r="J662" s="134">
        <f>ROUND(I662*H662,2)</f>
        <v>0</v>
      </c>
      <c r="K662" s="130" t="s">
        <v>1</v>
      </c>
      <c r="L662" s="32"/>
      <c r="M662" s="135" t="s">
        <v>1</v>
      </c>
      <c r="N662" s="136" t="s">
        <v>41</v>
      </c>
      <c r="P662" s="137">
        <f>O662*H662</f>
        <v>0</v>
      </c>
      <c r="Q662" s="137">
        <v>0</v>
      </c>
      <c r="R662" s="137">
        <f>Q662*H662</f>
        <v>0</v>
      </c>
      <c r="S662" s="137">
        <v>0</v>
      </c>
      <c r="T662" s="138">
        <f>S662*H662</f>
        <v>0</v>
      </c>
      <c r="AR662" s="139" t="s">
        <v>546</v>
      </c>
      <c r="AT662" s="139" t="s">
        <v>148</v>
      </c>
      <c r="AU662" s="139" t="s">
        <v>85</v>
      </c>
      <c r="AY662" s="17" t="s">
        <v>146</v>
      </c>
      <c r="BE662" s="140">
        <f>IF(N662="základní",J662,0)</f>
        <v>0</v>
      </c>
      <c r="BF662" s="140">
        <f>IF(N662="snížená",J662,0)</f>
        <v>0</v>
      </c>
      <c r="BG662" s="140">
        <f>IF(N662="zákl. přenesená",J662,0)</f>
        <v>0</v>
      </c>
      <c r="BH662" s="140">
        <f>IF(N662="sníž. přenesená",J662,0)</f>
        <v>0</v>
      </c>
      <c r="BI662" s="140">
        <f>IF(N662="nulová",J662,0)</f>
        <v>0</v>
      </c>
      <c r="BJ662" s="17" t="s">
        <v>81</v>
      </c>
      <c r="BK662" s="140">
        <f>ROUND(I662*H662,2)</f>
        <v>0</v>
      </c>
      <c r="BL662" s="17" t="s">
        <v>546</v>
      </c>
      <c r="BM662" s="139" t="s">
        <v>1134</v>
      </c>
    </row>
    <row r="663" spans="2:65" s="11" customFormat="1" ht="22.8" customHeight="1">
      <c r="B663" s="116"/>
      <c r="D663" s="117" t="s">
        <v>75</v>
      </c>
      <c r="E663" s="126" t="s">
        <v>1135</v>
      </c>
      <c r="F663" s="126" t="s">
        <v>1136</v>
      </c>
      <c r="I663" s="119"/>
      <c r="J663" s="127">
        <f>BK663</f>
        <v>0</v>
      </c>
      <c r="L663" s="116"/>
      <c r="M663" s="121"/>
      <c r="P663" s="122">
        <f>P664</f>
        <v>0</v>
      </c>
      <c r="R663" s="122">
        <f>R664</f>
        <v>0</v>
      </c>
      <c r="T663" s="123">
        <f>T664</f>
        <v>0</v>
      </c>
      <c r="AR663" s="117" t="s">
        <v>174</v>
      </c>
      <c r="AT663" s="124" t="s">
        <v>75</v>
      </c>
      <c r="AU663" s="124" t="s">
        <v>81</v>
      </c>
      <c r="AY663" s="117" t="s">
        <v>146</v>
      </c>
      <c r="BK663" s="125">
        <f>BK664</f>
        <v>0</v>
      </c>
    </row>
    <row r="664" spans="2:65" s="1" customFormat="1" ht="16.5" customHeight="1">
      <c r="B664" s="32"/>
      <c r="C664" s="128" t="s">
        <v>1137</v>
      </c>
      <c r="D664" s="128" t="s">
        <v>148</v>
      </c>
      <c r="E664" s="129" t="s">
        <v>1138</v>
      </c>
      <c r="F664" s="130" t="s">
        <v>1139</v>
      </c>
      <c r="G664" s="131" t="s">
        <v>687</v>
      </c>
      <c r="H664" s="132">
        <v>1</v>
      </c>
      <c r="I664" s="133"/>
      <c r="J664" s="134">
        <f>ROUND(I664*H664,2)</f>
        <v>0</v>
      </c>
      <c r="K664" s="130" t="s">
        <v>1</v>
      </c>
      <c r="L664" s="32"/>
      <c r="M664" s="135" t="s">
        <v>1</v>
      </c>
      <c r="N664" s="136" t="s">
        <v>41</v>
      </c>
      <c r="P664" s="137">
        <f>O664*H664</f>
        <v>0</v>
      </c>
      <c r="Q664" s="137">
        <v>0</v>
      </c>
      <c r="R664" s="137">
        <f>Q664*H664</f>
        <v>0</v>
      </c>
      <c r="S664" s="137">
        <v>0</v>
      </c>
      <c r="T664" s="138">
        <f>S664*H664</f>
        <v>0</v>
      </c>
      <c r="AR664" s="139" t="s">
        <v>546</v>
      </c>
      <c r="AT664" s="139" t="s">
        <v>148</v>
      </c>
      <c r="AU664" s="139" t="s">
        <v>85</v>
      </c>
      <c r="AY664" s="17" t="s">
        <v>146</v>
      </c>
      <c r="BE664" s="140">
        <f>IF(N664="základní",J664,0)</f>
        <v>0</v>
      </c>
      <c r="BF664" s="140">
        <f>IF(N664="snížená",J664,0)</f>
        <v>0</v>
      </c>
      <c r="BG664" s="140">
        <f>IF(N664="zákl. přenesená",J664,0)</f>
        <v>0</v>
      </c>
      <c r="BH664" s="140">
        <f>IF(N664="sníž. přenesená",J664,0)</f>
        <v>0</v>
      </c>
      <c r="BI664" s="140">
        <f>IF(N664="nulová",J664,0)</f>
        <v>0</v>
      </c>
      <c r="BJ664" s="17" t="s">
        <v>81</v>
      </c>
      <c r="BK664" s="140">
        <f>ROUND(I664*H664,2)</f>
        <v>0</v>
      </c>
      <c r="BL664" s="17" t="s">
        <v>546</v>
      </c>
      <c r="BM664" s="139" t="s">
        <v>1140</v>
      </c>
    </row>
    <row r="665" spans="2:65" s="11" customFormat="1" ht="25.95" customHeight="1">
      <c r="B665" s="116"/>
      <c r="D665" s="117" t="s">
        <v>75</v>
      </c>
      <c r="E665" s="118" t="s">
        <v>1141</v>
      </c>
      <c r="F665" s="118" t="s">
        <v>1142</v>
      </c>
      <c r="I665" s="119"/>
      <c r="J665" s="120">
        <f>BK665</f>
        <v>0</v>
      </c>
      <c r="L665" s="116"/>
      <c r="M665" s="121"/>
      <c r="P665" s="122">
        <f>P666+P669</f>
        <v>0</v>
      </c>
      <c r="R665" s="122">
        <f>R666+R669</f>
        <v>0</v>
      </c>
      <c r="T665" s="123">
        <f>T666+T669</f>
        <v>0</v>
      </c>
      <c r="AR665" s="117" t="s">
        <v>194</v>
      </c>
      <c r="AT665" s="124" t="s">
        <v>75</v>
      </c>
      <c r="AU665" s="124" t="s">
        <v>76</v>
      </c>
      <c r="AY665" s="117" t="s">
        <v>146</v>
      </c>
      <c r="BK665" s="125">
        <f>BK666+BK669</f>
        <v>0</v>
      </c>
    </row>
    <row r="666" spans="2:65" s="11" customFormat="1" ht="22.8" customHeight="1">
      <c r="B666" s="116"/>
      <c r="D666" s="117" t="s">
        <v>75</v>
      </c>
      <c r="E666" s="126" t="s">
        <v>1143</v>
      </c>
      <c r="F666" s="126" t="s">
        <v>1144</v>
      </c>
      <c r="I666" s="119"/>
      <c r="J666" s="127">
        <f>BK666</f>
        <v>0</v>
      </c>
      <c r="L666" s="116"/>
      <c r="M666" s="121"/>
      <c r="P666" s="122">
        <f>SUM(P667:P668)</f>
        <v>0</v>
      </c>
      <c r="R666" s="122">
        <f>SUM(R667:R668)</f>
        <v>0</v>
      </c>
      <c r="T666" s="123">
        <f>SUM(T667:T668)</f>
        <v>0</v>
      </c>
      <c r="AR666" s="117" t="s">
        <v>194</v>
      </c>
      <c r="AT666" s="124" t="s">
        <v>75</v>
      </c>
      <c r="AU666" s="124" t="s">
        <v>81</v>
      </c>
      <c r="AY666" s="117" t="s">
        <v>146</v>
      </c>
      <c r="BK666" s="125">
        <f>SUM(BK667:BK668)</f>
        <v>0</v>
      </c>
    </row>
    <row r="667" spans="2:65" s="1" customFormat="1" ht="16.5" customHeight="1">
      <c r="B667" s="32"/>
      <c r="C667" s="128" t="s">
        <v>1145</v>
      </c>
      <c r="D667" s="128" t="s">
        <v>148</v>
      </c>
      <c r="E667" s="129" t="s">
        <v>1146</v>
      </c>
      <c r="F667" s="130" t="s">
        <v>1147</v>
      </c>
      <c r="G667" s="131" t="s">
        <v>687</v>
      </c>
      <c r="H667" s="132">
        <v>1</v>
      </c>
      <c r="I667" s="133"/>
      <c r="J667" s="134">
        <f>ROUND(I667*H667,2)</f>
        <v>0</v>
      </c>
      <c r="K667" s="130" t="s">
        <v>152</v>
      </c>
      <c r="L667" s="32"/>
      <c r="M667" s="135" t="s">
        <v>1</v>
      </c>
      <c r="N667" s="136" t="s">
        <v>41</v>
      </c>
      <c r="P667" s="137">
        <f>O667*H667</f>
        <v>0</v>
      </c>
      <c r="Q667" s="137">
        <v>0</v>
      </c>
      <c r="R667" s="137">
        <f>Q667*H667</f>
        <v>0</v>
      </c>
      <c r="S667" s="137">
        <v>0</v>
      </c>
      <c r="T667" s="138">
        <f>S667*H667</f>
        <v>0</v>
      </c>
      <c r="AR667" s="139" t="s">
        <v>1148</v>
      </c>
      <c r="AT667" s="139" t="s">
        <v>148</v>
      </c>
      <c r="AU667" s="139" t="s">
        <v>85</v>
      </c>
      <c r="AY667" s="17" t="s">
        <v>146</v>
      </c>
      <c r="BE667" s="140">
        <f>IF(N667="základní",J667,0)</f>
        <v>0</v>
      </c>
      <c r="BF667" s="140">
        <f>IF(N667="snížená",J667,0)</f>
        <v>0</v>
      </c>
      <c r="BG667" s="140">
        <f>IF(N667="zákl. přenesená",J667,0)</f>
        <v>0</v>
      </c>
      <c r="BH667" s="140">
        <f>IF(N667="sníž. přenesená",J667,0)</f>
        <v>0</v>
      </c>
      <c r="BI667" s="140">
        <f>IF(N667="nulová",J667,0)</f>
        <v>0</v>
      </c>
      <c r="BJ667" s="17" t="s">
        <v>81</v>
      </c>
      <c r="BK667" s="140">
        <f>ROUND(I667*H667,2)</f>
        <v>0</v>
      </c>
      <c r="BL667" s="17" t="s">
        <v>1148</v>
      </c>
      <c r="BM667" s="139" t="s">
        <v>1149</v>
      </c>
    </row>
    <row r="668" spans="2:65" s="1" customFormat="1" ht="16.5" customHeight="1">
      <c r="B668" s="32"/>
      <c r="C668" s="128" t="s">
        <v>1150</v>
      </c>
      <c r="D668" s="128" t="s">
        <v>148</v>
      </c>
      <c r="E668" s="129" t="s">
        <v>1151</v>
      </c>
      <c r="F668" s="130" t="s">
        <v>1152</v>
      </c>
      <c r="G668" s="131" t="s">
        <v>687</v>
      </c>
      <c r="H668" s="132">
        <v>1</v>
      </c>
      <c r="I668" s="133"/>
      <c r="J668" s="134">
        <f>ROUND(I668*H668,2)</f>
        <v>0</v>
      </c>
      <c r="K668" s="130" t="s">
        <v>152</v>
      </c>
      <c r="L668" s="32"/>
      <c r="M668" s="135" t="s">
        <v>1</v>
      </c>
      <c r="N668" s="136" t="s">
        <v>41</v>
      </c>
      <c r="P668" s="137">
        <f>O668*H668</f>
        <v>0</v>
      </c>
      <c r="Q668" s="137">
        <v>0</v>
      </c>
      <c r="R668" s="137">
        <f>Q668*H668</f>
        <v>0</v>
      </c>
      <c r="S668" s="137">
        <v>0</v>
      </c>
      <c r="T668" s="138">
        <f>S668*H668</f>
        <v>0</v>
      </c>
      <c r="AR668" s="139" t="s">
        <v>1148</v>
      </c>
      <c r="AT668" s="139" t="s">
        <v>148</v>
      </c>
      <c r="AU668" s="139" t="s">
        <v>85</v>
      </c>
      <c r="AY668" s="17" t="s">
        <v>146</v>
      </c>
      <c r="BE668" s="140">
        <f>IF(N668="základní",J668,0)</f>
        <v>0</v>
      </c>
      <c r="BF668" s="140">
        <f>IF(N668="snížená",J668,0)</f>
        <v>0</v>
      </c>
      <c r="BG668" s="140">
        <f>IF(N668="zákl. přenesená",J668,0)</f>
        <v>0</v>
      </c>
      <c r="BH668" s="140">
        <f>IF(N668="sníž. přenesená",J668,0)</f>
        <v>0</v>
      </c>
      <c r="BI668" s="140">
        <f>IF(N668="nulová",J668,0)</f>
        <v>0</v>
      </c>
      <c r="BJ668" s="17" t="s">
        <v>81</v>
      </c>
      <c r="BK668" s="140">
        <f>ROUND(I668*H668,2)</f>
        <v>0</v>
      </c>
      <c r="BL668" s="17" t="s">
        <v>1148</v>
      </c>
      <c r="BM668" s="139" t="s">
        <v>1153</v>
      </c>
    </row>
    <row r="669" spans="2:65" s="11" customFormat="1" ht="22.8" customHeight="1">
      <c r="B669" s="116"/>
      <c r="D669" s="117" t="s">
        <v>75</v>
      </c>
      <c r="E669" s="126" t="s">
        <v>1154</v>
      </c>
      <c r="F669" s="126" t="s">
        <v>1155</v>
      </c>
      <c r="I669" s="119"/>
      <c r="J669" s="127">
        <f>BK669</f>
        <v>0</v>
      </c>
      <c r="L669" s="116"/>
      <c r="M669" s="121"/>
      <c r="P669" s="122">
        <f>P670</f>
        <v>0</v>
      </c>
      <c r="R669" s="122">
        <f>R670</f>
        <v>0</v>
      </c>
      <c r="T669" s="123">
        <f>T670</f>
        <v>0</v>
      </c>
      <c r="AR669" s="117" t="s">
        <v>194</v>
      </c>
      <c r="AT669" s="124" t="s">
        <v>75</v>
      </c>
      <c r="AU669" s="124" t="s">
        <v>81</v>
      </c>
      <c r="AY669" s="117" t="s">
        <v>146</v>
      </c>
      <c r="BK669" s="125">
        <f>BK670</f>
        <v>0</v>
      </c>
    </row>
    <row r="670" spans="2:65" s="1" customFormat="1" ht="16.5" customHeight="1">
      <c r="B670" s="32"/>
      <c r="C670" s="128" t="s">
        <v>1156</v>
      </c>
      <c r="D670" s="128" t="s">
        <v>148</v>
      </c>
      <c r="E670" s="129" t="s">
        <v>1157</v>
      </c>
      <c r="F670" s="130" t="s">
        <v>1155</v>
      </c>
      <c r="G670" s="131" t="s">
        <v>687</v>
      </c>
      <c r="H670" s="132">
        <v>1</v>
      </c>
      <c r="I670" s="133"/>
      <c r="J670" s="134">
        <f>ROUND(I670*H670,2)</f>
        <v>0</v>
      </c>
      <c r="K670" s="130" t="s">
        <v>152</v>
      </c>
      <c r="L670" s="32"/>
      <c r="M670" s="180" t="s">
        <v>1</v>
      </c>
      <c r="N670" s="181" t="s">
        <v>41</v>
      </c>
      <c r="O670" s="182"/>
      <c r="P670" s="183">
        <f>O670*H670</f>
        <v>0</v>
      </c>
      <c r="Q670" s="183">
        <v>0</v>
      </c>
      <c r="R670" s="183">
        <f>Q670*H670</f>
        <v>0</v>
      </c>
      <c r="S670" s="183">
        <v>0</v>
      </c>
      <c r="T670" s="184">
        <f>S670*H670</f>
        <v>0</v>
      </c>
      <c r="AR670" s="139" t="s">
        <v>1148</v>
      </c>
      <c r="AT670" s="139" t="s">
        <v>148</v>
      </c>
      <c r="AU670" s="139" t="s">
        <v>85</v>
      </c>
      <c r="AY670" s="17" t="s">
        <v>146</v>
      </c>
      <c r="BE670" s="140">
        <f>IF(N670="základní",J670,0)</f>
        <v>0</v>
      </c>
      <c r="BF670" s="140">
        <f>IF(N670="snížená",J670,0)</f>
        <v>0</v>
      </c>
      <c r="BG670" s="140">
        <f>IF(N670="zákl. přenesená",J670,0)</f>
        <v>0</v>
      </c>
      <c r="BH670" s="140">
        <f>IF(N670="sníž. přenesená",J670,0)</f>
        <v>0</v>
      </c>
      <c r="BI670" s="140">
        <f>IF(N670="nulová",J670,0)</f>
        <v>0</v>
      </c>
      <c r="BJ670" s="17" t="s">
        <v>81</v>
      </c>
      <c r="BK670" s="140">
        <f>ROUND(I670*H670,2)</f>
        <v>0</v>
      </c>
      <c r="BL670" s="17" t="s">
        <v>1148</v>
      </c>
      <c r="BM670" s="139" t="s">
        <v>1158</v>
      </c>
    </row>
    <row r="671" spans="2:65" s="1" customFormat="1" ht="6.9" customHeight="1">
      <c r="B671" s="44"/>
      <c r="C671" s="45"/>
      <c r="D671" s="45"/>
      <c r="E671" s="45"/>
      <c r="F671" s="45"/>
      <c r="G671" s="45"/>
      <c r="H671" s="45"/>
      <c r="I671" s="45"/>
      <c r="J671" s="45"/>
      <c r="K671" s="45"/>
      <c r="L671" s="32"/>
    </row>
  </sheetData>
  <sheetProtection algorithmName="SHA-512" hashValue="KnMfCi0/CL8e02NZDPmsvEW5ZG5cgwStO8Q6BH64hIgg1CqjRH+5Mkjxoxi5yqdPsWynOj9Hi6H+NMw/t+YREg==" saltValue="nbSOFaIfvjk2YszDeMZ0LLBOFpTIqriPd0IqdnforE5meF/tlGswrrf5AyEFDzgV8ycLabBR6aZRKuk7Kl/svQ==" spinCount="100000" sheet="1" objects="1" scenarios="1" formatColumns="0" formatRows="0" autoFilter="0"/>
  <autoFilter ref="C142:K670" xr:uid="{00000000-0009-0000-0000-000001000000}"/>
  <mergeCells count="6">
    <mergeCell ref="L2:V2"/>
    <mergeCell ref="E7:H7"/>
    <mergeCell ref="E16:H16"/>
    <mergeCell ref="E25:H25"/>
    <mergeCell ref="E85:H85"/>
    <mergeCell ref="E135:H13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60"/>
  <sheetViews>
    <sheetView showGridLines="0" topLeftCell="A9" workbookViewId="0"/>
  </sheetViews>
  <sheetFormatPr defaultRowHeight="14.4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1159</v>
      </c>
      <c r="H4" s="20"/>
    </row>
    <row r="5" spans="2:8" ht="12" customHeight="1">
      <c r="B5" s="20"/>
      <c r="C5" s="24" t="s">
        <v>13</v>
      </c>
      <c r="D5" s="201" t="s">
        <v>14</v>
      </c>
      <c r="E5" s="197"/>
      <c r="F5" s="197"/>
      <c r="H5" s="20"/>
    </row>
    <row r="6" spans="2:8" ht="36.9" customHeight="1">
      <c r="B6" s="20"/>
      <c r="C6" s="26" t="s">
        <v>16</v>
      </c>
      <c r="D6" s="198" t="s">
        <v>17</v>
      </c>
      <c r="E6" s="197"/>
      <c r="F6" s="197"/>
      <c r="H6" s="20"/>
    </row>
    <row r="7" spans="2:8" ht="24.75" customHeight="1">
      <c r="B7" s="20"/>
      <c r="C7" s="27" t="s">
        <v>22</v>
      </c>
      <c r="D7" s="52" t="str">
        <f>'Rekapitulace stavby'!AN8</f>
        <v>9. 4. 2024</v>
      </c>
      <c r="H7" s="20"/>
    </row>
    <row r="8" spans="2:8" s="1" customFormat="1" ht="10.8" customHeight="1">
      <c r="B8" s="32"/>
      <c r="H8" s="32"/>
    </row>
    <row r="9" spans="2:8" s="10" customFormat="1" ht="29.25" customHeight="1">
      <c r="B9" s="108"/>
      <c r="C9" s="109" t="s">
        <v>57</v>
      </c>
      <c r="D9" s="110" t="s">
        <v>58</v>
      </c>
      <c r="E9" s="110" t="s">
        <v>133</v>
      </c>
      <c r="F9" s="111" t="s">
        <v>1160</v>
      </c>
      <c r="H9" s="108"/>
    </row>
    <row r="10" spans="2:8" s="1" customFormat="1" ht="26.4" customHeight="1">
      <c r="B10" s="32"/>
      <c r="C10" s="185" t="s">
        <v>14</v>
      </c>
      <c r="D10" s="185" t="s">
        <v>17</v>
      </c>
      <c r="H10" s="32"/>
    </row>
    <row r="11" spans="2:8" s="1" customFormat="1" ht="16.8" customHeight="1">
      <c r="B11" s="32"/>
      <c r="C11" s="186" t="s">
        <v>83</v>
      </c>
      <c r="D11" s="187" t="s">
        <v>1</v>
      </c>
      <c r="E11" s="188" t="s">
        <v>1</v>
      </c>
      <c r="F11" s="189">
        <v>108.60299999999999</v>
      </c>
      <c r="H11" s="32"/>
    </row>
    <row r="12" spans="2:8" s="1" customFormat="1" ht="16.8" customHeight="1">
      <c r="B12" s="32"/>
      <c r="C12" s="190" t="s">
        <v>1</v>
      </c>
      <c r="D12" s="190" t="s">
        <v>156</v>
      </c>
      <c r="E12" s="17" t="s">
        <v>1</v>
      </c>
      <c r="F12" s="191">
        <v>0</v>
      </c>
      <c r="H12" s="32"/>
    </row>
    <row r="13" spans="2:8" s="1" customFormat="1" ht="16.8" customHeight="1">
      <c r="B13" s="32"/>
      <c r="C13" s="190" t="s">
        <v>1</v>
      </c>
      <c r="D13" s="190" t="s">
        <v>157</v>
      </c>
      <c r="E13" s="17" t="s">
        <v>1</v>
      </c>
      <c r="F13" s="191">
        <v>69.349999999999994</v>
      </c>
      <c r="H13" s="32"/>
    </row>
    <row r="14" spans="2:8" s="1" customFormat="1" ht="16.8" customHeight="1">
      <c r="B14" s="32"/>
      <c r="C14" s="190" t="s">
        <v>1</v>
      </c>
      <c r="D14" s="190" t="s">
        <v>158</v>
      </c>
      <c r="E14" s="17" t="s">
        <v>1</v>
      </c>
      <c r="F14" s="191">
        <v>11.260999999999999</v>
      </c>
      <c r="H14" s="32"/>
    </row>
    <row r="15" spans="2:8" s="1" customFormat="1" ht="16.8" customHeight="1">
      <c r="B15" s="32"/>
      <c r="C15" s="190" t="s">
        <v>1</v>
      </c>
      <c r="D15" s="190" t="s">
        <v>159</v>
      </c>
      <c r="E15" s="17" t="s">
        <v>1</v>
      </c>
      <c r="F15" s="191">
        <v>0</v>
      </c>
      <c r="H15" s="32"/>
    </row>
    <row r="16" spans="2:8" s="1" customFormat="1" ht="16.8" customHeight="1">
      <c r="B16" s="32"/>
      <c r="C16" s="190" t="s">
        <v>1</v>
      </c>
      <c r="D16" s="190" t="s">
        <v>160</v>
      </c>
      <c r="E16" s="17" t="s">
        <v>1</v>
      </c>
      <c r="F16" s="191">
        <v>21.565999999999999</v>
      </c>
      <c r="H16" s="32"/>
    </row>
    <row r="17" spans="2:8" s="1" customFormat="1" ht="16.8" customHeight="1">
      <c r="B17" s="32"/>
      <c r="C17" s="190" t="s">
        <v>1</v>
      </c>
      <c r="D17" s="190" t="s">
        <v>161</v>
      </c>
      <c r="E17" s="17" t="s">
        <v>1</v>
      </c>
      <c r="F17" s="191">
        <v>6.4260000000000002</v>
      </c>
      <c r="H17" s="32"/>
    </row>
    <row r="18" spans="2:8" s="1" customFormat="1" ht="16.8" customHeight="1">
      <c r="B18" s="32"/>
      <c r="C18" s="190" t="s">
        <v>83</v>
      </c>
      <c r="D18" s="190" t="s">
        <v>162</v>
      </c>
      <c r="E18" s="17" t="s">
        <v>1</v>
      </c>
      <c r="F18" s="191">
        <v>108.60299999999999</v>
      </c>
      <c r="H18" s="32"/>
    </row>
    <row r="19" spans="2:8" s="1" customFormat="1" ht="16.8" customHeight="1">
      <c r="B19" s="32"/>
      <c r="C19" s="186" t="s">
        <v>89</v>
      </c>
      <c r="D19" s="187" t="s">
        <v>1</v>
      </c>
      <c r="E19" s="188" t="s">
        <v>1</v>
      </c>
      <c r="F19" s="189">
        <v>17.835000000000001</v>
      </c>
      <c r="H19" s="32"/>
    </row>
    <row r="20" spans="2:8" s="1" customFormat="1" ht="16.8" customHeight="1">
      <c r="B20" s="32"/>
      <c r="C20" s="190" t="s">
        <v>1</v>
      </c>
      <c r="D20" s="190" t="s">
        <v>178</v>
      </c>
      <c r="E20" s="17" t="s">
        <v>1</v>
      </c>
      <c r="F20" s="191">
        <v>0</v>
      </c>
      <c r="H20" s="32"/>
    </row>
    <row r="21" spans="2:8" s="1" customFormat="1" ht="16.8" customHeight="1">
      <c r="B21" s="32"/>
      <c r="C21" s="190" t="s">
        <v>1</v>
      </c>
      <c r="D21" s="190" t="s">
        <v>179</v>
      </c>
      <c r="E21" s="17" t="s">
        <v>1</v>
      </c>
      <c r="F21" s="191">
        <v>17.835000000000001</v>
      </c>
      <c r="H21" s="32"/>
    </row>
    <row r="22" spans="2:8" s="1" customFormat="1" ht="16.8" customHeight="1">
      <c r="B22" s="32"/>
      <c r="C22" s="190" t="s">
        <v>89</v>
      </c>
      <c r="D22" s="190" t="s">
        <v>162</v>
      </c>
      <c r="E22" s="17" t="s">
        <v>1</v>
      </c>
      <c r="F22" s="191">
        <v>17.835000000000001</v>
      </c>
      <c r="H22" s="32"/>
    </row>
    <row r="23" spans="2:8" s="1" customFormat="1" ht="16.8" customHeight="1">
      <c r="B23" s="32"/>
      <c r="C23" s="192" t="s">
        <v>1161</v>
      </c>
      <c r="H23" s="32"/>
    </row>
    <row r="24" spans="2:8" s="1" customFormat="1" ht="16.8" customHeight="1">
      <c r="B24" s="32"/>
      <c r="C24" s="190" t="s">
        <v>175</v>
      </c>
      <c r="D24" s="190" t="s">
        <v>176</v>
      </c>
      <c r="E24" s="17" t="s">
        <v>151</v>
      </c>
      <c r="F24" s="191">
        <v>17.835000000000001</v>
      </c>
      <c r="H24" s="32"/>
    </row>
    <row r="25" spans="2:8" s="1" customFormat="1" ht="16.8" customHeight="1">
      <c r="B25" s="32"/>
      <c r="C25" s="190" t="s">
        <v>180</v>
      </c>
      <c r="D25" s="190" t="s">
        <v>181</v>
      </c>
      <c r="E25" s="17" t="s">
        <v>151</v>
      </c>
      <c r="F25" s="191">
        <v>105.31699999999999</v>
      </c>
      <c r="H25" s="32"/>
    </row>
    <row r="26" spans="2:8" s="1" customFormat="1" ht="16.8" customHeight="1">
      <c r="B26" s="32"/>
      <c r="C26" s="186" t="s">
        <v>86</v>
      </c>
      <c r="D26" s="187" t="s">
        <v>1</v>
      </c>
      <c r="E26" s="188" t="s">
        <v>1</v>
      </c>
      <c r="F26" s="189">
        <v>114.54</v>
      </c>
      <c r="H26" s="32"/>
    </row>
    <row r="27" spans="2:8" s="1" customFormat="1" ht="16.8" customHeight="1">
      <c r="B27" s="32"/>
      <c r="C27" s="190" t="s">
        <v>1</v>
      </c>
      <c r="D27" s="190" t="s">
        <v>166</v>
      </c>
      <c r="E27" s="17" t="s">
        <v>1</v>
      </c>
      <c r="F27" s="191">
        <v>34.561</v>
      </c>
      <c r="H27" s="32"/>
    </row>
    <row r="28" spans="2:8" s="1" customFormat="1" ht="16.8" customHeight="1">
      <c r="B28" s="32"/>
      <c r="C28" s="190" t="s">
        <v>1</v>
      </c>
      <c r="D28" s="190" t="s">
        <v>167</v>
      </c>
      <c r="E28" s="17" t="s">
        <v>1</v>
      </c>
      <c r="F28" s="191">
        <v>16.061</v>
      </c>
      <c r="H28" s="32"/>
    </row>
    <row r="29" spans="2:8" s="1" customFormat="1" ht="16.8" customHeight="1">
      <c r="B29" s="32"/>
      <c r="C29" s="190" t="s">
        <v>1</v>
      </c>
      <c r="D29" s="190" t="s">
        <v>168</v>
      </c>
      <c r="E29" s="17" t="s">
        <v>1</v>
      </c>
      <c r="F29" s="191">
        <v>3.9950000000000001</v>
      </c>
      <c r="H29" s="32"/>
    </row>
    <row r="30" spans="2:8" s="1" customFormat="1" ht="16.8" customHeight="1">
      <c r="B30" s="32"/>
      <c r="C30" s="190" t="s">
        <v>1</v>
      </c>
      <c r="D30" s="190" t="s">
        <v>169</v>
      </c>
      <c r="E30" s="17" t="s">
        <v>1</v>
      </c>
      <c r="F30" s="191">
        <v>24.777000000000001</v>
      </c>
      <c r="H30" s="32"/>
    </row>
    <row r="31" spans="2:8" s="1" customFormat="1" ht="16.8" customHeight="1">
      <c r="B31" s="32"/>
      <c r="C31" s="190" t="s">
        <v>1</v>
      </c>
      <c r="D31" s="190" t="s">
        <v>170</v>
      </c>
      <c r="E31" s="17" t="s">
        <v>1</v>
      </c>
      <c r="F31" s="191">
        <v>3.83</v>
      </c>
      <c r="H31" s="32"/>
    </row>
    <row r="32" spans="2:8" s="1" customFormat="1" ht="16.8" customHeight="1">
      <c r="B32" s="32"/>
      <c r="C32" s="190" t="s">
        <v>1</v>
      </c>
      <c r="D32" s="190" t="s">
        <v>171</v>
      </c>
      <c r="E32" s="17" t="s">
        <v>1</v>
      </c>
      <c r="F32" s="191">
        <v>5.4640000000000004</v>
      </c>
      <c r="H32" s="32"/>
    </row>
    <row r="33" spans="2:8" s="1" customFormat="1" ht="16.8" customHeight="1">
      <c r="B33" s="32"/>
      <c r="C33" s="190" t="s">
        <v>1</v>
      </c>
      <c r="D33" s="190" t="s">
        <v>172</v>
      </c>
      <c r="E33" s="17" t="s">
        <v>1</v>
      </c>
      <c r="F33" s="191">
        <v>6.5810000000000004</v>
      </c>
      <c r="H33" s="32"/>
    </row>
    <row r="34" spans="2:8" s="1" customFormat="1" ht="16.8" customHeight="1">
      <c r="B34" s="32"/>
      <c r="C34" s="190" t="s">
        <v>1</v>
      </c>
      <c r="D34" s="190" t="s">
        <v>173</v>
      </c>
      <c r="E34" s="17" t="s">
        <v>1</v>
      </c>
      <c r="F34" s="191">
        <v>19.271000000000001</v>
      </c>
      <c r="H34" s="32"/>
    </row>
    <row r="35" spans="2:8" s="1" customFormat="1" ht="16.8" customHeight="1">
      <c r="B35" s="32"/>
      <c r="C35" s="190" t="s">
        <v>86</v>
      </c>
      <c r="D35" s="190" t="s">
        <v>162</v>
      </c>
      <c r="E35" s="17" t="s">
        <v>1</v>
      </c>
      <c r="F35" s="191">
        <v>114.54</v>
      </c>
      <c r="H35" s="32"/>
    </row>
    <row r="36" spans="2:8" s="1" customFormat="1" ht="16.8" customHeight="1">
      <c r="B36" s="32"/>
      <c r="C36" s="192" t="s">
        <v>1161</v>
      </c>
      <c r="H36" s="32"/>
    </row>
    <row r="37" spans="2:8" s="1" customFormat="1" ht="16.8" customHeight="1">
      <c r="B37" s="32"/>
      <c r="C37" s="190" t="s">
        <v>163</v>
      </c>
      <c r="D37" s="190" t="s">
        <v>164</v>
      </c>
      <c r="E37" s="17" t="s">
        <v>151</v>
      </c>
      <c r="F37" s="191">
        <v>114.54</v>
      </c>
      <c r="H37" s="32"/>
    </row>
    <row r="38" spans="2:8" s="1" customFormat="1" ht="16.8" customHeight="1">
      <c r="B38" s="32"/>
      <c r="C38" s="190" t="s">
        <v>180</v>
      </c>
      <c r="D38" s="190" t="s">
        <v>181</v>
      </c>
      <c r="E38" s="17" t="s">
        <v>151</v>
      </c>
      <c r="F38" s="191">
        <v>105.31699999999999</v>
      </c>
      <c r="H38" s="32"/>
    </row>
    <row r="39" spans="2:8" s="1" customFormat="1" ht="16.8" customHeight="1">
      <c r="B39" s="32"/>
      <c r="C39" s="186" t="s">
        <v>91</v>
      </c>
      <c r="D39" s="187" t="s">
        <v>1</v>
      </c>
      <c r="E39" s="188" t="s">
        <v>1</v>
      </c>
      <c r="F39" s="189">
        <v>88.39</v>
      </c>
      <c r="H39" s="32"/>
    </row>
    <row r="40" spans="2:8" s="1" customFormat="1" ht="16.8" customHeight="1">
      <c r="B40" s="32"/>
      <c r="C40" s="190" t="s">
        <v>91</v>
      </c>
      <c r="D40" s="190" t="s">
        <v>1038</v>
      </c>
      <c r="E40" s="17" t="s">
        <v>1</v>
      </c>
      <c r="F40" s="191">
        <v>88.39</v>
      </c>
      <c r="H40" s="32"/>
    </row>
    <row r="41" spans="2:8" s="1" customFormat="1" ht="16.8" customHeight="1">
      <c r="B41" s="32"/>
      <c r="C41" s="192" t="s">
        <v>1161</v>
      </c>
      <c r="H41" s="32"/>
    </row>
    <row r="42" spans="2:8" s="1" customFormat="1" ht="20.399999999999999">
      <c r="B42" s="32"/>
      <c r="C42" s="190" t="s">
        <v>1035</v>
      </c>
      <c r="D42" s="190" t="s">
        <v>1036</v>
      </c>
      <c r="E42" s="17" t="s">
        <v>197</v>
      </c>
      <c r="F42" s="191">
        <v>88.39</v>
      </c>
      <c r="H42" s="32"/>
    </row>
    <row r="43" spans="2:8" s="1" customFormat="1" ht="16.8" customHeight="1">
      <c r="B43" s="32"/>
      <c r="C43" s="190" t="s">
        <v>369</v>
      </c>
      <c r="D43" s="190" t="s">
        <v>370</v>
      </c>
      <c r="E43" s="17" t="s">
        <v>197</v>
      </c>
      <c r="F43" s="191">
        <v>88.39</v>
      </c>
      <c r="H43" s="32"/>
    </row>
    <row r="44" spans="2:8" s="1" customFormat="1" ht="16.8" customHeight="1">
      <c r="B44" s="32"/>
      <c r="C44" s="190" t="s">
        <v>373</v>
      </c>
      <c r="D44" s="190" t="s">
        <v>374</v>
      </c>
      <c r="E44" s="17" t="s">
        <v>197</v>
      </c>
      <c r="F44" s="191">
        <v>176.78</v>
      </c>
      <c r="H44" s="32"/>
    </row>
    <row r="45" spans="2:8" s="1" customFormat="1" ht="16.8" customHeight="1">
      <c r="B45" s="32"/>
      <c r="C45" s="190" t="s">
        <v>643</v>
      </c>
      <c r="D45" s="190" t="s">
        <v>644</v>
      </c>
      <c r="E45" s="17" t="s">
        <v>197</v>
      </c>
      <c r="F45" s="191">
        <v>88.39</v>
      </c>
      <c r="H45" s="32"/>
    </row>
    <row r="46" spans="2:8" s="1" customFormat="1" ht="16.8" customHeight="1">
      <c r="B46" s="32"/>
      <c r="C46" s="190" t="s">
        <v>670</v>
      </c>
      <c r="D46" s="190" t="s">
        <v>671</v>
      </c>
      <c r="E46" s="17" t="s">
        <v>197</v>
      </c>
      <c r="F46" s="191">
        <v>232</v>
      </c>
      <c r="H46" s="32"/>
    </row>
    <row r="47" spans="2:8" s="1" customFormat="1" ht="20.399999999999999">
      <c r="B47" s="32"/>
      <c r="C47" s="190" t="s">
        <v>760</v>
      </c>
      <c r="D47" s="190" t="s">
        <v>761</v>
      </c>
      <c r="E47" s="17" t="s">
        <v>197</v>
      </c>
      <c r="F47" s="191">
        <v>102</v>
      </c>
      <c r="H47" s="32"/>
    </row>
    <row r="48" spans="2:8" s="1" customFormat="1" ht="16.8" customHeight="1">
      <c r="B48" s="32"/>
      <c r="C48" s="190" t="s">
        <v>1013</v>
      </c>
      <c r="D48" s="190" t="s">
        <v>1014</v>
      </c>
      <c r="E48" s="17" t="s">
        <v>197</v>
      </c>
      <c r="F48" s="191">
        <v>88.39</v>
      </c>
      <c r="H48" s="32"/>
    </row>
    <row r="49" spans="2:8" s="1" customFormat="1" ht="16.8" customHeight="1">
      <c r="B49" s="32"/>
      <c r="C49" s="190" t="s">
        <v>1017</v>
      </c>
      <c r="D49" s="190" t="s">
        <v>1018</v>
      </c>
      <c r="E49" s="17" t="s">
        <v>197</v>
      </c>
      <c r="F49" s="191">
        <v>88.39</v>
      </c>
      <c r="H49" s="32"/>
    </row>
    <row r="50" spans="2:8" s="1" customFormat="1" ht="20.399999999999999">
      <c r="B50" s="32"/>
      <c r="C50" s="190" t="s">
        <v>1094</v>
      </c>
      <c r="D50" s="190" t="s">
        <v>1095</v>
      </c>
      <c r="E50" s="17" t="s">
        <v>197</v>
      </c>
      <c r="F50" s="191">
        <v>323.37</v>
      </c>
      <c r="H50" s="32"/>
    </row>
    <row r="51" spans="2:8" s="1" customFormat="1" ht="16.8" customHeight="1">
      <c r="B51" s="32"/>
      <c r="C51" s="186" t="s">
        <v>93</v>
      </c>
      <c r="D51" s="187" t="s">
        <v>1</v>
      </c>
      <c r="E51" s="188" t="s">
        <v>1</v>
      </c>
      <c r="F51" s="189">
        <v>35.494999999999997</v>
      </c>
      <c r="H51" s="32"/>
    </row>
    <row r="52" spans="2:8" s="1" customFormat="1" ht="16.8" customHeight="1">
      <c r="B52" s="32"/>
      <c r="C52" s="190" t="s">
        <v>1</v>
      </c>
      <c r="D52" s="190" t="s">
        <v>1075</v>
      </c>
      <c r="E52" s="17" t="s">
        <v>1</v>
      </c>
      <c r="F52" s="191">
        <v>6.7350000000000003</v>
      </c>
      <c r="H52" s="32"/>
    </row>
    <row r="53" spans="2:8" s="1" customFormat="1" ht="16.8" customHeight="1">
      <c r="B53" s="32"/>
      <c r="C53" s="190" t="s">
        <v>1</v>
      </c>
      <c r="D53" s="190" t="s">
        <v>1076</v>
      </c>
      <c r="E53" s="17" t="s">
        <v>1</v>
      </c>
      <c r="F53" s="191">
        <v>10.72</v>
      </c>
      <c r="H53" s="32"/>
    </row>
    <row r="54" spans="2:8" s="1" customFormat="1" ht="16.8" customHeight="1">
      <c r="B54" s="32"/>
      <c r="C54" s="190" t="s">
        <v>1</v>
      </c>
      <c r="D54" s="190" t="s">
        <v>1077</v>
      </c>
      <c r="E54" s="17" t="s">
        <v>1</v>
      </c>
      <c r="F54" s="191">
        <v>18.04</v>
      </c>
      <c r="H54" s="32"/>
    </row>
    <row r="55" spans="2:8" s="1" customFormat="1" ht="16.8" customHeight="1">
      <c r="B55" s="32"/>
      <c r="C55" s="190" t="s">
        <v>93</v>
      </c>
      <c r="D55" s="190" t="s">
        <v>162</v>
      </c>
      <c r="E55" s="17" t="s">
        <v>1</v>
      </c>
      <c r="F55" s="191">
        <v>35.494999999999997</v>
      </c>
      <c r="H55" s="32"/>
    </row>
    <row r="56" spans="2:8" s="1" customFormat="1" ht="16.8" customHeight="1">
      <c r="B56" s="32"/>
      <c r="C56" s="192" t="s">
        <v>1161</v>
      </c>
      <c r="H56" s="32"/>
    </row>
    <row r="57" spans="2:8" s="1" customFormat="1" ht="20.399999999999999">
      <c r="B57" s="32"/>
      <c r="C57" s="190" t="s">
        <v>1072</v>
      </c>
      <c r="D57" s="190" t="s">
        <v>1073</v>
      </c>
      <c r="E57" s="17" t="s">
        <v>197</v>
      </c>
      <c r="F57" s="191">
        <v>35.494999999999997</v>
      </c>
      <c r="H57" s="32"/>
    </row>
    <row r="58" spans="2:8" s="1" customFormat="1" ht="16.8" customHeight="1">
      <c r="B58" s="32"/>
      <c r="C58" s="190" t="s">
        <v>1062</v>
      </c>
      <c r="D58" s="190" t="s">
        <v>1063</v>
      </c>
      <c r="E58" s="17" t="s">
        <v>197</v>
      </c>
      <c r="F58" s="191">
        <v>35.494999999999997</v>
      </c>
      <c r="H58" s="32"/>
    </row>
    <row r="59" spans="2:8" s="1" customFormat="1" ht="7.35" customHeight="1">
      <c r="B59" s="44"/>
      <c r="C59" s="45"/>
      <c r="D59" s="45"/>
      <c r="E59" s="45"/>
      <c r="F59" s="45"/>
      <c r="G59" s="45"/>
      <c r="H59" s="32"/>
    </row>
    <row r="60" spans="2:8" s="1" customFormat="1" ht="10.199999999999999"/>
  </sheetData>
  <sheetProtection algorithmName="SHA-512" hashValue="tDlUO09KxTqMt731RA8wZHLAbM3vhdqsg7Yqae/nRvFuYBysTBWvDW3o54dHDU7hVPeOKhUXBbqpAw84tlotLQ==" saltValue="44cMuw5vQnFxF9jC/KeWBzU/Y1JPyPpRFcXHiCwK0CzdYizc1d/bkN7v+TmNGcFbknqTZpI1/hz0DtPZ9AKNa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543154-0814-406A-82DC-B776C8F8C497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05B95317-8F3F-4B8C-86A1-E2BC493BC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B74AD1-476D-4B6B-9251-445EF51C8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LZ24008 - Rekonstrukce a ...</vt:lpstr>
      <vt:lpstr>Seznam figur</vt:lpstr>
      <vt:lpstr>'LZ24008 - Rekonstrukce a ...'!Názvy_tisku</vt:lpstr>
      <vt:lpstr>'Rekapitulace stavby'!Názvy_tisku</vt:lpstr>
      <vt:lpstr>'Seznam figur'!Názvy_tisku</vt:lpstr>
      <vt:lpstr>'LZ24008 - Rekonstrukce a 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Smrčinová Lucie</cp:lastModifiedBy>
  <dcterms:created xsi:type="dcterms:W3CDTF">2025-01-29T07:25:17Z</dcterms:created>
  <dcterms:modified xsi:type="dcterms:W3CDTF">2025-03-16T20:58:04Z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