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czuvpraze.sharepoint.com/sites/CZU-T-PRAVNI_ODDELENI/Sdilene dokumenty/General/ZAKÁZKY/906_Rekonstrukce pavilonu A_ERDF SSP/na kontrolu MŠMT/"/>
    </mc:Choice>
  </mc:AlternateContent>
  <xr:revisionPtr revIDLastSave="0" documentId="11_A7DD87ACA175A2BCC7F78CA91A8DC161B41A1DFC" xr6:coauthVersionLast="47" xr6:coauthVersionMax="47" xr10:uidLastSave="{00000000-0000-0000-0000-000000000000}"/>
  <bookViews>
    <workbookView xWindow="-120" yWindow="-120" windowWidth="38640" windowHeight="21120" firstSheet="12" activeTab="17" xr2:uid="{00000000-000D-0000-FFFF-FFFF00000000}"/>
  </bookViews>
  <sheets>
    <sheet name="Rekapitulace stavby" sheetId="1" r:id="rId1"/>
    <sheet name="01 - SO 01.0 - Bourací práce" sheetId="2" r:id="rId2"/>
    <sheet name="01 - SO 01.1.1 - Stavební..." sheetId="3" r:id="rId3"/>
    <sheet name="02 - SO 01.1.2 - Kabelovod" sheetId="4" r:id="rId4"/>
    <sheet name="03 - SO 01.2 - ZTI" sheetId="5" r:id="rId5"/>
    <sheet name="04 - SO 01.3 - VZT" sheetId="6" r:id="rId6"/>
    <sheet name="05 - SO 01.4 - Vytápění -..." sheetId="7" r:id="rId7"/>
    <sheet name="06 - SO 01.5 - Silnoproud..." sheetId="8" r:id="rId8"/>
    <sheet name="01 - PZTS " sheetId="9" r:id="rId9"/>
    <sheet name="02 - SKV " sheetId="10" r:id="rId10"/>
    <sheet name="03 - SCS " sheetId="11" r:id="rId11"/>
    <sheet name="04 - DAT" sheetId="12" r:id="rId12"/>
    <sheet name="05 - CCTV " sheetId="13" r:id="rId13"/>
    <sheet name="06 - AVT " sheetId="14" r:id="rId14"/>
    <sheet name="08 - SO 01.7 -  EPS" sheetId="15" r:id="rId15"/>
    <sheet name="09 - SO 01.8 - MaR" sheetId="16" r:id="rId16"/>
    <sheet name="04 - VRN" sheetId="17" r:id="rId17"/>
    <sheet name="DNSH" sheetId="20" r:id="rId18"/>
    <sheet name="Seznam figur" sheetId="18" r:id="rId19"/>
    <sheet name="Pokyny pro vyplnění" sheetId="19" r:id="rId20"/>
  </sheets>
  <definedNames>
    <definedName name="_xlnm._FilterDatabase" localSheetId="8" hidden="1">'01 - PZTS '!$C$98:$K$157</definedName>
    <definedName name="_xlnm._FilterDatabase" localSheetId="1" hidden="1">'01 - SO 01.0 - Bourací práce'!$C$99:$K$327</definedName>
    <definedName name="_xlnm._FilterDatabase" localSheetId="2" hidden="1">'01 - SO 01.1.1 - Stavební...'!$C$114:$K$876</definedName>
    <definedName name="_xlnm._FilterDatabase" localSheetId="9" hidden="1">'02 - SKV '!$C$97:$K$144</definedName>
    <definedName name="_xlnm._FilterDatabase" localSheetId="3" hidden="1">'02 - SO 01.1.2 - Kabelovod'!$C$92:$K$203</definedName>
    <definedName name="_xlnm._FilterDatabase" localSheetId="10" hidden="1">'03 - SCS '!$C$101:$K$173</definedName>
    <definedName name="_xlnm._FilterDatabase" localSheetId="4" hidden="1">'03 - SO 01.2 - ZTI'!$C$95:$K$292</definedName>
    <definedName name="_xlnm._FilterDatabase" localSheetId="11" hidden="1">'04 - DAT'!$C$97:$K$124</definedName>
    <definedName name="_xlnm._FilterDatabase" localSheetId="5" hidden="1">'04 - SO 01.3 - VZT'!$C$88:$K$152</definedName>
    <definedName name="_xlnm._FilterDatabase" localSheetId="16" hidden="1">'04 - VRN'!$C$84:$K$109</definedName>
    <definedName name="_xlnm._FilterDatabase" localSheetId="12" hidden="1">'05 - CCTV '!$C$94:$K$110</definedName>
    <definedName name="_xlnm._FilterDatabase" localSheetId="6" hidden="1">'05 - SO 01.4 - Vytápění -...'!$C$90:$K$177</definedName>
    <definedName name="_xlnm._FilterDatabase" localSheetId="13" hidden="1">'06 - AVT '!$C$96:$K$138</definedName>
    <definedName name="_xlnm._FilterDatabase" localSheetId="7" hidden="1">'06 - SO 01.5 - Silnoproud...'!$C$95:$K$217</definedName>
    <definedName name="_xlnm._FilterDatabase" localSheetId="14" hidden="1">'08 - SO 01.7 -  EPS'!$C$93:$K$164</definedName>
    <definedName name="_xlnm._FilterDatabase" localSheetId="15" hidden="1">'09 - SO 01.8 - MaR'!$C$92:$K$145</definedName>
    <definedName name="_xlnm.Print_Titles" localSheetId="8">'01 - PZTS '!$98:$98</definedName>
    <definedName name="_xlnm.Print_Titles" localSheetId="1">'01 - SO 01.0 - Bourací práce'!$99:$99</definedName>
    <definedName name="_xlnm.Print_Titles" localSheetId="2">'01 - SO 01.1.1 - Stavební...'!$114:$114</definedName>
    <definedName name="_xlnm.Print_Titles" localSheetId="9">'02 - SKV '!$97:$97</definedName>
    <definedName name="_xlnm.Print_Titles" localSheetId="3">'02 - SO 01.1.2 - Kabelovod'!$92:$92</definedName>
    <definedName name="_xlnm.Print_Titles" localSheetId="10">'03 - SCS '!$101:$101</definedName>
    <definedName name="_xlnm.Print_Titles" localSheetId="4">'03 - SO 01.2 - ZTI'!$95:$95</definedName>
    <definedName name="_xlnm.Print_Titles" localSheetId="11">'04 - DAT'!$97:$97</definedName>
    <definedName name="_xlnm.Print_Titles" localSheetId="5">'04 - SO 01.3 - VZT'!$88:$88</definedName>
    <definedName name="_xlnm.Print_Titles" localSheetId="16">'04 - VRN'!$84:$84</definedName>
    <definedName name="_xlnm.Print_Titles" localSheetId="12">'05 - CCTV '!$94:$94</definedName>
    <definedName name="_xlnm.Print_Titles" localSheetId="6">'05 - SO 01.4 - Vytápění -...'!$90:$90</definedName>
    <definedName name="_xlnm.Print_Titles" localSheetId="13">'06 - AVT '!$96:$96</definedName>
    <definedName name="_xlnm.Print_Titles" localSheetId="7">'06 - SO 01.5 - Silnoproud...'!$95:$95</definedName>
    <definedName name="_xlnm.Print_Titles" localSheetId="14">'08 - SO 01.7 -  EPS'!$93:$93</definedName>
    <definedName name="_xlnm.Print_Titles" localSheetId="15">'09 - SO 01.8 - MaR'!$92:$92</definedName>
    <definedName name="_xlnm.Print_Titles" localSheetId="0">'Rekapitulace stavby'!$52:$52</definedName>
    <definedName name="_xlnm.Print_Titles" localSheetId="18">'Seznam figur'!$9:$9</definedName>
    <definedName name="_xlnm.Print_Area" localSheetId="8">'01 - PZTS '!$C$4:$J$43,'01 - PZTS '!$C$49:$J$76,'01 - PZTS '!$C$82:$K$157</definedName>
    <definedName name="_xlnm.Print_Area" localSheetId="1">'01 - SO 01.0 - Bourací práce'!$C$4:$J$41,'01 - SO 01.0 - Bourací práce'!$C$47:$J$79,'01 - SO 01.0 - Bourací práce'!$C$85:$K$327</definedName>
    <definedName name="_xlnm.Print_Area" localSheetId="2">'01 - SO 01.1.1 - Stavební...'!$C$4:$J$43,'01 - SO 01.1.1 - Stavební...'!$C$49:$J$92,'01 - SO 01.1.1 - Stavební...'!$C$98:$K$876</definedName>
    <definedName name="_xlnm.Print_Area" localSheetId="9">'02 - SKV '!$C$4:$J$43,'02 - SKV '!$C$49:$J$75,'02 - SKV '!$C$81:$K$144</definedName>
    <definedName name="_xlnm.Print_Area" localSheetId="3">'02 - SO 01.1.2 - Kabelovod'!$C$4:$J$43,'02 - SO 01.1.2 - Kabelovod'!$C$49:$J$70,'02 - SO 01.1.2 - Kabelovod'!$C$76:$K$203</definedName>
    <definedName name="_xlnm.Print_Area" localSheetId="10">'03 - SCS '!$C$4:$J$43,'03 - SCS '!$C$49:$J$79,'03 - SCS '!$C$85:$K$173</definedName>
    <definedName name="_xlnm.Print_Area" localSheetId="4">'03 - SO 01.2 - ZTI'!$C$4:$J$41,'03 - SO 01.2 - ZTI'!$C$47:$J$75,'03 - SO 01.2 - ZTI'!$C$81:$K$292</definedName>
    <definedName name="_xlnm.Print_Area" localSheetId="11">'04 - DAT'!$C$4:$J$43,'04 - DAT'!$C$49:$J$75,'04 - DAT'!$C$81:$K$124</definedName>
    <definedName name="_xlnm.Print_Area" localSheetId="5">'04 - SO 01.3 - VZT'!$C$4:$J$41,'04 - SO 01.3 - VZT'!$C$47:$J$68,'04 - SO 01.3 - VZT'!$C$74:$K$152</definedName>
    <definedName name="_xlnm.Print_Area" localSheetId="16">'04 - VRN'!$C$4:$J$39,'04 - VRN'!$C$45:$J$66,'04 - VRN'!$C$72:$K$109</definedName>
    <definedName name="_xlnm.Print_Area" localSheetId="12">'05 - CCTV '!$C$4:$J$43,'05 - CCTV '!$C$49:$J$72,'05 - CCTV '!$C$78:$K$110</definedName>
    <definedName name="_xlnm.Print_Area" localSheetId="6">'05 - SO 01.4 - Vytápění -...'!$C$4:$J$41,'05 - SO 01.4 - Vytápění -...'!$C$47:$J$70,'05 - SO 01.4 - Vytápění -...'!$C$76:$K$177</definedName>
    <definedName name="_xlnm.Print_Area" localSheetId="13">'06 - AVT '!$C$4:$J$43,'06 - AVT '!$C$49:$J$74,'06 - AVT '!$C$80:$K$138</definedName>
    <definedName name="_xlnm.Print_Area" localSheetId="7">'06 - SO 01.5 - Silnoproud...'!$C$4:$J$41,'06 - SO 01.5 - Silnoproud...'!$C$47:$J$75,'06 - SO 01.5 - Silnoproud...'!$C$81:$K$217</definedName>
    <definedName name="_xlnm.Print_Area" localSheetId="14">'08 - SO 01.7 -  EPS'!$C$4:$J$41,'08 - SO 01.7 -  EPS'!$C$47:$J$73,'08 - SO 01.7 -  EPS'!$C$79:$K$164</definedName>
    <definedName name="_xlnm.Print_Area" localSheetId="15">'09 - SO 01.8 - MaR'!$C$4:$J$41,'09 - SO 01.8 - MaR'!$C$47:$J$72,'09 - SO 01.8 - MaR'!$C$78:$K$145</definedName>
    <definedName name="_xlnm.Print_Area" localSheetId="17">DNSH!$A$1:$G$7</definedName>
    <definedName name="_xlnm.Print_Area" localSheetId="19">'Pokyny pro vyplnění'!$B$2:$K$71,'Pokyny pro vyplnění'!$B$74:$K$118,'Pokyny pro vyplnění'!$B$121:$K$161,'Pokyny pro vyplnění'!$B$164:$K$219</definedName>
    <definedName name="_xlnm.Print_Area" localSheetId="0">'Rekapitulace stavby'!$D$4:$AO$36,'Rekapitulace stavby'!$C$42:$AQ$74</definedName>
    <definedName name="_xlnm.Print_Area" localSheetId="18">'Seznam figur'!$C$4:$G$201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8" l="1"/>
  <c r="J37" i="17"/>
  <c r="J36" i="17"/>
  <c r="AY73" i="1"/>
  <c r="J35" i="17"/>
  <c r="AX73" i="1" s="1"/>
  <c r="BI109" i="17"/>
  <c r="BH109" i="17"/>
  <c r="BG109" i="17"/>
  <c r="BF109" i="17"/>
  <c r="T109" i="17"/>
  <c r="T108" i="17"/>
  <c r="R109" i="17"/>
  <c r="R108" i="17"/>
  <c r="P109" i="17"/>
  <c r="P108" i="17"/>
  <c r="BI107" i="17"/>
  <c r="BH107" i="17"/>
  <c r="BG107" i="17"/>
  <c r="BF107" i="17"/>
  <c r="T107" i="17"/>
  <c r="T106" i="17" s="1"/>
  <c r="R107" i="17"/>
  <c r="R106" i="17" s="1"/>
  <c r="P107" i="17"/>
  <c r="P106" i="17"/>
  <c r="BI105" i="17"/>
  <c r="BH105" i="17"/>
  <c r="BG105" i="17"/>
  <c r="BF105" i="17"/>
  <c r="T105" i="17"/>
  <c r="R105" i="17"/>
  <c r="P105" i="17"/>
  <c r="BI104" i="17"/>
  <c r="BH104" i="17"/>
  <c r="BG104" i="17"/>
  <c r="BF104" i="17"/>
  <c r="T104" i="17"/>
  <c r="R104" i="17"/>
  <c r="P104" i="17"/>
  <c r="BI103" i="17"/>
  <c r="BH103" i="17"/>
  <c r="BG103" i="17"/>
  <c r="BF103" i="17"/>
  <c r="T103" i="17"/>
  <c r="R103" i="17"/>
  <c r="P103" i="17"/>
  <c r="BI101" i="17"/>
  <c r="BH101" i="17"/>
  <c r="BG101" i="17"/>
  <c r="BF101" i="17"/>
  <c r="T101" i="17"/>
  <c r="R101" i="17"/>
  <c r="P101" i="17"/>
  <c r="BI100" i="17"/>
  <c r="BH100" i="17"/>
  <c r="BG100" i="17"/>
  <c r="BF100" i="17"/>
  <c r="T100" i="17"/>
  <c r="R100" i="17"/>
  <c r="P100" i="17"/>
  <c r="BI98" i="17"/>
  <c r="BH98" i="17"/>
  <c r="BG98" i="17"/>
  <c r="BF98" i="17"/>
  <c r="T98" i="17"/>
  <c r="R98" i="17"/>
  <c r="P98" i="17"/>
  <c r="BI97" i="17"/>
  <c r="BH97" i="17"/>
  <c r="BG97" i="17"/>
  <c r="BF97" i="17"/>
  <c r="T97" i="17"/>
  <c r="R97" i="17"/>
  <c r="P97" i="17"/>
  <c r="BI96" i="17"/>
  <c r="BH96" i="17"/>
  <c r="BG96" i="17"/>
  <c r="BF96" i="17"/>
  <c r="T96" i="17"/>
  <c r="R96" i="17"/>
  <c r="P96" i="17"/>
  <c r="BI95" i="17"/>
  <c r="BH95" i="17"/>
  <c r="BG95" i="17"/>
  <c r="BF95" i="17"/>
  <c r="T95" i="17"/>
  <c r="R95" i="17"/>
  <c r="P95" i="17"/>
  <c r="BI94" i="17"/>
  <c r="BH94" i="17"/>
  <c r="BG94" i="17"/>
  <c r="BF94" i="17"/>
  <c r="T94" i="17"/>
  <c r="R94" i="17"/>
  <c r="P94" i="17"/>
  <c r="BI93" i="17"/>
  <c r="BH93" i="17"/>
  <c r="BG93" i="17"/>
  <c r="BF93" i="17"/>
  <c r="T93" i="17"/>
  <c r="R93" i="17"/>
  <c r="P93" i="17"/>
  <c r="BI91" i="17"/>
  <c r="BH91" i="17"/>
  <c r="BG91" i="17"/>
  <c r="BF91" i="17"/>
  <c r="T91" i="17"/>
  <c r="R91" i="17"/>
  <c r="P91" i="17"/>
  <c r="BI90" i="17"/>
  <c r="BH90" i="17"/>
  <c r="BG90" i="17"/>
  <c r="BF90" i="17"/>
  <c r="T90" i="17"/>
  <c r="R90" i="17"/>
  <c r="P90" i="17"/>
  <c r="BI89" i="17"/>
  <c r="BH89" i="17"/>
  <c r="BG89" i="17"/>
  <c r="BF89" i="17"/>
  <c r="T89" i="17"/>
  <c r="R89" i="17"/>
  <c r="P89" i="17"/>
  <c r="BI88" i="17"/>
  <c r="BH88" i="17"/>
  <c r="BG88" i="17"/>
  <c r="BF88" i="17"/>
  <c r="T88" i="17"/>
  <c r="R88" i="17"/>
  <c r="P88" i="17"/>
  <c r="J82" i="17"/>
  <c r="J81" i="17"/>
  <c r="F81" i="17"/>
  <c r="F79" i="17"/>
  <c r="E77" i="17"/>
  <c r="J55" i="17"/>
  <c r="J54" i="17"/>
  <c r="F54" i="17"/>
  <c r="F52" i="17"/>
  <c r="E50" i="17"/>
  <c r="J18" i="17"/>
  <c r="E18" i="17"/>
  <c r="F82" i="17"/>
  <c r="J17" i="17"/>
  <c r="J12" i="17"/>
  <c r="J79" i="17"/>
  <c r="E7" i="17"/>
  <c r="E75" i="17" s="1"/>
  <c r="J39" i="16"/>
  <c r="J38" i="16"/>
  <c r="AY72" i="1" s="1"/>
  <c r="J37" i="16"/>
  <c r="AX72" i="1"/>
  <c r="BI145" i="16"/>
  <c r="BH145" i="16"/>
  <c r="BG145" i="16"/>
  <c r="BF145" i="16"/>
  <c r="T145" i="16"/>
  <c r="R145" i="16"/>
  <c r="P145" i="16"/>
  <c r="BI144" i="16"/>
  <c r="BH144" i="16"/>
  <c r="BG144" i="16"/>
  <c r="BF144" i="16"/>
  <c r="T144" i="16"/>
  <c r="R144" i="16"/>
  <c r="P144" i="16"/>
  <c r="BI143" i="16"/>
  <c r="BH143" i="16"/>
  <c r="BG143" i="16"/>
  <c r="BF143" i="16"/>
  <c r="T143" i="16"/>
  <c r="R143" i="16"/>
  <c r="P143" i="16"/>
  <c r="BI142" i="16"/>
  <c r="BH142" i="16"/>
  <c r="BG142" i="16"/>
  <c r="BF142" i="16"/>
  <c r="T142" i="16"/>
  <c r="R142" i="16"/>
  <c r="P142" i="16"/>
  <c r="BI141" i="16"/>
  <c r="BH141" i="16"/>
  <c r="BG141" i="16"/>
  <c r="BF141" i="16"/>
  <c r="T141" i="16"/>
  <c r="R141" i="16"/>
  <c r="P141" i="16"/>
  <c r="BI140" i="16"/>
  <c r="BH140" i="16"/>
  <c r="BG140" i="16"/>
  <c r="BF140" i="16"/>
  <c r="T140" i="16"/>
  <c r="R140" i="16"/>
  <c r="P140" i="16"/>
  <c r="BI139" i="16"/>
  <c r="BH139" i="16"/>
  <c r="BG139" i="16"/>
  <c r="BF139" i="16"/>
  <c r="T139" i="16"/>
  <c r="R139" i="16"/>
  <c r="P139" i="16"/>
  <c r="BI138" i="16"/>
  <c r="BH138" i="16"/>
  <c r="BG138" i="16"/>
  <c r="BF138" i="16"/>
  <c r="T138" i="16"/>
  <c r="R138" i="16"/>
  <c r="P138" i="16"/>
  <c r="BI137" i="16"/>
  <c r="BH137" i="16"/>
  <c r="BG137" i="16"/>
  <c r="BF137" i="16"/>
  <c r="T137" i="16"/>
  <c r="R137" i="16"/>
  <c r="P137" i="16"/>
  <c r="BI136" i="16"/>
  <c r="BH136" i="16"/>
  <c r="BG136" i="16"/>
  <c r="BF136" i="16"/>
  <c r="T136" i="16"/>
  <c r="R136" i="16"/>
  <c r="P136" i="16"/>
  <c r="BI135" i="16"/>
  <c r="BH135" i="16"/>
  <c r="BG135" i="16"/>
  <c r="BF135" i="16"/>
  <c r="T135" i="16"/>
  <c r="R135" i="16"/>
  <c r="P135" i="16"/>
  <c r="BI134" i="16"/>
  <c r="BH134" i="16"/>
  <c r="BG134" i="16"/>
  <c r="BF134" i="16"/>
  <c r="T134" i="16"/>
  <c r="R134" i="16"/>
  <c r="P134" i="16"/>
  <c r="BI133" i="16"/>
  <c r="BH133" i="16"/>
  <c r="BG133" i="16"/>
  <c r="BF133" i="16"/>
  <c r="T133" i="16"/>
  <c r="R133" i="16"/>
  <c r="P133" i="16"/>
  <c r="BI132" i="16"/>
  <c r="BH132" i="16"/>
  <c r="BG132" i="16"/>
  <c r="BF132" i="16"/>
  <c r="T132" i="16"/>
  <c r="R132" i="16"/>
  <c r="P132" i="16"/>
  <c r="BI131" i="16"/>
  <c r="BH131" i="16"/>
  <c r="BG131" i="16"/>
  <c r="BF131" i="16"/>
  <c r="T131" i="16"/>
  <c r="R131" i="16"/>
  <c r="P131" i="16"/>
  <c r="BI129" i="16"/>
  <c r="BH129" i="16"/>
  <c r="BG129" i="16"/>
  <c r="BF129" i="16"/>
  <c r="T129" i="16"/>
  <c r="R129" i="16"/>
  <c r="P129" i="16"/>
  <c r="BI128" i="16"/>
  <c r="BH128" i="16"/>
  <c r="BG128" i="16"/>
  <c r="BF128" i="16"/>
  <c r="T128" i="16"/>
  <c r="R128" i="16"/>
  <c r="P128" i="16"/>
  <c r="BI127" i="16"/>
  <c r="BH127" i="16"/>
  <c r="BG127" i="16"/>
  <c r="BF127" i="16"/>
  <c r="T127" i="16"/>
  <c r="R127" i="16"/>
  <c r="P127" i="16"/>
  <c r="BI126" i="16"/>
  <c r="BH126" i="16"/>
  <c r="BG126" i="16"/>
  <c r="BF126" i="16"/>
  <c r="T126" i="16"/>
  <c r="R126" i="16"/>
  <c r="P126" i="16"/>
  <c r="BI125" i="16"/>
  <c r="BH125" i="16"/>
  <c r="BG125" i="16"/>
  <c r="BF125" i="16"/>
  <c r="T125" i="16"/>
  <c r="R125" i="16"/>
  <c r="P125" i="16"/>
  <c r="BI124" i="16"/>
  <c r="BH124" i="16"/>
  <c r="BG124" i="16"/>
  <c r="BF124" i="16"/>
  <c r="T124" i="16"/>
  <c r="R124" i="16"/>
  <c r="P124" i="16"/>
  <c r="BI123" i="16"/>
  <c r="BH123" i="16"/>
  <c r="BG123" i="16"/>
  <c r="BF123" i="16"/>
  <c r="T123" i="16"/>
  <c r="R123" i="16"/>
  <c r="P123" i="16"/>
  <c r="BI121" i="16"/>
  <c r="BH121" i="16"/>
  <c r="BG121" i="16"/>
  <c r="BF121" i="16"/>
  <c r="T121" i="16"/>
  <c r="T120" i="16"/>
  <c r="R121" i="16"/>
  <c r="R120" i="16"/>
  <c r="P121" i="16"/>
  <c r="P120" i="16"/>
  <c r="BI119" i="16"/>
  <c r="BH119" i="16"/>
  <c r="BG119" i="16"/>
  <c r="BF119" i="16"/>
  <c r="T119" i="16"/>
  <c r="R119" i="16"/>
  <c r="P119" i="16"/>
  <c r="BI118" i="16"/>
  <c r="BH118" i="16"/>
  <c r="BG118" i="16"/>
  <c r="BF118" i="16"/>
  <c r="T118" i="16"/>
  <c r="R118" i="16"/>
  <c r="P118" i="16"/>
  <c r="BI117" i="16"/>
  <c r="BH117" i="16"/>
  <c r="BG117" i="16"/>
  <c r="BF117" i="16"/>
  <c r="T117" i="16"/>
  <c r="R117" i="16"/>
  <c r="P117" i="16"/>
  <c r="BI116" i="16"/>
  <c r="BH116" i="16"/>
  <c r="BG116" i="16"/>
  <c r="BF116" i="16"/>
  <c r="T116" i="16"/>
  <c r="R116" i="16"/>
  <c r="P116" i="16"/>
  <c r="BI114" i="16"/>
  <c r="BH114" i="16"/>
  <c r="BG114" i="16"/>
  <c r="BF114" i="16"/>
  <c r="T114" i="16"/>
  <c r="R114" i="16"/>
  <c r="P114" i="16"/>
  <c r="BI113" i="16"/>
  <c r="BH113" i="16"/>
  <c r="BG113" i="16"/>
  <c r="BF113" i="16"/>
  <c r="T113" i="16"/>
  <c r="R113" i="16"/>
  <c r="P113" i="16"/>
  <c r="BI112" i="16"/>
  <c r="BH112" i="16"/>
  <c r="BG112" i="16"/>
  <c r="BF112" i="16"/>
  <c r="T112" i="16"/>
  <c r="R112" i="16"/>
  <c r="P112" i="16"/>
  <c r="BI111" i="16"/>
  <c r="BH111" i="16"/>
  <c r="BG111" i="16"/>
  <c r="BF111" i="16"/>
  <c r="T111" i="16"/>
  <c r="R111" i="16"/>
  <c r="P111" i="16"/>
  <c r="BI110" i="16"/>
  <c r="BH110" i="16"/>
  <c r="BG110" i="16"/>
  <c r="BF110" i="16"/>
  <c r="T110" i="16"/>
  <c r="R110" i="16"/>
  <c r="P110" i="16"/>
  <c r="BI109" i="16"/>
  <c r="BH109" i="16"/>
  <c r="BG109" i="16"/>
  <c r="BF109" i="16"/>
  <c r="T109" i="16"/>
  <c r="R109" i="16"/>
  <c r="P109" i="16"/>
  <c r="BI107" i="16"/>
  <c r="BH107" i="16"/>
  <c r="BG107" i="16"/>
  <c r="BF107" i="16"/>
  <c r="T107" i="16"/>
  <c r="R107" i="16"/>
  <c r="P107" i="16"/>
  <c r="BI106" i="16"/>
  <c r="BH106" i="16"/>
  <c r="BG106" i="16"/>
  <c r="BF106" i="16"/>
  <c r="T106" i="16"/>
  <c r="R106" i="16"/>
  <c r="P106" i="16"/>
  <c r="BI105" i="16"/>
  <c r="BH105" i="16"/>
  <c r="BG105" i="16"/>
  <c r="BF105" i="16"/>
  <c r="T105" i="16"/>
  <c r="R105" i="16"/>
  <c r="P105" i="16"/>
  <c r="BI104" i="16"/>
  <c r="BH104" i="16"/>
  <c r="BG104" i="16"/>
  <c r="BF104" i="16"/>
  <c r="T104" i="16"/>
  <c r="R104" i="16"/>
  <c r="P104" i="16"/>
  <c r="BI103" i="16"/>
  <c r="BH103" i="16"/>
  <c r="BG103" i="16"/>
  <c r="BF103" i="16"/>
  <c r="T103" i="16"/>
  <c r="R103" i="16"/>
  <c r="P103" i="16"/>
  <c r="BI102" i="16"/>
  <c r="BH102" i="16"/>
  <c r="BG102" i="16"/>
  <c r="BF102" i="16"/>
  <c r="T102" i="16"/>
  <c r="R102" i="16"/>
  <c r="P102" i="16"/>
  <c r="BI101" i="16"/>
  <c r="BH101" i="16"/>
  <c r="BG101" i="16"/>
  <c r="BF101" i="16"/>
  <c r="T101" i="16"/>
  <c r="R101" i="16"/>
  <c r="P101" i="16"/>
  <c r="BI100" i="16"/>
  <c r="BH100" i="16"/>
  <c r="BG100" i="16"/>
  <c r="BF100" i="16"/>
  <c r="T100" i="16"/>
  <c r="R100" i="16"/>
  <c r="P100" i="16"/>
  <c r="BI99" i="16"/>
  <c r="BH99" i="16"/>
  <c r="BG99" i="16"/>
  <c r="BF99" i="16"/>
  <c r="T99" i="16"/>
  <c r="R99" i="16"/>
  <c r="P99" i="16"/>
  <c r="BI96" i="16"/>
  <c r="BH96" i="16"/>
  <c r="BG96" i="16"/>
  <c r="BF96" i="16"/>
  <c r="T96" i="16"/>
  <c r="T95" i="16" s="1"/>
  <c r="R96" i="16"/>
  <c r="R95" i="16"/>
  <c r="P96" i="16"/>
  <c r="P95" i="16" s="1"/>
  <c r="F87" i="16"/>
  <c r="E85" i="16"/>
  <c r="F56" i="16"/>
  <c r="E54" i="16"/>
  <c r="J26" i="16"/>
  <c r="E26" i="16"/>
  <c r="J90" i="16"/>
  <c r="J25" i="16"/>
  <c r="J23" i="16"/>
  <c r="E23" i="16"/>
  <c r="J89" i="16"/>
  <c r="J22" i="16"/>
  <c r="J20" i="16"/>
  <c r="E20" i="16"/>
  <c r="F59" i="16"/>
  <c r="J19" i="16"/>
  <c r="J17" i="16"/>
  <c r="E17" i="16"/>
  <c r="F89" i="16" s="1"/>
  <c r="J16" i="16"/>
  <c r="J14" i="16"/>
  <c r="J87" i="16"/>
  <c r="E7" i="16"/>
  <c r="E50" i="16" s="1"/>
  <c r="J39" i="15"/>
  <c r="J38" i="15"/>
  <c r="AY71" i="1" s="1"/>
  <c r="J37" i="15"/>
  <c r="AX71" i="1" s="1"/>
  <c r="BI164" i="15"/>
  <c r="BH164" i="15"/>
  <c r="BG164" i="15"/>
  <c r="BF164" i="15"/>
  <c r="T164" i="15"/>
  <c r="R164" i="15"/>
  <c r="P164" i="15"/>
  <c r="BI163" i="15"/>
  <c r="BH163" i="15"/>
  <c r="BG163" i="15"/>
  <c r="BF163" i="15"/>
  <c r="T163" i="15"/>
  <c r="R163" i="15"/>
  <c r="P163" i="15"/>
  <c r="BI162" i="15"/>
  <c r="BH162" i="15"/>
  <c r="BG162" i="15"/>
  <c r="BF162" i="15"/>
  <c r="T162" i="15"/>
  <c r="R162" i="15"/>
  <c r="P162" i="15"/>
  <c r="BI161" i="15"/>
  <c r="BH161" i="15"/>
  <c r="BG161" i="15"/>
  <c r="BF161" i="15"/>
  <c r="T161" i="15"/>
  <c r="R161" i="15"/>
  <c r="P161" i="15"/>
  <c r="BI160" i="15"/>
  <c r="BH160" i="15"/>
  <c r="BG160" i="15"/>
  <c r="BF160" i="15"/>
  <c r="T160" i="15"/>
  <c r="R160" i="15"/>
  <c r="P160" i="15"/>
  <c r="BI159" i="15"/>
  <c r="BH159" i="15"/>
  <c r="BG159" i="15"/>
  <c r="BF159" i="15"/>
  <c r="T159" i="15"/>
  <c r="R159" i="15"/>
  <c r="P159" i="15"/>
  <c r="BI158" i="15"/>
  <c r="BH158" i="15"/>
  <c r="BG158" i="15"/>
  <c r="BF158" i="15"/>
  <c r="T158" i="15"/>
  <c r="R158" i="15"/>
  <c r="P158" i="15"/>
  <c r="BI157" i="15"/>
  <c r="BH157" i="15"/>
  <c r="BG157" i="15"/>
  <c r="BF157" i="15"/>
  <c r="T157" i="15"/>
  <c r="R157" i="15"/>
  <c r="P157" i="15"/>
  <c r="BI156" i="15"/>
  <c r="BH156" i="15"/>
  <c r="BG156" i="15"/>
  <c r="BF156" i="15"/>
  <c r="T156" i="15"/>
  <c r="R156" i="15"/>
  <c r="P156" i="15"/>
  <c r="BI155" i="15"/>
  <c r="BH155" i="15"/>
  <c r="BG155" i="15"/>
  <c r="BF155" i="15"/>
  <c r="T155" i="15"/>
  <c r="R155" i="15"/>
  <c r="P155" i="15"/>
  <c r="BI154" i="15"/>
  <c r="BH154" i="15"/>
  <c r="BG154" i="15"/>
  <c r="BF154" i="15"/>
  <c r="T154" i="15"/>
  <c r="R154" i="15"/>
  <c r="P154" i="15"/>
  <c r="BI153" i="15"/>
  <c r="BH153" i="15"/>
  <c r="BG153" i="15"/>
  <c r="BF153" i="15"/>
  <c r="T153" i="15"/>
  <c r="R153" i="15"/>
  <c r="P153" i="15"/>
  <c r="BI152" i="15"/>
  <c r="BH152" i="15"/>
  <c r="BG152" i="15"/>
  <c r="BF152" i="15"/>
  <c r="T152" i="15"/>
  <c r="R152" i="15"/>
  <c r="P152" i="15"/>
  <c r="BI151" i="15"/>
  <c r="BH151" i="15"/>
  <c r="BG151" i="15"/>
  <c r="BF151" i="15"/>
  <c r="T151" i="15"/>
  <c r="R151" i="15"/>
  <c r="P151" i="15"/>
  <c r="BI150" i="15"/>
  <c r="BH150" i="15"/>
  <c r="BG150" i="15"/>
  <c r="BF150" i="15"/>
  <c r="T150" i="15"/>
  <c r="R150" i="15"/>
  <c r="P150" i="15"/>
  <c r="BI149" i="15"/>
  <c r="BH149" i="15"/>
  <c r="BG149" i="15"/>
  <c r="BF149" i="15"/>
  <c r="T149" i="15"/>
  <c r="R149" i="15"/>
  <c r="P149" i="15"/>
  <c r="BI148" i="15"/>
  <c r="BH148" i="15"/>
  <c r="BG148" i="15"/>
  <c r="BF148" i="15"/>
  <c r="T148" i="15"/>
  <c r="R148" i="15"/>
  <c r="P148" i="15"/>
  <c r="BI147" i="15"/>
  <c r="BH147" i="15"/>
  <c r="BG147" i="15"/>
  <c r="BF147" i="15"/>
  <c r="T147" i="15"/>
  <c r="R147" i="15"/>
  <c r="P147" i="15"/>
  <c r="BI146" i="15"/>
  <c r="BH146" i="15"/>
  <c r="BG146" i="15"/>
  <c r="BF146" i="15"/>
  <c r="T146" i="15"/>
  <c r="R146" i="15"/>
  <c r="P146" i="15"/>
  <c r="BI145" i="15"/>
  <c r="BH145" i="15"/>
  <c r="BG145" i="15"/>
  <c r="BF145" i="15"/>
  <c r="T145" i="15"/>
  <c r="R145" i="15"/>
  <c r="P145" i="15"/>
  <c r="BI144" i="15"/>
  <c r="BH144" i="15"/>
  <c r="BG144" i="15"/>
  <c r="BF144" i="15"/>
  <c r="T144" i="15"/>
  <c r="R144" i="15"/>
  <c r="P144" i="15"/>
  <c r="BI143" i="15"/>
  <c r="BH143" i="15"/>
  <c r="BG143" i="15"/>
  <c r="BF143" i="15"/>
  <c r="T143" i="15"/>
  <c r="R143" i="15"/>
  <c r="P143" i="15"/>
  <c r="BI141" i="15"/>
  <c r="BH141" i="15"/>
  <c r="BG141" i="15"/>
  <c r="BF141" i="15"/>
  <c r="T141" i="15"/>
  <c r="R141" i="15"/>
  <c r="P141" i="15"/>
  <c r="BI140" i="15"/>
  <c r="BH140" i="15"/>
  <c r="BG140" i="15"/>
  <c r="BF140" i="15"/>
  <c r="T140" i="15"/>
  <c r="R140" i="15"/>
  <c r="P140" i="15"/>
  <c r="BI139" i="15"/>
  <c r="BH139" i="15"/>
  <c r="BG139" i="15"/>
  <c r="BF139" i="15"/>
  <c r="T139" i="15"/>
  <c r="R139" i="15"/>
  <c r="P139" i="15"/>
  <c r="BI138" i="15"/>
  <c r="BH138" i="15"/>
  <c r="BG138" i="15"/>
  <c r="BF138" i="15"/>
  <c r="T138" i="15"/>
  <c r="R138" i="15"/>
  <c r="P138" i="15"/>
  <c r="BI137" i="15"/>
  <c r="BH137" i="15"/>
  <c r="BG137" i="15"/>
  <c r="BF137" i="15"/>
  <c r="T137" i="15"/>
  <c r="R137" i="15"/>
  <c r="P137" i="15"/>
  <c r="BI136" i="15"/>
  <c r="BH136" i="15"/>
  <c r="BG136" i="15"/>
  <c r="BF136" i="15"/>
  <c r="T136" i="15"/>
  <c r="R136" i="15"/>
  <c r="P136" i="15"/>
  <c r="BI135" i="15"/>
  <c r="BH135" i="15"/>
  <c r="BG135" i="15"/>
  <c r="BF135" i="15"/>
  <c r="T135" i="15"/>
  <c r="R135" i="15"/>
  <c r="P135" i="15"/>
  <c r="BI133" i="15"/>
  <c r="BH133" i="15"/>
  <c r="BG133" i="15"/>
  <c r="BF133" i="15"/>
  <c r="T133" i="15"/>
  <c r="T132" i="15"/>
  <c r="R133" i="15"/>
  <c r="R132" i="15" s="1"/>
  <c r="P133" i="15"/>
  <c r="P132" i="15"/>
  <c r="BI131" i="15"/>
  <c r="BH131" i="15"/>
  <c r="BG131" i="15"/>
  <c r="BF131" i="15"/>
  <c r="T131" i="15"/>
  <c r="R131" i="15"/>
  <c r="P131" i="15"/>
  <c r="BI130" i="15"/>
  <c r="BH130" i="15"/>
  <c r="BG130" i="15"/>
  <c r="BF130" i="15"/>
  <c r="T130" i="15"/>
  <c r="R130" i="15"/>
  <c r="P130" i="15"/>
  <c r="BI129" i="15"/>
  <c r="BH129" i="15"/>
  <c r="BG129" i="15"/>
  <c r="BF129" i="15"/>
  <c r="T129" i="15"/>
  <c r="R129" i="15"/>
  <c r="P129" i="15"/>
  <c r="BI128" i="15"/>
  <c r="BH128" i="15"/>
  <c r="BG128" i="15"/>
  <c r="BF128" i="15"/>
  <c r="T128" i="15"/>
  <c r="R128" i="15"/>
  <c r="P128" i="15"/>
  <c r="BI127" i="15"/>
  <c r="BH127" i="15"/>
  <c r="BG127" i="15"/>
  <c r="BF127" i="15"/>
  <c r="T127" i="15"/>
  <c r="R127" i="15"/>
  <c r="P127" i="15"/>
  <c r="BI125" i="15"/>
  <c r="BH125" i="15"/>
  <c r="BG125" i="15"/>
  <c r="BF125" i="15"/>
  <c r="T125" i="15"/>
  <c r="R125" i="15"/>
  <c r="P125" i="15"/>
  <c r="BI124" i="15"/>
  <c r="BH124" i="15"/>
  <c r="BG124" i="15"/>
  <c r="BF124" i="15"/>
  <c r="T124" i="15"/>
  <c r="R124" i="15"/>
  <c r="P124" i="15"/>
  <c r="BI122" i="15"/>
  <c r="BH122" i="15"/>
  <c r="BG122" i="15"/>
  <c r="BF122" i="15"/>
  <c r="T122" i="15"/>
  <c r="R122" i="15"/>
  <c r="P122" i="15"/>
  <c r="BI121" i="15"/>
  <c r="BH121" i="15"/>
  <c r="BG121" i="15"/>
  <c r="BF121" i="15"/>
  <c r="T121" i="15"/>
  <c r="R121" i="15"/>
  <c r="P121" i="15"/>
  <c r="BI119" i="15"/>
  <c r="BH119" i="15"/>
  <c r="BG119" i="15"/>
  <c r="BF119" i="15"/>
  <c r="T119" i="15"/>
  <c r="R119" i="15"/>
  <c r="P119" i="15"/>
  <c r="BI118" i="15"/>
  <c r="BH118" i="15"/>
  <c r="BG118" i="15"/>
  <c r="BF118" i="15"/>
  <c r="T118" i="15"/>
  <c r="R118" i="15"/>
  <c r="P118" i="15"/>
  <c r="BI117" i="15"/>
  <c r="BH117" i="15"/>
  <c r="BG117" i="15"/>
  <c r="BF117" i="15"/>
  <c r="T117" i="15"/>
  <c r="R117" i="15"/>
  <c r="P117" i="15"/>
  <c r="BI116" i="15"/>
  <c r="BH116" i="15"/>
  <c r="BG116" i="15"/>
  <c r="BF116" i="15"/>
  <c r="T116" i="15"/>
  <c r="R116" i="15"/>
  <c r="P116" i="15"/>
  <c r="BI115" i="15"/>
  <c r="BH115" i="15"/>
  <c r="BG115" i="15"/>
  <c r="BF115" i="15"/>
  <c r="T115" i="15"/>
  <c r="R115" i="15"/>
  <c r="P115" i="15"/>
  <c r="BI114" i="15"/>
  <c r="BH114" i="15"/>
  <c r="BG114" i="15"/>
  <c r="BF114" i="15"/>
  <c r="T114" i="15"/>
  <c r="R114" i="15"/>
  <c r="P114" i="15"/>
  <c r="BI113" i="15"/>
  <c r="BH113" i="15"/>
  <c r="BG113" i="15"/>
  <c r="BF113" i="15"/>
  <c r="T113" i="15"/>
  <c r="R113" i="15"/>
  <c r="P113" i="15"/>
  <c r="BI112" i="15"/>
  <c r="BH112" i="15"/>
  <c r="BG112" i="15"/>
  <c r="BF112" i="15"/>
  <c r="T112" i="15"/>
  <c r="R112" i="15"/>
  <c r="P112" i="15"/>
  <c r="BI111" i="15"/>
  <c r="BH111" i="15"/>
  <c r="BG111" i="15"/>
  <c r="BF111" i="15"/>
  <c r="T111" i="15"/>
  <c r="R111" i="15"/>
  <c r="P111" i="15"/>
  <c r="BI110" i="15"/>
  <c r="BH110" i="15"/>
  <c r="BG110" i="15"/>
  <c r="BF110" i="15"/>
  <c r="T110" i="15"/>
  <c r="R110" i="15"/>
  <c r="P110" i="15"/>
  <c r="BI108" i="15"/>
  <c r="BH108" i="15"/>
  <c r="BG108" i="15"/>
  <c r="BF108" i="15"/>
  <c r="T108" i="15"/>
  <c r="R108" i="15"/>
  <c r="P108" i="15"/>
  <c r="BI107" i="15"/>
  <c r="BH107" i="15"/>
  <c r="BG107" i="15"/>
  <c r="BF107" i="15"/>
  <c r="T107" i="15"/>
  <c r="R107" i="15"/>
  <c r="P107" i="15"/>
  <c r="BI106" i="15"/>
  <c r="BH106" i="15"/>
  <c r="BG106" i="15"/>
  <c r="BF106" i="15"/>
  <c r="T106" i="15"/>
  <c r="R106" i="15"/>
  <c r="P106" i="15"/>
  <c r="BI105" i="15"/>
  <c r="BH105" i="15"/>
  <c r="BG105" i="15"/>
  <c r="BF105" i="15"/>
  <c r="T105" i="15"/>
  <c r="R105" i="15"/>
  <c r="P105" i="15"/>
  <c r="BI104" i="15"/>
  <c r="BH104" i="15"/>
  <c r="BG104" i="15"/>
  <c r="BF104" i="15"/>
  <c r="T104" i="15"/>
  <c r="R104" i="15"/>
  <c r="P104" i="15"/>
  <c r="BI103" i="15"/>
  <c r="BH103" i="15"/>
  <c r="BG103" i="15"/>
  <c r="BF103" i="15"/>
  <c r="T103" i="15"/>
  <c r="R103" i="15"/>
  <c r="P103" i="15"/>
  <c r="BI102" i="15"/>
  <c r="BH102" i="15"/>
  <c r="BG102" i="15"/>
  <c r="BF102" i="15"/>
  <c r="T102" i="15"/>
  <c r="R102" i="15"/>
  <c r="P102" i="15"/>
  <c r="BI101" i="15"/>
  <c r="BH101" i="15"/>
  <c r="BG101" i="15"/>
  <c r="BF101" i="15"/>
  <c r="T101" i="15"/>
  <c r="R101" i="15"/>
  <c r="P101" i="15"/>
  <c r="BI100" i="15"/>
  <c r="BH100" i="15"/>
  <c r="BG100" i="15"/>
  <c r="BF100" i="15"/>
  <c r="T100" i="15"/>
  <c r="R100" i="15"/>
  <c r="P100" i="15"/>
  <c r="BI99" i="15"/>
  <c r="BH99" i="15"/>
  <c r="BG99" i="15"/>
  <c r="BF99" i="15"/>
  <c r="T99" i="15"/>
  <c r="R99" i="15"/>
  <c r="P99" i="15"/>
  <c r="BI98" i="15"/>
  <c r="BH98" i="15"/>
  <c r="BG98" i="15"/>
  <c r="BF98" i="15"/>
  <c r="T98" i="15"/>
  <c r="R98" i="15"/>
  <c r="P98" i="15"/>
  <c r="BI97" i="15"/>
  <c r="BH97" i="15"/>
  <c r="BG97" i="15"/>
  <c r="BF97" i="15"/>
  <c r="T97" i="15"/>
  <c r="R97" i="15"/>
  <c r="P97" i="15"/>
  <c r="F88" i="15"/>
  <c r="E86" i="15"/>
  <c r="F56" i="15"/>
  <c r="E54" i="15"/>
  <c r="J26" i="15"/>
  <c r="E26" i="15"/>
  <c r="J91" i="15"/>
  <c r="J25" i="15"/>
  <c r="J23" i="15"/>
  <c r="E23" i="15"/>
  <c r="J90" i="15"/>
  <c r="J22" i="15"/>
  <c r="J20" i="15"/>
  <c r="E20" i="15"/>
  <c r="F59" i="15" s="1"/>
  <c r="J19" i="15"/>
  <c r="J17" i="15"/>
  <c r="E17" i="15"/>
  <c r="F90" i="15" s="1"/>
  <c r="J16" i="15"/>
  <c r="J14" i="15"/>
  <c r="J56" i="15"/>
  <c r="E7" i="15"/>
  <c r="E82" i="15" s="1"/>
  <c r="J41" i="14"/>
  <c r="J40" i="14"/>
  <c r="AY70" i="1"/>
  <c r="J39" i="14"/>
  <c r="AX70" i="1" s="1"/>
  <c r="BI138" i="14"/>
  <c r="BH138" i="14"/>
  <c r="BG138" i="14"/>
  <c r="BF138" i="14"/>
  <c r="T138" i="14"/>
  <c r="R138" i="14"/>
  <c r="P138" i="14"/>
  <c r="BI137" i="14"/>
  <c r="BH137" i="14"/>
  <c r="BG137" i="14"/>
  <c r="BF137" i="14"/>
  <c r="T137" i="14"/>
  <c r="R137" i="14"/>
  <c r="P137" i="14"/>
  <c r="BI136" i="14"/>
  <c r="BH136" i="14"/>
  <c r="BG136" i="14"/>
  <c r="BF136" i="14"/>
  <c r="T136" i="14"/>
  <c r="R136" i="14"/>
  <c r="P136" i="14"/>
  <c r="BI135" i="14"/>
  <c r="BH135" i="14"/>
  <c r="BG135" i="14"/>
  <c r="BF135" i="14"/>
  <c r="T135" i="14"/>
  <c r="R135" i="14"/>
  <c r="P135" i="14"/>
  <c r="BI134" i="14"/>
  <c r="BH134" i="14"/>
  <c r="BG134" i="14"/>
  <c r="BF134" i="14"/>
  <c r="T134" i="14"/>
  <c r="R134" i="14"/>
  <c r="P134" i="14"/>
  <c r="BI133" i="14"/>
  <c r="BH133" i="14"/>
  <c r="BG133" i="14"/>
  <c r="BF133" i="14"/>
  <c r="T133" i="14"/>
  <c r="R133" i="14"/>
  <c r="P133" i="14"/>
  <c r="BI132" i="14"/>
  <c r="BH132" i="14"/>
  <c r="BG132" i="14"/>
  <c r="BF132" i="14"/>
  <c r="T132" i="14"/>
  <c r="R132" i="14"/>
  <c r="P132" i="14"/>
  <c r="BI131" i="14"/>
  <c r="BH131" i="14"/>
  <c r="BG131" i="14"/>
  <c r="BF131" i="14"/>
  <c r="T131" i="14"/>
  <c r="R131" i="14"/>
  <c r="P131" i="14"/>
  <c r="BI130" i="14"/>
  <c r="BH130" i="14"/>
  <c r="BG130" i="14"/>
  <c r="BF130" i="14"/>
  <c r="T130" i="14"/>
  <c r="R130" i="14"/>
  <c r="P130" i="14"/>
  <c r="BI129" i="14"/>
  <c r="BH129" i="14"/>
  <c r="BG129" i="14"/>
  <c r="BF129" i="14"/>
  <c r="T129" i="14"/>
  <c r="R129" i="14"/>
  <c r="P129" i="14"/>
  <c r="BI128" i="14"/>
  <c r="BH128" i="14"/>
  <c r="BG128" i="14"/>
  <c r="BF128" i="14"/>
  <c r="T128" i="14"/>
  <c r="R128" i="14"/>
  <c r="P128" i="14"/>
  <c r="BI127" i="14"/>
  <c r="BH127" i="14"/>
  <c r="BG127" i="14"/>
  <c r="BF127" i="14"/>
  <c r="T127" i="14"/>
  <c r="R127" i="14"/>
  <c r="P127" i="14"/>
  <c r="BI126" i="14"/>
  <c r="BH126" i="14"/>
  <c r="BG126" i="14"/>
  <c r="BF126" i="14"/>
  <c r="T126" i="14"/>
  <c r="R126" i="14"/>
  <c r="P126" i="14"/>
  <c r="BI125" i="14"/>
  <c r="BH125" i="14"/>
  <c r="BG125" i="14"/>
  <c r="BF125" i="14"/>
  <c r="T125" i="14"/>
  <c r="R125" i="14"/>
  <c r="P125" i="14"/>
  <c r="BI124" i="14"/>
  <c r="BH124" i="14"/>
  <c r="BG124" i="14"/>
  <c r="BF124" i="14"/>
  <c r="T124" i="14"/>
  <c r="R124" i="14"/>
  <c r="P124" i="14"/>
  <c r="BI122" i="14"/>
  <c r="BH122" i="14"/>
  <c r="BG122" i="14"/>
  <c r="BF122" i="14"/>
  <c r="T122" i="14"/>
  <c r="R122" i="14"/>
  <c r="P122" i="14"/>
  <c r="BI121" i="14"/>
  <c r="BH121" i="14"/>
  <c r="BG121" i="14"/>
  <c r="BF121" i="14"/>
  <c r="T121" i="14"/>
  <c r="R121" i="14"/>
  <c r="P121" i="14"/>
  <c r="BI120" i="14"/>
  <c r="BH120" i="14"/>
  <c r="BG120" i="14"/>
  <c r="BF120" i="14"/>
  <c r="T120" i="14"/>
  <c r="R120" i="14"/>
  <c r="P120" i="14"/>
  <c r="BI119" i="14"/>
  <c r="BH119" i="14"/>
  <c r="BG119" i="14"/>
  <c r="BF119" i="14"/>
  <c r="T119" i="14"/>
  <c r="R119" i="14"/>
  <c r="P119" i="14"/>
  <c r="BI118" i="14"/>
  <c r="BH118" i="14"/>
  <c r="BG118" i="14"/>
  <c r="BF118" i="14"/>
  <c r="T118" i="14"/>
  <c r="R118" i="14"/>
  <c r="P118" i="14"/>
  <c r="BI116" i="14"/>
  <c r="BH116" i="14"/>
  <c r="BG116" i="14"/>
  <c r="BF116" i="14"/>
  <c r="T116" i="14"/>
  <c r="R116" i="14"/>
  <c r="P116" i="14"/>
  <c r="BI115" i="14"/>
  <c r="BH115" i="14"/>
  <c r="BG115" i="14"/>
  <c r="BF115" i="14"/>
  <c r="T115" i="14"/>
  <c r="R115" i="14"/>
  <c r="P115" i="14"/>
  <c r="BI113" i="14"/>
  <c r="BH113" i="14"/>
  <c r="BG113" i="14"/>
  <c r="BF113" i="14"/>
  <c r="T113" i="14"/>
  <c r="R113" i="14"/>
  <c r="P113" i="14"/>
  <c r="BI112" i="14"/>
  <c r="BH112" i="14"/>
  <c r="BG112" i="14"/>
  <c r="BF112" i="14"/>
  <c r="T112" i="14"/>
  <c r="R112" i="14"/>
  <c r="P112" i="14"/>
  <c r="BI111" i="14"/>
  <c r="BH111" i="14"/>
  <c r="BG111" i="14"/>
  <c r="BF111" i="14"/>
  <c r="T111" i="14"/>
  <c r="R111" i="14"/>
  <c r="P111" i="14"/>
  <c r="BI110" i="14"/>
  <c r="BH110" i="14"/>
  <c r="BG110" i="14"/>
  <c r="BF110" i="14"/>
  <c r="T110" i="14"/>
  <c r="R110" i="14"/>
  <c r="P110" i="14"/>
  <c r="BI109" i="14"/>
  <c r="BH109" i="14"/>
  <c r="BG109" i="14"/>
  <c r="BF109" i="14"/>
  <c r="T109" i="14"/>
  <c r="R109" i="14"/>
  <c r="P109" i="14"/>
  <c r="BI108" i="14"/>
  <c r="BH108" i="14"/>
  <c r="BG108" i="14"/>
  <c r="BF108" i="14"/>
  <c r="T108" i="14"/>
  <c r="R108" i="14"/>
  <c r="P108" i="14"/>
  <c r="BI106" i="14"/>
  <c r="BH106" i="14"/>
  <c r="BG106" i="14"/>
  <c r="BF106" i="14"/>
  <c r="T106" i="14"/>
  <c r="R106" i="14"/>
  <c r="P106" i="14"/>
  <c r="BI105" i="14"/>
  <c r="BH105" i="14"/>
  <c r="BG105" i="14"/>
  <c r="BF105" i="14"/>
  <c r="T105" i="14"/>
  <c r="R105" i="14"/>
  <c r="P105" i="14"/>
  <c r="BI104" i="14"/>
  <c r="BH104" i="14"/>
  <c r="BG104" i="14"/>
  <c r="BF104" i="14"/>
  <c r="T104" i="14"/>
  <c r="R104" i="14"/>
  <c r="P104" i="14"/>
  <c r="BI103" i="14"/>
  <c r="BH103" i="14"/>
  <c r="BG103" i="14"/>
  <c r="BF103" i="14"/>
  <c r="T103" i="14"/>
  <c r="R103" i="14"/>
  <c r="P103" i="14"/>
  <c r="BI102" i="14"/>
  <c r="BH102" i="14"/>
  <c r="BG102" i="14"/>
  <c r="BF102" i="14"/>
  <c r="T102" i="14"/>
  <c r="R102" i="14"/>
  <c r="P102" i="14"/>
  <c r="BI101" i="14"/>
  <c r="BH101" i="14"/>
  <c r="BG101" i="14"/>
  <c r="BF101" i="14"/>
  <c r="T101" i="14"/>
  <c r="R101" i="14"/>
  <c r="P101" i="14"/>
  <c r="BI100" i="14"/>
  <c r="BH100" i="14"/>
  <c r="BG100" i="14"/>
  <c r="BF100" i="14"/>
  <c r="T100" i="14"/>
  <c r="R100" i="14"/>
  <c r="P100" i="14"/>
  <c r="F91" i="14"/>
  <c r="E89" i="14"/>
  <c r="F60" i="14"/>
  <c r="E58" i="14"/>
  <c r="J28" i="14"/>
  <c r="E28" i="14"/>
  <c r="J94" i="14" s="1"/>
  <c r="J27" i="14"/>
  <c r="J25" i="14"/>
  <c r="E25" i="14"/>
  <c r="J93" i="14" s="1"/>
  <c r="J24" i="14"/>
  <c r="J22" i="14"/>
  <c r="E22" i="14"/>
  <c r="F94" i="14" s="1"/>
  <c r="J21" i="14"/>
  <c r="J19" i="14"/>
  <c r="E19" i="14"/>
  <c r="F62" i="14" s="1"/>
  <c r="J18" i="14"/>
  <c r="J16" i="14"/>
  <c r="J91" i="14"/>
  <c r="E7" i="14"/>
  <c r="E52" i="14"/>
  <c r="J41" i="13"/>
  <c r="J40" i="13"/>
  <c r="AY69" i="1" s="1"/>
  <c r="J39" i="13"/>
  <c r="AX69" i="1" s="1"/>
  <c r="BI110" i="13"/>
  <c r="BH110" i="13"/>
  <c r="BG110" i="13"/>
  <c r="BF110" i="13"/>
  <c r="T110" i="13"/>
  <c r="R110" i="13"/>
  <c r="P110" i="13"/>
  <c r="BI109" i="13"/>
  <c r="BH109" i="13"/>
  <c r="BG109" i="13"/>
  <c r="BF109" i="13"/>
  <c r="T109" i="13"/>
  <c r="R109" i="13"/>
  <c r="P109" i="13"/>
  <c r="BI108" i="13"/>
  <c r="BH108" i="13"/>
  <c r="BG108" i="13"/>
  <c r="BF108" i="13"/>
  <c r="T108" i="13"/>
  <c r="R108" i="13"/>
  <c r="P108" i="13"/>
  <c r="BI107" i="13"/>
  <c r="BH107" i="13"/>
  <c r="BG107" i="13"/>
  <c r="BF107" i="13"/>
  <c r="T107" i="13"/>
  <c r="R107" i="13"/>
  <c r="P107" i="13"/>
  <c r="BI106" i="13"/>
  <c r="BH106" i="13"/>
  <c r="BG106" i="13"/>
  <c r="BF106" i="13"/>
  <c r="T106" i="13"/>
  <c r="R106" i="13"/>
  <c r="P106" i="13"/>
  <c r="BI105" i="13"/>
  <c r="BH105" i="13"/>
  <c r="BG105" i="13"/>
  <c r="BF105" i="13"/>
  <c r="T105" i="13"/>
  <c r="R105" i="13"/>
  <c r="P105" i="13"/>
  <c r="BI103" i="13"/>
  <c r="BH103" i="13"/>
  <c r="BG103" i="13"/>
  <c r="BF103" i="13"/>
  <c r="T103" i="13"/>
  <c r="T102" i="13"/>
  <c r="R103" i="13"/>
  <c r="R102" i="13" s="1"/>
  <c r="P103" i="13"/>
  <c r="P102" i="13"/>
  <c r="BI101" i="13"/>
  <c r="BH101" i="13"/>
  <c r="BG101" i="13"/>
  <c r="BF101" i="13"/>
  <c r="T101" i="13"/>
  <c r="R101" i="13"/>
  <c r="P101" i="13"/>
  <c r="BI100" i="13"/>
  <c r="BH100" i="13"/>
  <c r="BG100" i="13"/>
  <c r="BF100" i="13"/>
  <c r="T100" i="13"/>
  <c r="R100" i="13"/>
  <c r="P100" i="13"/>
  <c r="BI99" i="13"/>
  <c r="BH99" i="13"/>
  <c r="BG99" i="13"/>
  <c r="BF99" i="13"/>
  <c r="T99" i="13"/>
  <c r="R99" i="13"/>
  <c r="P99" i="13"/>
  <c r="BI98" i="13"/>
  <c r="BH98" i="13"/>
  <c r="BG98" i="13"/>
  <c r="BF98" i="13"/>
  <c r="T98" i="13"/>
  <c r="R98" i="13"/>
  <c r="P98" i="13"/>
  <c r="F89" i="13"/>
  <c r="E87" i="13"/>
  <c r="F60" i="13"/>
  <c r="E58" i="13"/>
  <c r="J28" i="13"/>
  <c r="E28" i="13"/>
  <c r="J92" i="13" s="1"/>
  <c r="J27" i="13"/>
  <c r="J25" i="13"/>
  <c r="E25" i="13"/>
  <c r="J91" i="13"/>
  <c r="J24" i="13"/>
  <c r="J22" i="13"/>
  <c r="E22" i="13"/>
  <c r="F63" i="13"/>
  <c r="J21" i="13"/>
  <c r="J19" i="13"/>
  <c r="E19" i="13"/>
  <c r="F91" i="13" s="1"/>
  <c r="J18" i="13"/>
  <c r="J16" i="13"/>
  <c r="J89" i="13" s="1"/>
  <c r="E7" i="13"/>
  <c r="E52" i="13"/>
  <c r="J41" i="12"/>
  <c r="J40" i="12"/>
  <c r="AY68" i="1" s="1"/>
  <c r="J39" i="12"/>
  <c r="AX68" i="1"/>
  <c r="BI124" i="12"/>
  <c r="BH124" i="12"/>
  <c r="BG124" i="12"/>
  <c r="BF124" i="12"/>
  <c r="T124" i="12"/>
  <c r="R124" i="12"/>
  <c r="P124" i="12"/>
  <c r="BI123" i="12"/>
  <c r="BH123" i="12"/>
  <c r="BG123" i="12"/>
  <c r="BF123" i="12"/>
  <c r="T123" i="12"/>
  <c r="R123" i="12"/>
  <c r="P123" i="12"/>
  <c r="BI122" i="12"/>
  <c r="BH122" i="12"/>
  <c r="BG122" i="12"/>
  <c r="BF122" i="12"/>
  <c r="T122" i="12"/>
  <c r="R122" i="12"/>
  <c r="P122" i="12"/>
  <c r="BI121" i="12"/>
  <c r="BH121" i="12"/>
  <c r="BG121" i="12"/>
  <c r="BF121" i="12"/>
  <c r="T121" i="12"/>
  <c r="R121" i="12"/>
  <c r="P121" i="12"/>
  <c r="BI120" i="12"/>
  <c r="BH120" i="12"/>
  <c r="BG120" i="12"/>
  <c r="BF120" i="12"/>
  <c r="T120" i="12"/>
  <c r="R120" i="12"/>
  <c r="P120" i="12"/>
  <c r="BI119" i="12"/>
  <c r="BH119" i="12"/>
  <c r="BG119" i="12"/>
  <c r="BF119" i="12"/>
  <c r="T119" i="12"/>
  <c r="R119" i="12"/>
  <c r="P119" i="12"/>
  <c r="BI118" i="12"/>
  <c r="BH118" i="12"/>
  <c r="BG118" i="12"/>
  <c r="BF118" i="12"/>
  <c r="T118" i="12"/>
  <c r="R118" i="12"/>
  <c r="P118" i="12"/>
  <c r="BI117" i="12"/>
  <c r="BH117" i="12"/>
  <c r="BG117" i="12"/>
  <c r="BF117" i="12"/>
  <c r="T117" i="12"/>
  <c r="R117" i="12"/>
  <c r="P117" i="12"/>
  <c r="BI116" i="12"/>
  <c r="BH116" i="12"/>
  <c r="BG116" i="12"/>
  <c r="BF116" i="12"/>
  <c r="T116" i="12"/>
  <c r="R116" i="12"/>
  <c r="P116" i="12"/>
  <c r="BI115" i="12"/>
  <c r="BH115" i="12"/>
  <c r="BG115" i="12"/>
  <c r="BF115" i="12"/>
  <c r="T115" i="12"/>
  <c r="R115" i="12"/>
  <c r="P115" i="12"/>
  <c r="BI114" i="12"/>
  <c r="BH114" i="12"/>
  <c r="BG114" i="12"/>
  <c r="BF114" i="12"/>
  <c r="T114" i="12"/>
  <c r="R114" i="12"/>
  <c r="P114" i="12"/>
  <c r="BI113" i="12"/>
  <c r="BH113" i="12"/>
  <c r="BG113" i="12"/>
  <c r="BF113" i="12"/>
  <c r="T113" i="12"/>
  <c r="R113" i="12"/>
  <c r="P113" i="12"/>
  <c r="BI112" i="12"/>
  <c r="BH112" i="12"/>
  <c r="BG112" i="12"/>
  <c r="BF112" i="12"/>
  <c r="T112" i="12"/>
  <c r="R112" i="12"/>
  <c r="P112" i="12"/>
  <c r="BI111" i="12"/>
  <c r="BH111" i="12"/>
  <c r="BG111" i="12"/>
  <c r="BF111" i="12"/>
  <c r="T111" i="12"/>
  <c r="R111" i="12"/>
  <c r="P111" i="12"/>
  <c r="BI109" i="12"/>
  <c r="BH109" i="12"/>
  <c r="BG109" i="12"/>
  <c r="BF109" i="12"/>
  <c r="T109" i="12"/>
  <c r="T108" i="12"/>
  <c r="R109" i="12"/>
  <c r="R108" i="12"/>
  <c r="P109" i="12"/>
  <c r="P108" i="12"/>
  <c r="BI107" i="12"/>
  <c r="BH107" i="12"/>
  <c r="BG107" i="12"/>
  <c r="BF107" i="12"/>
  <c r="T107" i="12"/>
  <c r="R107" i="12"/>
  <c r="P107" i="12"/>
  <c r="BI106" i="12"/>
  <c r="BH106" i="12"/>
  <c r="BG106" i="12"/>
  <c r="BF106" i="12"/>
  <c r="T106" i="12"/>
  <c r="R106" i="12"/>
  <c r="P106" i="12"/>
  <c r="BI104" i="12"/>
  <c r="BH104" i="12"/>
  <c r="BG104" i="12"/>
  <c r="BF104" i="12"/>
  <c r="T104" i="12"/>
  <c r="T103" i="12"/>
  <c r="R104" i="12"/>
  <c r="R103" i="12"/>
  <c r="P104" i="12"/>
  <c r="P103" i="12"/>
  <c r="BI102" i="12"/>
  <c r="BH102" i="12"/>
  <c r="BG102" i="12"/>
  <c r="BF102" i="12"/>
  <c r="T102" i="12"/>
  <c r="T101" i="12" s="1"/>
  <c r="R102" i="12"/>
  <c r="R101" i="12" s="1"/>
  <c r="P102" i="12"/>
  <c r="P101" i="12"/>
  <c r="P100" i="12" s="1"/>
  <c r="F92" i="12"/>
  <c r="E90" i="12"/>
  <c r="F60" i="12"/>
  <c r="E58" i="12"/>
  <c r="J28" i="12"/>
  <c r="E28" i="12"/>
  <c r="J95" i="12"/>
  <c r="J27" i="12"/>
  <c r="J25" i="12"/>
  <c r="E25" i="12"/>
  <c r="J94" i="12" s="1"/>
  <c r="J24" i="12"/>
  <c r="J22" i="12"/>
  <c r="E22" i="12"/>
  <c r="F63" i="12"/>
  <c r="J21" i="12"/>
  <c r="J19" i="12"/>
  <c r="E19" i="12"/>
  <c r="F94" i="12"/>
  <c r="J18" i="12"/>
  <c r="J16" i="12"/>
  <c r="J60" i="12"/>
  <c r="E7" i="12"/>
  <c r="E84" i="12" s="1"/>
  <c r="J41" i="11"/>
  <c r="J40" i="11"/>
  <c r="AY67" i="1"/>
  <c r="J39" i="11"/>
  <c r="AX67" i="1"/>
  <c r="BI173" i="11"/>
  <c r="BH173" i="11"/>
  <c r="BG173" i="11"/>
  <c r="BF173" i="11"/>
  <c r="T173" i="11"/>
  <c r="R173" i="11"/>
  <c r="P173" i="11"/>
  <c r="BI172" i="11"/>
  <c r="BH172" i="11"/>
  <c r="BG172" i="11"/>
  <c r="BF172" i="11"/>
  <c r="T172" i="11"/>
  <c r="R172" i="11"/>
  <c r="P172" i="11"/>
  <c r="BI171" i="11"/>
  <c r="BH171" i="11"/>
  <c r="BG171" i="11"/>
  <c r="BF171" i="11"/>
  <c r="T171" i="11"/>
  <c r="R171" i="11"/>
  <c r="P171" i="11"/>
  <c r="BI170" i="11"/>
  <c r="BH170" i="11"/>
  <c r="BG170" i="11"/>
  <c r="BF170" i="11"/>
  <c r="T170" i="11"/>
  <c r="R170" i="11"/>
  <c r="P170" i="11"/>
  <c r="BI169" i="11"/>
  <c r="BH169" i="11"/>
  <c r="BG169" i="11"/>
  <c r="BF169" i="11"/>
  <c r="T169" i="11"/>
  <c r="R169" i="11"/>
  <c r="P169" i="11"/>
  <c r="BI168" i="11"/>
  <c r="BH168" i="11"/>
  <c r="BG168" i="11"/>
  <c r="BF168" i="11"/>
  <c r="T168" i="11"/>
  <c r="R168" i="11"/>
  <c r="P168" i="11"/>
  <c r="BI167" i="11"/>
  <c r="BH167" i="11"/>
  <c r="BG167" i="11"/>
  <c r="BF167" i="11"/>
  <c r="T167" i="11"/>
  <c r="R167" i="11"/>
  <c r="P167" i="11"/>
  <c r="BI166" i="11"/>
  <c r="BH166" i="11"/>
  <c r="BG166" i="11"/>
  <c r="BF166" i="11"/>
  <c r="T166" i="11"/>
  <c r="R166" i="11"/>
  <c r="P166" i="11"/>
  <c r="BI165" i="11"/>
  <c r="BH165" i="11"/>
  <c r="BG165" i="11"/>
  <c r="BF165" i="11"/>
  <c r="T165" i="11"/>
  <c r="R165" i="11"/>
  <c r="P165" i="11"/>
  <c r="BI164" i="11"/>
  <c r="BH164" i="11"/>
  <c r="BG164" i="11"/>
  <c r="BF164" i="11"/>
  <c r="T164" i="11"/>
  <c r="R164" i="11"/>
  <c r="P164" i="11"/>
  <c r="BI163" i="11"/>
  <c r="BH163" i="11"/>
  <c r="BG163" i="11"/>
  <c r="BF163" i="11"/>
  <c r="T163" i="11"/>
  <c r="R163" i="11"/>
  <c r="P163" i="11"/>
  <c r="BI162" i="11"/>
  <c r="BH162" i="11"/>
  <c r="BG162" i="11"/>
  <c r="BF162" i="11"/>
  <c r="T162" i="11"/>
  <c r="R162" i="11"/>
  <c r="P162" i="11"/>
  <c r="BI161" i="11"/>
  <c r="BH161" i="11"/>
  <c r="BG161" i="11"/>
  <c r="BF161" i="11"/>
  <c r="T161" i="11"/>
  <c r="R161" i="11"/>
  <c r="P161" i="11"/>
  <c r="BI160" i="11"/>
  <c r="BH160" i="11"/>
  <c r="BG160" i="11"/>
  <c r="BF160" i="11"/>
  <c r="T160" i="11"/>
  <c r="R160" i="11"/>
  <c r="P160" i="11"/>
  <c r="BI159" i="11"/>
  <c r="BH159" i="11"/>
  <c r="BG159" i="11"/>
  <c r="BF159" i="11"/>
  <c r="T159" i="11"/>
  <c r="R159" i="11"/>
  <c r="P159" i="11"/>
  <c r="BI158" i="11"/>
  <c r="BH158" i="11"/>
  <c r="BG158" i="11"/>
  <c r="BF158" i="11"/>
  <c r="T158" i="11"/>
  <c r="R158" i="11"/>
  <c r="P158" i="11"/>
  <c r="BI157" i="11"/>
  <c r="BH157" i="11"/>
  <c r="BG157" i="11"/>
  <c r="BF157" i="11"/>
  <c r="T157" i="11"/>
  <c r="R157" i="11"/>
  <c r="P157" i="11"/>
  <c r="BI156" i="11"/>
  <c r="BH156" i="11"/>
  <c r="BG156" i="11"/>
  <c r="BF156" i="11"/>
  <c r="T156" i="11"/>
  <c r="R156" i="11"/>
  <c r="P156" i="11"/>
  <c r="BI155" i="11"/>
  <c r="BH155" i="11"/>
  <c r="BG155" i="11"/>
  <c r="BF155" i="11"/>
  <c r="T155" i="11"/>
  <c r="R155" i="11"/>
  <c r="P155" i="11"/>
  <c r="BI153" i="11"/>
  <c r="BH153" i="11"/>
  <c r="BG153" i="11"/>
  <c r="BF153" i="11"/>
  <c r="T153" i="11"/>
  <c r="R153" i="11"/>
  <c r="P153" i="11"/>
  <c r="BI152" i="11"/>
  <c r="BH152" i="11"/>
  <c r="BG152" i="11"/>
  <c r="BF152" i="11"/>
  <c r="T152" i="11"/>
  <c r="R152" i="11"/>
  <c r="P152" i="11"/>
  <c r="BI151" i="11"/>
  <c r="BH151" i="11"/>
  <c r="BG151" i="11"/>
  <c r="BF151" i="11"/>
  <c r="T151" i="11"/>
  <c r="R151" i="11"/>
  <c r="P151" i="11"/>
  <c r="BI150" i="11"/>
  <c r="BH150" i="11"/>
  <c r="BG150" i="11"/>
  <c r="BF150" i="11"/>
  <c r="T150" i="11"/>
  <c r="R150" i="11"/>
  <c r="P150" i="11"/>
  <c r="BI149" i="11"/>
  <c r="BH149" i="11"/>
  <c r="BG149" i="11"/>
  <c r="BF149" i="11"/>
  <c r="T149" i="11"/>
  <c r="R149" i="11"/>
  <c r="P149" i="11"/>
  <c r="BI148" i="11"/>
  <c r="BH148" i="11"/>
  <c r="BG148" i="11"/>
  <c r="BF148" i="11"/>
  <c r="T148" i="11"/>
  <c r="R148" i="11"/>
  <c r="P148" i="11"/>
  <c r="BI147" i="11"/>
  <c r="BH147" i="11"/>
  <c r="BG147" i="11"/>
  <c r="BF147" i="11"/>
  <c r="T147" i="11"/>
  <c r="R147" i="11"/>
  <c r="P147" i="11"/>
  <c r="BI146" i="11"/>
  <c r="BH146" i="11"/>
  <c r="BG146" i="11"/>
  <c r="BF146" i="11"/>
  <c r="T146" i="11"/>
  <c r="R146" i="11"/>
  <c r="P146" i="11"/>
  <c r="BI144" i="11"/>
  <c r="BH144" i="11"/>
  <c r="BG144" i="11"/>
  <c r="BF144" i="11"/>
  <c r="T144" i="11"/>
  <c r="R144" i="11"/>
  <c r="P144" i="11"/>
  <c r="BI143" i="11"/>
  <c r="BH143" i="11"/>
  <c r="BG143" i="11"/>
  <c r="BF143" i="11"/>
  <c r="T143" i="11"/>
  <c r="R143" i="11"/>
  <c r="P143" i="11"/>
  <c r="BI141" i="11"/>
  <c r="BH141" i="11"/>
  <c r="BG141" i="11"/>
  <c r="BF141" i="11"/>
  <c r="T141" i="11"/>
  <c r="R141" i="11"/>
  <c r="P141" i="11"/>
  <c r="BI140" i="11"/>
  <c r="BH140" i="11"/>
  <c r="BG140" i="11"/>
  <c r="BF140" i="11"/>
  <c r="T140" i="11"/>
  <c r="R140" i="11"/>
  <c r="P140" i="11"/>
  <c r="BI139" i="11"/>
  <c r="BH139" i="11"/>
  <c r="BG139" i="11"/>
  <c r="BF139" i="11"/>
  <c r="T139" i="11"/>
  <c r="R139" i="11"/>
  <c r="P139" i="11"/>
  <c r="BI138" i="11"/>
  <c r="BH138" i="11"/>
  <c r="BG138" i="11"/>
  <c r="BF138" i="11"/>
  <c r="T138" i="11"/>
  <c r="R138" i="11"/>
  <c r="P138" i="11"/>
  <c r="BI137" i="11"/>
  <c r="BH137" i="11"/>
  <c r="BG137" i="11"/>
  <c r="BF137" i="11"/>
  <c r="T137" i="11"/>
  <c r="R137" i="11"/>
  <c r="P137" i="11"/>
  <c r="BI136" i="11"/>
  <c r="BH136" i="11"/>
  <c r="BG136" i="11"/>
  <c r="BF136" i="11"/>
  <c r="T136" i="11"/>
  <c r="R136" i="11"/>
  <c r="P136" i="11"/>
  <c r="BI134" i="11"/>
  <c r="BH134" i="11"/>
  <c r="BG134" i="11"/>
  <c r="BF134" i="11"/>
  <c r="T134" i="11"/>
  <c r="R134" i="11"/>
  <c r="P134" i="11"/>
  <c r="BI133" i="11"/>
  <c r="BH133" i="11"/>
  <c r="BG133" i="11"/>
  <c r="BF133" i="11"/>
  <c r="T133" i="11"/>
  <c r="R133" i="11"/>
  <c r="P133" i="11"/>
  <c r="BI132" i="11"/>
  <c r="BH132" i="11"/>
  <c r="BG132" i="11"/>
  <c r="BF132" i="11"/>
  <c r="T132" i="11"/>
  <c r="R132" i="11"/>
  <c r="P132" i="11"/>
  <c r="BI131" i="11"/>
  <c r="BH131" i="11"/>
  <c r="BG131" i="11"/>
  <c r="BF131" i="11"/>
  <c r="T131" i="11"/>
  <c r="R131" i="11"/>
  <c r="P131" i="11"/>
  <c r="BI130" i="11"/>
  <c r="BH130" i="11"/>
  <c r="BG130" i="11"/>
  <c r="BF130" i="11"/>
  <c r="T130" i="11"/>
  <c r="R130" i="11"/>
  <c r="P130" i="11"/>
  <c r="BI129" i="11"/>
  <c r="BH129" i="11"/>
  <c r="BG129" i="11"/>
  <c r="BF129" i="11"/>
  <c r="T129" i="11"/>
  <c r="R129" i="11"/>
  <c r="P129" i="11"/>
  <c r="BI128" i="11"/>
  <c r="BH128" i="11"/>
  <c r="BG128" i="11"/>
  <c r="BF128" i="11"/>
  <c r="T128" i="11"/>
  <c r="R128" i="11"/>
  <c r="P128" i="11"/>
  <c r="BI127" i="11"/>
  <c r="BH127" i="11"/>
  <c r="BG127" i="11"/>
  <c r="BF127" i="11"/>
  <c r="T127" i="11"/>
  <c r="R127" i="11"/>
  <c r="P127" i="11"/>
  <c r="BI126" i="11"/>
  <c r="BH126" i="11"/>
  <c r="BG126" i="11"/>
  <c r="BF126" i="11"/>
  <c r="T126" i="11"/>
  <c r="R126" i="11"/>
  <c r="P126" i="11"/>
  <c r="BI125" i="11"/>
  <c r="BH125" i="11"/>
  <c r="BG125" i="11"/>
  <c r="BF125" i="11"/>
  <c r="T125" i="11"/>
  <c r="R125" i="11"/>
  <c r="P125" i="11"/>
  <c r="BI123" i="11"/>
  <c r="BH123" i="11"/>
  <c r="BG123" i="11"/>
  <c r="BF123" i="11"/>
  <c r="T123" i="11"/>
  <c r="R123" i="11"/>
  <c r="P123" i="11"/>
  <c r="BI122" i="11"/>
  <c r="BH122" i="11"/>
  <c r="BG122" i="11"/>
  <c r="BF122" i="11"/>
  <c r="T122" i="11"/>
  <c r="R122" i="11"/>
  <c r="P122" i="11"/>
  <c r="BI120" i="11"/>
  <c r="BH120" i="11"/>
  <c r="BG120" i="11"/>
  <c r="BF120" i="11"/>
  <c r="T120" i="11"/>
  <c r="R120" i="11"/>
  <c r="P120" i="11"/>
  <c r="BI119" i="11"/>
  <c r="BH119" i="11"/>
  <c r="BG119" i="11"/>
  <c r="BF119" i="11"/>
  <c r="T119" i="11"/>
  <c r="R119" i="11"/>
  <c r="P119" i="11"/>
  <c r="BI117" i="11"/>
  <c r="BH117" i="11"/>
  <c r="BG117" i="11"/>
  <c r="BF117" i="11"/>
  <c r="T117" i="11"/>
  <c r="R117" i="11"/>
  <c r="P117" i="11"/>
  <c r="BI116" i="11"/>
  <c r="BH116" i="11"/>
  <c r="BG116" i="11"/>
  <c r="BF116" i="11"/>
  <c r="T116" i="11"/>
  <c r="R116" i="11"/>
  <c r="P116" i="11"/>
  <c r="BI115" i="11"/>
  <c r="BH115" i="11"/>
  <c r="BG115" i="11"/>
  <c r="BF115" i="11"/>
  <c r="T115" i="11"/>
  <c r="R115" i="11"/>
  <c r="P115" i="11"/>
  <c r="BI113" i="11"/>
  <c r="BH113" i="11"/>
  <c r="BG113" i="11"/>
  <c r="BF113" i="11"/>
  <c r="T113" i="11"/>
  <c r="R113" i="11"/>
  <c r="P113" i="11"/>
  <c r="BI112" i="11"/>
  <c r="BH112" i="11"/>
  <c r="BG112" i="11"/>
  <c r="BF112" i="11"/>
  <c r="T112" i="11"/>
  <c r="R112" i="11"/>
  <c r="P112" i="11"/>
  <c r="BI111" i="11"/>
  <c r="BH111" i="11"/>
  <c r="BG111" i="11"/>
  <c r="BF111" i="11"/>
  <c r="T111" i="11"/>
  <c r="R111" i="11"/>
  <c r="P111" i="11"/>
  <c r="BI110" i="11"/>
  <c r="BH110" i="11"/>
  <c r="BG110" i="11"/>
  <c r="BF110" i="11"/>
  <c r="T110" i="11"/>
  <c r="R110" i="11"/>
  <c r="P110" i="11"/>
  <c r="BI109" i="11"/>
  <c r="BH109" i="11"/>
  <c r="BG109" i="11"/>
  <c r="BF109" i="11"/>
  <c r="T109" i="11"/>
  <c r="R109" i="11"/>
  <c r="P109" i="11"/>
  <c r="BI108" i="11"/>
  <c r="BH108" i="11"/>
  <c r="BG108" i="11"/>
  <c r="BF108" i="11"/>
  <c r="T108" i="11"/>
  <c r="R108" i="11"/>
  <c r="P108" i="11"/>
  <c r="BI106" i="11"/>
  <c r="BH106" i="11"/>
  <c r="BG106" i="11"/>
  <c r="BF106" i="11"/>
  <c r="T106" i="11"/>
  <c r="R106" i="11"/>
  <c r="P106" i="11"/>
  <c r="BI105" i="11"/>
  <c r="BH105" i="11"/>
  <c r="BG105" i="11"/>
  <c r="BF105" i="11"/>
  <c r="T105" i="11"/>
  <c r="R105" i="11"/>
  <c r="P105" i="11"/>
  <c r="F96" i="11"/>
  <c r="E94" i="11"/>
  <c r="F60" i="11"/>
  <c r="E58" i="11"/>
  <c r="J28" i="11"/>
  <c r="E28" i="11"/>
  <c r="J99" i="11" s="1"/>
  <c r="J27" i="11"/>
  <c r="J25" i="11"/>
  <c r="E25" i="11"/>
  <c r="J62" i="11" s="1"/>
  <c r="J24" i="11"/>
  <c r="J22" i="11"/>
  <c r="E22" i="11"/>
  <c r="F63" i="11" s="1"/>
  <c r="J21" i="11"/>
  <c r="J19" i="11"/>
  <c r="E19" i="11"/>
  <c r="F98" i="11" s="1"/>
  <c r="J18" i="11"/>
  <c r="J16" i="11"/>
  <c r="J96" i="11" s="1"/>
  <c r="E7" i="11"/>
  <c r="E52" i="11" s="1"/>
  <c r="J41" i="10"/>
  <c r="J40" i="10"/>
  <c r="AY66" i="1" s="1"/>
  <c r="J39" i="10"/>
  <c r="AX66" i="1"/>
  <c r="BI144" i="10"/>
  <c r="BH144" i="10"/>
  <c r="BG144" i="10"/>
  <c r="BF144" i="10"/>
  <c r="T144" i="10"/>
  <c r="R144" i="10"/>
  <c r="P144" i="10"/>
  <c r="BI143" i="10"/>
  <c r="BH143" i="10"/>
  <c r="BG143" i="10"/>
  <c r="BF143" i="10"/>
  <c r="T143" i="10"/>
  <c r="R143" i="10"/>
  <c r="P143" i="10"/>
  <c r="BI142" i="10"/>
  <c r="BH142" i="10"/>
  <c r="BG142" i="10"/>
  <c r="BF142" i="10"/>
  <c r="T142" i="10"/>
  <c r="R142" i="10"/>
  <c r="P142" i="10"/>
  <c r="BI141" i="10"/>
  <c r="BH141" i="10"/>
  <c r="BG141" i="10"/>
  <c r="BF141" i="10"/>
  <c r="T141" i="10"/>
  <c r="R141" i="10"/>
  <c r="P141" i="10"/>
  <c r="BI140" i="10"/>
  <c r="BH140" i="10"/>
  <c r="BG140" i="10"/>
  <c r="BF140" i="10"/>
  <c r="T140" i="10"/>
  <c r="R140" i="10"/>
  <c r="P140" i="10"/>
  <c r="BI139" i="10"/>
  <c r="BH139" i="10"/>
  <c r="BG139" i="10"/>
  <c r="BF139" i="10"/>
  <c r="T139" i="10"/>
  <c r="R139" i="10"/>
  <c r="P139" i="10"/>
  <c r="BI138" i="10"/>
  <c r="BH138" i="10"/>
  <c r="BG138" i="10"/>
  <c r="BF138" i="10"/>
  <c r="T138" i="10"/>
  <c r="R138" i="10"/>
  <c r="P138" i="10"/>
  <c r="BI137" i="10"/>
  <c r="BH137" i="10"/>
  <c r="BG137" i="10"/>
  <c r="BF137" i="10"/>
  <c r="T137" i="10"/>
  <c r="R137" i="10"/>
  <c r="P137" i="10"/>
  <c r="BI136" i="10"/>
  <c r="BH136" i="10"/>
  <c r="BG136" i="10"/>
  <c r="BF136" i="10"/>
  <c r="T136" i="10"/>
  <c r="R136" i="10"/>
  <c r="P136" i="10"/>
  <c r="BI135" i="10"/>
  <c r="BH135" i="10"/>
  <c r="BG135" i="10"/>
  <c r="BF135" i="10"/>
  <c r="T135" i="10"/>
  <c r="R135" i="10"/>
  <c r="P135" i="10"/>
  <c r="BI134" i="10"/>
  <c r="BH134" i="10"/>
  <c r="BG134" i="10"/>
  <c r="BF134" i="10"/>
  <c r="T134" i="10"/>
  <c r="R134" i="10"/>
  <c r="P134" i="10"/>
  <c r="BI133" i="10"/>
  <c r="BH133" i="10"/>
  <c r="BG133" i="10"/>
  <c r="BF133" i="10"/>
  <c r="T133" i="10"/>
  <c r="R133" i="10"/>
  <c r="P133" i="10"/>
  <c r="BI132" i="10"/>
  <c r="BH132" i="10"/>
  <c r="BG132" i="10"/>
  <c r="BF132" i="10"/>
  <c r="T132" i="10"/>
  <c r="R132" i="10"/>
  <c r="P132" i="10"/>
  <c r="BI131" i="10"/>
  <c r="BH131" i="10"/>
  <c r="BG131" i="10"/>
  <c r="BF131" i="10"/>
  <c r="T131" i="10"/>
  <c r="R131" i="10"/>
  <c r="P131" i="10"/>
  <c r="BI130" i="10"/>
  <c r="BH130" i="10"/>
  <c r="BG130" i="10"/>
  <c r="BF130" i="10"/>
  <c r="T130" i="10"/>
  <c r="R130" i="10"/>
  <c r="P130" i="10"/>
  <c r="BI129" i="10"/>
  <c r="BH129" i="10"/>
  <c r="BG129" i="10"/>
  <c r="BF129" i="10"/>
  <c r="T129" i="10"/>
  <c r="R129" i="10"/>
  <c r="P129" i="10"/>
  <c r="BI128" i="10"/>
  <c r="BH128" i="10"/>
  <c r="BG128" i="10"/>
  <c r="BF128" i="10"/>
  <c r="T128" i="10"/>
  <c r="R128" i="10"/>
  <c r="P128" i="10"/>
  <c r="BI127" i="10"/>
  <c r="BH127" i="10"/>
  <c r="BG127" i="10"/>
  <c r="BF127" i="10"/>
  <c r="T127" i="10"/>
  <c r="R127" i="10"/>
  <c r="P127" i="10"/>
  <c r="BI126" i="10"/>
  <c r="BH126" i="10"/>
  <c r="BG126" i="10"/>
  <c r="BF126" i="10"/>
  <c r="T126" i="10"/>
  <c r="R126" i="10"/>
  <c r="P126" i="10"/>
  <c r="BI124" i="10"/>
  <c r="BH124" i="10"/>
  <c r="BG124" i="10"/>
  <c r="BF124" i="10"/>
  <c r="T124" i="10"/>
  <c r="R124" i="10"/>
  <c r="P124" i="10"/>
  <c r="BI123" i="10"/>
  <c r="BH123" i="10"/>
  <c r="BG123" i="10"/>
  <c r="BF123" i="10"/>
  <c r="T123" i="10"/>
  <c r="R123" i="10"/>
  <c r="P123" i="10"/>
  <c r="BI122" i="10"/>
  <c r="BH122" i="10"/>
  <c r="BG122" i="10"/>
  <c r="BF122" i="10"/>
  <c r="T122" i="10"/>
  <c r="R122" i="10"/>
  <c r="P122" i="10"/>
  <c r="BI121" i="10"/>
  <c r="BH121" i="10"/>
  <c r="BG121" i="10"/>
  <c r="BF121" i="10"/>
  <c r="T121" i="10"/>
  <c r="R121" i="10"/>
  <c r="P121" i="10"/>
  <c r="BI120" i="10"/>
  <c r="BH120" i="10"/>
  <c r="BG120" i="10"/>
  <c r="BF120" i="10"/>
  <c r="T120" i="10"/>
  <c r="R120" i="10"/>
  <c r="P120" i="10"/>
  <c r="BI119" i="10"/>
  <c r="BH119" i="10"/>
  <c r="BG119" i="10"/>
  <c r="BF119" i="10"/>
  <c r="T119" i="10"/>
  <c r="R119" i="10"/>
  <c r="P119" i="10"/>
  <c r="BI117" i="10"/>
  <c r="BH117" i="10"/>
  <c r="BG117" i="10"/>
  <c r="BF117" i="10"/>
  <c r="T117" i="10"/>
  <c r="R117" i="10"/>
  <c r="P117" i="10"/>
  <c r="BI116" i="10"/>
  <c r="BH116" i="10"/>
  <c r="BG116" i="10"/>
  <c r="BF116" i="10"/>
  <c r="T116" i="10"/>
  <c r="R116" i="10"/>
  <c r="P116" i="10"/>
  <c r="BI114" i="10"/>
  <c r="BH114" i="10"/>
  <c r="BG114" i="10"/>
  <c r="BF114" i="10"/>
  <c r="T114" i="10"/>
  <c r="T113" i="10"/>
  <c r="R114" i="10"/>
  <c r="R113" i="10" s="1"/>
  <c r="P114" i="10"/>
  <c r="P113" i="10"/>
  <c r="BI112" i="10"/>
  <c r="BH112" i="10"/>
  <c r="BG112" i="10"/>
  <c r="BF112" i="10"/>
  <c r="T112" i="10"/>
  <c r="R112" i="10"/>
  <c r="P112" i="10"/>
  <c r="BI111" i="10"/>
  <c r="BH111" i="10"/>
  <c r="BG111" i="10"/>
  <c r="BF111" i="10"/>
  <c r="T111" i="10"/>
  <c r="R111" i="10"/>
  <c r="P111" i="10"/>
  <c r="BI109" i="10"/>
  <c r="BH109" i="10"/>
  <c r="BG109" i="10"/>
  <c r="BF109" i="10"/>
  <c r="T109" i="10"/>
  <c r="R109" i="10"/>
  <c r="P109" i="10"/>
  <c r="BI108" i="10"/>
  <c r="BH108" i="10"/>
  <c r="BG108" i="10"/>
  <c r="BF108" i="10"/>
  <c r="T108" i="10"/>
  <c r="R108" i="10"/>
  <c r="P108" i="10"/>
  <c r="BI107" i="10"/>
  <c r="BH107" i="10"/>
  <c r="BG107" i="10"/>
  <c r="BF107" i="10"/>
  <c r="T107" i="10"/>
  <c r="R107" i="10"/>
  <c r="P107" i="10"/>
  <c r="BI106" i="10"/>
  <c r="BH106" i="10"/>
  <c r="BG106" i="10"/>
  <c r="BF106" i="10"/>
  <c r="T106" i="10"/>
  <c r="R106" i="10"/>
  <c r="P106" i="10"/>
  <c r="BI105" i="10"/>
  <c r="BH105" i="10"/>
  <c r="BG105" i="10"/>
  <c r="BF105" i="10"/>
  <c r="T105" i="10"/>
  <c r="R105" i="10"/>
  <c r="P105" i="10"/>
  <c r="BI104" i="10"/>
  <c r="BH104" i="10"/>
  <c r="BG104" i="10"/>
  <c r="BF104" i="10"/>
  <c r="T104" i="10"/>
  <c r="R104" i="10"/>
  <c r="P104" i="10"/>
  <c r="BI103" i="10"/>
  <c r="BH103" i="10"/>
  <c r="BG103" i="10"/>
  <c r="BF103" i="10"/>
  <c r="T103" i="10"/>
  <c r="R103" i="10"/>
  <c r="P103" i="10"/>
  <c r="BI102" i="10"/>
  <c r="BH102" i="10"/>
  <c r="BG102" i="10"/>
  <c r="BF102" i="10"/>
  <c r="T102" i="10"/>
  <c r="R102" i="10"/>
  <c r="P102" i="10"/>
  <c r="BI101" i="10"/>
  <c r="BH101" i="10"/>
  <c r="BG101" i="10"/>
  <c r="BF101" i="10"/>
  <c r="T101" i="10"/>
  <c r="R101" i="10"/>
  <c r="P101" i="10"/>
  <c r="F92" i="10"/>
  <c r="E90" i="10"/>
  <c r="F60" i="10"/>
  <c r="E58" i="10"/>
  <c r="J28" i="10"/>
  <c r="E28" i="10"/>
  <c r="J95" i="10"/>
  <c r="J27" i="10"/>
  <c r="J25" i="10"/>
  <c r="E25" i="10"/>
  <c r="J94" i="10"/>
  <c r="J24" i="10"/>
  <c r="J22" i="10"/>
  <c r="E22" i="10"/>
  <c r="F63" i="10"/>
  <c r="J21" i="10"/>
  <c r="J19" i="10"/>
  <c r="E19" i="10"/>
  <c r="F94" i="10" s="1"/>
  <c r="J18" i="10"/>
  <c r="J16" i="10"/>
  <c r="J92" i="10" s="1"/>
  <c r="E7" i="10"/>
  <c r="E52" i="10"/>
  <c r="J41" i="9"/>
  <c r="J40" i="9"/>
  <c r="AY65" i="1" s="1"/>
  <c r="J39" i="9"/>
  <c r="AX65" i="1" s="1"/>
  <c r="BI157" i="9"/>
  <c r="BH157" i="9"/>
  <c r="BG157" i="9"/>
  <c r="BF157" i="9"/>
  <c r="T157" i="9"/>
  <c r="R157" i="9"/>
  <c r="P157" i="9"/>
  <c r="BI156" i="9"/>
  <c r="BH156" i="9"/>
  <c r="BG156" i="9"/>
  <c r="BF156" i="9"/>
  <c r="T156" i="9"/>
  <c r="R156" i="9"/>
  <c r="P156" i="9"/>
  <c r="BI155" i="9"/>
  <c r="BH155" i="9"/>
  <c r="BG155" i="9"/>
  <c r="BF155" i="9"/>
  <c r="T155" i="9"/>
  <c r="R155" i="9"/>
  <c r="P155" i="9"/>
  <c r="BI154" i="9"/>
  <c r="BH154" i="9"/>
  <c r="BG154" i="9"/>
  <c r="BF154" i="9"/>
  <c r="T154" i="9"/>
  <c r="R154" i="9"/>
  <c r="P154" i="9"/>
  <c r="BI153" i="9"/>
  <c r="BH153" i="9"/>
  <c r="BG153" i="9"/>
  <c r="BF153" i="9"/>
  <c r="T153" i="9"/>
  <c r="R153" i="9"/>
  <c r="P153" i="9"/>
  <c r="BI152" i="9"/>
  <c r="BH152" i="9"/>
  <c r="BG152" i="9"/>
  <c r="BF152" i="9"/>
  <c r="T152" i="9"/>
  <c r="R152" i="9"/>
  <c r="P152" i="9"/>
  <c r="BI151" i="9"/>
  <c r="BH151" i="9"/>
  <c r="BG151" i="9"/>
  <c r="BF151" i="9"/>
  <c r="T151" i="9"/>
  <c r="R151" i="9"/>
  <c r="P151" i="9"/>
  <c r="BI150" i="9"/>
  <c r="BH150" i="9"/>
  <c r="BG150" i="9"/>
  <c r="BF150" i="9"/>
  <c r="T150" i="9"/>
  <c r="R150" i="9"/>
  <c r="P150" i="9"/>
  <c r="BI149" i="9"/>
  <c r="BH149" i="9"/>
  <c r="BG149" i="9"/>
  <c r="BF149" i="9"/>
  <c r="T149" i="9"/>
  <c r="R149" i="9"/>
  <c r="P149" i="9"/>
  <c r="BI148" i="9"/>
  <c r="BH148" i="9"/>
  <c r="BG148" i="9"/>
  <c r="BF148" i="9"/>
  <c r="T148" i="9"/>
  <c r="R148" i="9"/>
  <c r="P148" i="9"/>
  <c r="BI147" i="9"/>
  <c r="BH147" i="9"/>
  <c r="BG147" i="9"/>
  <c r="BF147" i="9"/>
  <c r="T147" i="9"/>
  <c r="R147" i="9"/>
  <c r="P147" i="9"/>
  <c r="BI146" i="9"/>
  <c r="BH146" i="9"/>
  <c r="BG146" i="9"/>
  <c r="BF146" i="9"/>
  <c r="T146" i="9"/>
  <c r="R146" i="9"/>
  <c r="P146" i="9"/>
  <c r="BI145" i="9"/>
  <c r="BH145" i="9"/>
  <c r="BG145" i="9"/>
  <c r="BF145" i="9"/>
  <c r="T145" i="9"/>
  <c r="R145" i="9"/>
  <c r="P145" i="9"/>
  <c r="BI144" i="9"/>
  <c r="BH144" i="9"/>
  <c r="BG144" i="9"/>
  <c r="BF144" i="9"/>
  <c r="T144" i="9"/>
  <c r="R144" i="9"/>
  <c r="P144" i="9"/>
  <c r="BI143" i="9"/>
  <c r="BH143" i="9"/>
  <c r="BG143" i="9"/>
  <c r="BF143" i="9"/>
  <c r="T143" i="9"/>
  <c r="R143" i="9"/>
  <c r="P143" i="9"/>
  <c r="BI142" i="9"/>
  <c r="BH142" i="9"/>
  <c r="BG142" i="9"/>
  <c r="BF142" i="9"/>
  <c r="T142" i="9"/>
  <c r="R142" i="9"/>
  <c r="P142" i="9"/>
  <c r="BI141" i="9"/>
  <c r="BH141" i="9"/>
  <c r="BG141" i="9"/>
  <c r="BF141" i="9"/>
  <c r="T141" i="9"/>
  <c r="R141" i="9"/>
  <c r="P141" i="9"/>
  <c r="BI140" i="9"/>
  <c r="BH140" i="9"/>
  <c r="BG140" i="9"/>
  <c r="BF140" i="9"/>
  <c r="T140" i="9"/>
  <c r="R140" i="9"/>
  <c r="P140" i="9"/>
  <c r="BI139" i="9"/>
  <c r="BH139" i="9"/>
  <c r="BG139" i="9"/>
  <c r="BF139" i="9"/>
  <c r="T139" i="9"/>
  <c r="R139" i="9"/>
  <c r="P139" i="9"/>
  <c r="BI138" i="9"/>
  <c r="BH138" i="9"/>
  <c r="BG138" i="9"/>
  <c r="BF138" i="9"/>
  <c r="T138" i="9"/>
  <c r="R138" i="9"/>
  <c r="P138" i="9"/>
  <c r="BI137" i="9"/>
  <c r="BH137" i="9"/>
  <c r="BG137" i="9"/>
  <c r="BF137" i="9"/>
  <c r="T137" i="9"/>
  <c r="R137" i="9"/>
  <c r="P137" i="9"/>
  <c r="BI135" i="9"/>
  <c r="BH135" i="9"/>
  <c r="BG135" i="9"/>
  <c r="BF135" i="9"/>
  <c r="T135" i="9"/>
  <c r="R135" i="9"/>
  <c r="P135" i="9"/>
  <c r="BI134" i="9"/>
  <c r="BH134" i="9"/>
  <c r="BG134" i="9"/>
  <c r="BF134" i="9"/>
  <c r="T134" i="9"/>
  <c r="R134" i="9"/>
  <c r="P134" i="9"/>
  <c r="BI133" i="9"/>
  <c r="BH133" i="9"/>
  <c r="BG133" i="9"/>
  <c r="BF133" i="9"/>
  <c r="T133" i="9"/>
  <c r="R133" i="9"/>
  <c r="P133" i="9"/>
  <c r="BI132" i="9"/>
  <c r="BH132" i="9"/>
  <c r="BG132" i="9"/>
  <c r="BF132" i="9"/>
  <c r="T132" i="9"/>
  <c r="R132" i="9"/>
  <c r="P132" i="9"/>
  <c r="BI131" i="9"/>
  <c r="BH131" i="9"/>
  <c r="BG131" i="9"/>
  <c r="BF131" i="9"/>
  <c r="T131" i="9"/>
  <c r="R131" i="9"/>
  <c r="P131" i="9"/>
  <c r="BI130" i="9"/>
  <c r="BH130" i="9"/>
  <c r="BG130" i="9"/>
  <c r="BF130" i="9"/>
  <c r="T130" i="9"/>
  <c r="R130" i="9"/>
  <c r="P130" i="9"/>
  <c r="BI128" i="9"/>
  <c r="BH128" i="9"/>
  <c r="BG128" i="9"/>
  <c r="BF128" i="9"/>
  <c r="T128" i="9"/>
  <c r="R128" i="9"/>
  <c r="P128" i="9"/>
  <c r="BI127" i="9"/>
  <c r="BH127" i="9"/>
  <c r="BG127" i="9"/>
  <c r="BF127" i="9"/>
  <c r="T127" i="9"/>
  <c r="R127" i="9"/>
  <c r="P127" i="9"/>
  <c r="BI124" i="9"/>
  <c r="BH124" i="9"/>
  <c r="BG124" i="9"/>
  <c r="BF124" i="9"/>
  <c r="T124" i="9"/>
  <c r="T123" i="9" s="1"/>
  <c r="R124" i="9"/>
  <c r="R123" i="9" s="1"/>
  <c r="P124" i="9"/>
  <c r="P123" i="9" s="1"/>
  <c r="BI122" i="9"/>
  <c r="BH122" i="9"/>
  <c r="BG122" i="9"/>
  <c r="BF122" i="9"/>
  <c r="T122" i="9"/>
  <c r="R122" i="9"/>
  <c r="P122" i="9"/>
  <c r="BI121" i="9"/>
  <c r="BH121" i="9"/>
  <c r="BG121" i="9"/>
  <c r="BF121" i="9"/>
  <c r="T121" i="9"/>
  <c r="R121" i="9"/>
  <c r="P121" i="9"/>
  <c r="BI120" i="9"/>
  <c r="BH120" i="9"/>
  <c r="BG120" i="9"/>
  <c r="BF120" i="9"/>
  <c r="T120" i="9"/>
  <c r="R120" i="9"/>
  <c r="P120" i="9"/>
  <c r="BI118" i="9"/>
  <c r="BH118" i="9"/>
  <c r="BG118" i="9"/>
  <c r="BF118" i="9"/>
  <c r="T118" i="9"/>
  <c r="R118" i="9"/>
  <c r="P118" i="9"/>
  <c r="BI117" i="9"/>
  <c r="BH117" i="9"/>
  <c r="BG117" i="9"/>
  <c r="BF117" i="9"/>
  <c r="T117" i="9"/>
  <c r="R117" i="9"/>
  <c r="P117" i="9"/>
  <c r="BI116" i="9"/>
  <c r="BH116" i="9"/>
  <c r="BG116" i="9"/>
  <c r="BF116" i="9"/>
  <c r="T116" i="9"/>
  <c r="R116" i="9"/>
  <c r="P116" i="9"/>
  <c r="BI115" i="9"/>
  <c r="BH115" i="9"/>
  <c r="BG115" i="9"/>
  <c r="BF115" i="9"/>
  <c r="T115" i="9"/>
  <c r="R115" i="9"/>
  <c r="P115" i="9"/>
  <c r="BI114" i="9"/>
  <c r="BH114" i="9"/>
  <c r="BG114" i="9"/>
  <c r="BF114" i="9"/>
  <c r="T114" i="9"/>
  <c r="R114" i="9"/>
  <c r="P114" i="9"/>
  <c r="BI113" i="9"/>
  <c r="BH113" i="9"/>
  <c r="BG113" i="9"/>
  <c r="BF113" i="9"/>
  <c r="T113" i="9"/>
  <c r="R113" i="9"/>
  <c r="P113" i="9"/>
  <c r="BI112" i="9"/>
  <c r="BH112" i="9"/>
  <c r="BG112" i="9"/>
  <c r="BF112" i="9"/>
  <c r="T112" i="9"/>
  <c r="R112" i="9"/>
  <c r="P112" i="9"/>
  <c r="BI111" i="9"/>
  <c r="BH111" i="9"/>
  <c r="BG111" i="9"/>
  <c r="BF111" i="9"/>
  <c r="T111" i="9"/>
  <c r="R111" i="9"/>
  <c r="P111" i="9"/>
  <c r="BI110" i="9"/>
  <c r="BH110" i="9"/>
  <c r="BG110" i="9"/>
  <c r="BF110" i="9"/>
  <c r="T110" i="9"/>
  <c r="R110" i="9"/>
  <c r="P110" i="9"/>
  <c r="BI108" i="9"/>
  <c r="BH108" i="9"/>
  <c r="BG108" i="9"/>
  <c r="BF108" i="9"/>
  <c r="T108" i="9"/>
  <c r="R108" i="9"/>
  <c r="P108" i="9"/>
  <c r="BI107" i="9"/>
  <c r="BH107" i="9"/>
  <c r="BG107" i="9"/>
  <c r="BF107" i="9"/>
  <c r="T107" i="9"/>
  <c r="R107" i="9"/>
  <c r="P107" i="9"/>
  <c r="BI106" i="9"/>
  <c r="BH106" i="9"/>
  <c r="BG106" i="9"/>
  <c r="BF106" i="9"/>
  <c r="T106" i="9"/>
  <c r="R106" i="9"/>
  <c r="P106" i="9"/>
  <c r="BI105" i="9"/>
  <c r="BH105" i="9"/>
  <c r="BG105" i="9"/>
  <c r="BF105" i="9"/>
  <c r="T105" i="9"/>
  <c r="R105" i="9"/>
  <c r="P105" i="9"/>
  <c r="BI104" i="9"/>
  <c r="BH104" i="9"/>
  <c r="BG104" i="9"/>
  <c r="BF104" i="9"/>
  <c r="T104" i="9"/>
  <c r="R104" i="9"/>
  <c r="P104" i="9"/>
  <c r="BI103" i="9"/>
  <c r="BH103" i="9"/>
  <c r="BG103" i="9"/>
  <c r="BF103" i="9"/>
  <c r="T103" i="9"/>
  <c r="R103" i="9"/>
  <c r="P103" i="9"/>
  <c r="BI102" i="9"/>
  <c r="BH102" i="9"/>
  <c r="BG102" i="9"/>
  <c r="BF102" i="9"/>
  <c r="T102" i="9"/>
  <c r="R102" i="9"/>
  <c r="P102" i="9"/>
  <c r="F93" i="9"/>
  <c r="E91" i="9"/>
  <c r="F60" i="9"/>
  <c r="E58" i="9"/>
  <c r="J28" i="9"/>
  <c r="E28" i="9"/>
  <c r="J96" i="9" s="1"/>
  <c r="J27" i="9"/>
  <c r="J25" i="9"/>
  <c r="E25" i="9"/>
  <c r="J95" i="9" s="1"/>
  <c r="J24" i="9"/>
  <c r="J22" i="9"/>
  <c r="E22" i="9"/>
  <c r="F96" i="9" s="1"/>
  <c r="J21" i="9"/>
  <c r="J19" i="9"/>
  <c r="E19" i="9"/>
  <c r="F95" i="9" s="1"/>
  <c r="J18" i="9"/>
  <c r="J16" i="9"/>
  <c r="J60" i="9" s="1"/>
  <c r="E7" i="9"/>
  <c r="E52" i="9" s="1"/>
  <c r="J39" i="8"/>
  <c r="J38" i="8"/>
  <c r="AY63" i="1" s="1"/>
  <c r="J37" i="8"/>
  <c r="AX63" i="1"/>
  <c r="BI217" i="8"/>
  <c r="BH217" i="8"/>
  <c r="BG217" i="8"/>
  <c r="BF217" i="8"/>
  <c r="T217" i="8"/>
  <c r="R217" i="8"/>
  <c r="P217" i="8"/>
  <c r="BI216" i="8"/>
  <c r="BH216" i="8"/>
  <c r="BG216" i="8"/>
  <c r="BF216" i="8"/>
  <c r="T216" i="8"/>
  <c r="R216" i="8"/>
  <c r="P216" i="8"/>
  <c r="BI215" i="8"/>
  <c r="BH215" i="8"/>
  <c r="BG215" i="8"/>
  <c r="BF215" i="8"/>
  <c r="T215" i="8"/>
  <c r="R215" i="8"/>
  <c r="P215" i="8"/>
  <c r="BI214" i="8"/>
  <c r="BH214" i="8"/>
  <c r="BG214" i="8"/>
  <c r="BF214" i="8"/>
  <c r="T214" i="8"/>
  <c r="R214" i="8"/>
  <c r="P214" i="8"/>
  <c r="BI213" i="8"/>
  <c r="BH213" i="8"/>
  <c r="BG213" i="8"/>
  <c r="BF213" i="8"/>
  <c r="T213" i="8"/>
  <c r="R213" i="8"/>
  <c r="P213" i="8"/>
  <c r="BI212" i="8"/>
  <c r="BH212" i="8"/>
  <c r="BG212" i="8"/>
  <c r="BF212" i="8"/>
  <c r="T212" i="8"/>
  <c r="R212" i="8"/>
  <c r="P212" i="8"/>
  <c r="BI211" i="8"/>
  <c r="BH211" i="8"/>
  <c r="BG211" i="8"/>
  <c r="BF211" i="8"/>
  <c r="T211" i="8"/>
  <c r="R211" i="8"/>
  <c r="P211" i="8"/>
  <c r="BI210" i="8"/>
  <c r="BH210" i="8"/>
  <c r="BG210" i="8"/>
  <c r="BF210" i="8"/>
  <c r="T210" i="8"/>
  <c r="R210" i="8"/>
  <c r="P210" i="8"/>
  <c r="BI209" i="8"/>
  <c r="BH209" i="8"/>
  <c r="BG209" i="8"/>
  <c r="BF209" i="8"/>
  <c r="T209" i="8"/>
  <c r="R209" i="8"/>
  <c r="P209" i="8"/>
  <c r="BI208" i="8"/>
  <c r="BH208" i="8"/>
  <c r="BG208" i="8"/>
  <c r="BF208" i="8"/>
  <c r="T208" i="8"/>
  <c r="R208" i="8"/>
  <c r="P208" i="8"/>
  <c r="BI207" i="8"/>
  <c r="BH207" i="8"/>
  <c r="BG207" i="8"/>
  <c r="BF207" i="8"/>
  <c r="T207" i="8"/>
  <c r="R207" i="8"/>
  <c r="P207" i="8"/>
  <c r="BI206" i="8"/>
  <c r="BH206" i="8"/>
  <c r="BG206" i="8"/>
  <c r="BF206" i="8"/>
  <c r="T206" i="8"/>
  <c r="R206" i="8"/>
  <c r="P206" i="8"/>
  <c r="BI205" i="8"/>
  <c r="BH205" i="8"/>
  <c r="BG205" i="8"/>
  <c r="BF205" i="8"/>
  <c r="T205" i="8"/>
  <c r="R205" i="8"/>
  <c r="P205" i="8"/>
  <c r="BI204" i="8"/>
  <c r="BH204" i="8"/>
  <c r="BG204" i="8"/>
  <c r="BF204" i="8"/>
  <c r="T204" i="8"/>
  <c r="R204" i="8"/>
  <c r="P204" i="8"/>
  <c r="BI203" i="8"/>
  <c r="BH203" i="8"/>
  <c r="BG203" i="8"/>
  <c r="BF203" i="8"/>
  <c r="T203" i="8"/>
  <c r="R203" i="8"/>
  <c r="P203" i="8"/>
  <c r="BI202" i="8"/>
  <c r="BH202" i="8"/>
  <c r="BG202" i="8"/>
  <c r="BF202" i="8"/>
  <c r="T202" i="8"/>
  <c r="R202" i="8"/>
  <c r="P202" i="8"/>
  <c r="BI201" i="8"/>
  <c r="BH201" i="8"/>
  <c r="BG201" i="8"/>
  <c r="BF201" i="8"/>
  <c r="T201" i="8"/>
  <c r="R201" i="8"/>
  <c r="P201" i="8"/>
  <c r="BI200" i="8"/>
  <c r="BH200" i="8"/>
  <c r="BG200" i="8"/>
  <c r="BF200" i="8"/>
  <c r="T200" i="8"/>
  <c r="R200" i="8"/>
  <c r="P200" i="8"/>
  <c r="BI198" i="8"/>
  <c r="BH198" i="8"/>
  <c r="BG198" i="8"/>
  <c r="BF198" i="8"/>
  <c r="T198" i="8"/>
  <c r="R198" i="8"/>
  <c r="P198" i="8"/>
  <c r="BI197" i="8"/>
  <c r="BH197" i="8"/>
  <c r="BG197" i="8"/>
  <c r="BF197" i="8"/>
  <c r="T197" i="8"/>
  <c r="R197" i="8"/>
  <c r="P197" i="8"/>
  <c r="BI196" i="8"/>
  <c r="BH196" i="8"/>
  <c r="BG196" i="8"/>
  <c r="BF196" i="8"/>
  <c r="T196" i="8"/>
  <c r="R196" i="8"/>
  <c r="P196" i="8"/>
  <c r="BI195" i="8"/>
  <c r="BH195" i="8"/>
  <c r="BG195" i="8"/>
  <c r="BF195" i="8"/>
  <c r="T195" i="8"/>
  <c r="R195" i="8"/>
  <c r="P195" i="8"/>
  <c r="BI194" i="8"/>
  <c r="BH194" i="8"/>
  <c r="BG194" i="8"/>
  <c r="BF194" i="8"/>
  <c r="T194" i="8"/>
  <c r="R194" i="8"/>
  <c r="P194" i="8"/>
  <c r="BI192" i="8"/>
  <c r="BH192" i="8"/>
  <c r="BG192" i="8"/>
  <c r="BF192" i="8"/>
  <c r="T192" i="8"/>
  <c r="R192" i="8"/>
  <c r="P192" i="8"/>
  <c r="BI191" i="8"/>
  <c r="BH191" i="8"/>
  <c r="BG191" i="8"/>
  <c r="BF191" i="8"/>
  <c r="T191" i="8"/>
  <c r="R191" i="8"/>
  <c r="P191" i="8"/>
  <c r="BI190" i="8"/>
  <c r="BH190" i="8"/>
  <c r="BG190" i="8"/>
  <c r="BF190" i="8"/>
  <c r="T190" i="8"/>
  <c r="R190" i="8"/>
  <c r="P190" i="8"/>
  <c r="BI189" i="8"/>
  <c r="BH189" i="8"/>
  <c r="BG189" i="8"/>
  <c r="BF189" i="8"/>
  <c r="T189" i="8"/>
  <c r="R189" i="8"/>
  <c r="P189" i="8"/>
  <c r="BI188" i="8"/>
  <c r="BH188" i="8"/>
  <c r="BG188" i="8"/>
  <c r="BF188" i="8"/>
  <c r="T188" i="8"/>
  <c r="R188" i="8"/>
  <c r="P188" i="8"/>
  <c r="BI187" i="8"/>
  <c r="BH187" i="8"/>
  <c r="BG187" i="8"/>
  <c r="BF187" i="8"/>
  <c r="T187" i="8"/>
  <c r="R187" i="8"/>
  <c r="P187" i="8"/>
  <c r="BI186" i="8"/>
  <c r="BH186" i="8"/>
  <c r="BG186" i="8"/>
  <c r="BF186" i="8"/>
  <c r="T186" i="8"/>
  <c r="R186" i="8"/>
  <c r="P186" i="8"/>
  <c r="BI185" i="8"/>
  <c r="BH185" i="8"/>
  <c r="BG185" i="8"/>
  <c r="BF185" i="8"/>
  <c r="T185" i="8"/>
  <c r="R185" i="8"/>
  <c r="P185" i="8"/>
  <c r="BI184" i="8"/>
  <c r="BH184" i="8"/>
  <c r="BG184" i="8"/>
  <c r="BF184" i="8"/>
  <c r="T184" i="8"/>
  <c r="R184" i="8"/>
  <c r="P184" i="8"/>
  <c r="BI182" i="8"/>
  <c r="BH182" i="8"/>
  <c r="BG182" i="8"/>
  <c r="BF182" i="8"/>
  <c r="T182" i="8"/>
  <c r="R182" i="8"/>
  <c r="P182" i="8"/>
  <c r="BI181" i="8"/>
  <c r="BH181" i="8"/>
  <c r="BG181" i="8"/>
  <c r="BF181" i="8"/>
  <c r="T181" i="8"/>
  <c r="R181" i="8"/>
  <c r="P181" i="8"/>
  <c r="BI180" i="8"/>
  <c r="BH180" i="8"/>
  <c r="BG180" i="8"/>
  <c r="BF180" i="8"/>
  <c r="T180" i="8"/>
  <c r="R180" i="8"/>
  <c r="P180" i="8"/>
  <c r="BI179" i="8"/>
  <c r="BH179" i="8"/>
  <c r="BG179" i="8"/>
  <c r="BF179" i="8"/>
  <c r="T179" i="8"/>
  <c r="R179" i="8"/>
  <c r="P179" i="8"/>
  <c r="BI178" i="8"/>
  <c r="BH178" i="8"/>
  <c r="BG178" i="8"/>
  <c r="BF178" i="8"/>
  <c r="T178" i="8"/>
  <c r="R178" i="8"/>
  <c r="P178" i="8"/>
  <c r="BI177" i="8"/>
  <c r="BH177" i="8"/>
  <c r="BG177" i="8"/>
  <c r="BF177" i="8"/>
  <c r="T177" i="8"/>
  <c r="R177" i="8"/>
  <c r="P177" i="8"/>
  <c r="BI176" i="8"/>
  <c r="BH176" i="8"/>
  <c r="BG176" i="8"/>
  <c r="BF176" i="8"/>
  <c r="T176" i="8"/>
  <c r="R176" i="8"/>
  <c r="P176" i="8"/>
  <c r="BI175" i="8"/>
  <c r="BH175" i="8"/>
  <c r="BG175" i="8"/>
  <c r="BF175" i="8"/>
  <c r="T175" i="8"/>
  <c r="R175" i="8"/>
  <c r="P175" i="8"/>
  <c r="BI174" i="8"/>
  <c r="BH174" i="8"/>
  <c r="BG174" i="8"/>
  <c r="BF174" i="8"/>
  <c r="T174" i="8"/>
  <c r="R174" i="8"/>
  <c r="P174" i="8"/>
  <c r="BI173" i="8"/>
  <c r="BH173" i="8"/>
  <c r="BG173" i="8"/>
  <c r="BF173" i="8"/>
  <c r="T173" i="8"/>
  <c r="R173" i="8"/>
  <c r="P173" i="8"/>
  <c r="BI172" i="8"/>
  <c r="BH172" i="8"/>
  <c r="BG172" i="8"/>
  <c r="BF172" i="8"/>
  <c r="T172" i="8"/>
  <c r="R172" i="8"/>
  <c r="P172" i="8"/>
  <c r="BI171" i="8"/>
  <c r="BH171" i="8"/>
  <c r="BG171" i="8"/>
  <c r="BF171" i="8"/>
  <c r="T171" i="8"/>
  <c r="R171" i="8"/>
  <c r="P171" i="8"/>
  <c r="BI170" i="8"/>
  <c r="BH170" i="8"/>
  <c r="BG170" i="8"/>
  <c r="BF170" i="8"/>
  <c r="T170" i="8"/>
  <c r="R170" i="8"/>
  <c r="P170" i="8"/>
  <c r="BI169" i="8"/>
  <c r="BH169" i="8"/>
  <c r="BG169" i="8"/>
  <c r="BF169" i="8"/>
  <c r="T169" i="8"/>
  <c r="R169" i="8"/>
  <c r="P169" i="8"/>
  <c r="BI168" i="8"/>
  <c r="BH168" i="8"/>
  <c r="BG168" i="8"/>
  <c r="BF168" i="8"/>
  <c r="T168" i="8"/>
  <c r="R168" i="8"/>
  <c r="P168" i="8"/>
  <c r="BI167" i="8"/>
  <c r="BH167" i="8"/>
  <c r="BG167" i="8"/>
  <c r="BF167" i="8"/>
  <c r="T167" i="8"/>
  <c r="R167" i="8"/>
  <c r="P167" i="8"/>
  <c r="BI166" i="8"/>
  <c r="BH166" i="8"/>
  <c r="BG166" i="8"/>
  <c r="BF166" i="8"/>
  <c r="T166" i="8"/>
  <c r="R166" i="8"/>
  <c r="P166" i="8"/>
  <c r="BI165" i="8"/>
  <c r="BH165" i="8"/>
  <c r="BG165" i="8"/>
  <c r="BF165" i="8"/>
  <c r="T165" i="8"/>
  <c r="R165" i="8"/>
  <c r="P165" i="8"/>
  <c r="BI164" i="8"/>
  <c r="BH164" i="8"/>
  <c r="BG164" i="8"/>
  <c r="BF164" i="8"/>
  <c r="T164" i="8"/>
  <c r="R164" i="8"/>
  <c r="P164" i="8"/>
  <c r="BI163" i="8"/>
  <c r="BH163" i="8"/>
  <c r="BG163" i="8"/>
  <c r="BF163" i="8"/>
  <c r="T163" i="8"/>
  <c r="R163" i="8"/>
  <c r="P163" i="8"/>
  <c r="BI162" i="8"/>
  <c r="BH162" i="8"/>
  <c r="BG162" i="8"/>
  <c r="BF162" i="8"/>
  <c r="T162" i="8"/>
  <c r="R162" i="8"/>
  <c r="P162" i="8"/>
  <c r="BI161" i="8"/>
  <c r="BH161" i="8"/>
  <c r="BG161" i="8"/>
  <c r="BF161" i="8"/>
  <c r="T161" i="8"/>
  <c r="R161" i="8"/>
  <c r="P161" i="8"/>
  <c r="BI160" i="8"/>
  <c r="BH160" i="8"/>
  <c r="BG160" i="8"/>
  <c r="BF160" i="8"/>
  <c r="T160" i="8"/>
  <c r="R160" i="8"/>
  <c r="P160" i="8"/>
  <c r="BI159" i="8"/>
  <c r="BH159" i="8"/>
  <c r="BG159" i="8"/>
  <c r="BF159" i="8"/>
  <c r="T159" i="8"/>
  <c r="R159" i="8"/>
  <c r="P159" i="8"/>
  <c r="BI158" i="8"/>
  <c r="BH158" i="8"/>
  <c r="BG158" i="8"/>
  <c r="BF158" i="8"/>
  <c r="T158" i="8"/>
  <c r="R158" i="8"/>
  <c r="P158" i="8"/>
  <c r="BI157" i="8"/>
  <c r="BH157" i="8"/>
  <c r="BG157" i="8"/>
  <c r="BF157" i="8"/>
  <c r="T157" i="8"/>
  <c r="R157" i="8"/>
  <c r="P157" i="8"/>
  <c r="BI156" i="8"/>
  <c r="BH156" i="8"/>
  <c r="BG156" i="8"/>
  <c r="BF156" i="8"/>
  <c r="T156" i="8"/>
  <c r="R156" i="8"/>
  <c r="P156" i="8"/>
  <c r="BI154" i="8"/>
  <c r="BH154" i="8"/>
  <c r="BG154" i="8"/>
  <c r="BF154" i="8"/>
  <c r="T154" i="8"/>
  <c r="R154" i="8"/>
  <c r="P154" i="8"/>
  <c r="BI153" i="8"/>
  <c r="BH153" i="8"/>
  <c r="BG153" i="8"/>
  <c r="BF153" i="8"/>
  <c r="T153" i="8"/>
  <c r="R153" i="8"/>
  <c r="P153" i="8"/>
  <c r="BI152" i="8"/>
  <c r="BH152" i="8"/>
  <c r="BG152" i="8"/>
  <c r="BF152" i="8"/>
  <c r="T152" i="8"/>
  <c r="R152" i="8"/>
  <c r="P152" i="8"/>
  <c r="BI151" i="8"/>
  <c r="BH151" i="8"/>
  <c r="BG151" i="8"/>
  <c r="BF151" i="8"/>
  <c r="T151" i="8"/>
  <c r="R151" i="8"/>
  <c r="P151" i="8"/>
  <c r="BI150" i="8"/>
  <c r="BH150" i="8"/>
  <c r="BG150" i="8"/>
  <c r="BF150" i="8"/>
  <c r="T150" i="8"/>
  <c r="R150" i="8"/>
  <c r="P150" i="8"/>
  <c r="BI148" i="8"/>
  <c r="BH148" i="8"/>
  <c r="BG148" i="8"/>
  <c r="BF148" i="8"/>
  <c r="T148" i="8"/>
  <c r="R148" i="8"/>
  <c r="P148" i="8"/>
  <c r="BI147" i="8"/>
  <c r="BH147" i="8"/>
  <c r="BG147" i="8"/>
  <c r="BF147" i="8"/>
  <c r="T147" i="8"/>
  <c r="R147" i="8"/>
  <c r="P147" i="8"/>
  <c r="BI146" i="8"/>
  <c r="BH146" i="8"/>
  <c r="BG146" i="8"/>
  <c r="BF146" i="8"/>
  <c r="T146" i="8"/>
  <c r="R146" i="8"/>
  <c r="P146" i="8"/>
  <c r="BI145" i="8"/>
  <c r="BH145" i="8"/>
  <c r="BG145" i="8"/>
  <c r="BF145" i="8"/>
  <c r="T145" i="8"/>
  <c r="R145" i="8"/>
  <c r="P145" i="8"/>
  <c r="BI144" i="8"/>
  <c r="BH144" i="8"/>
  <c r="BG144" i="8"/>
  <c r="BF144" i="8"/>
  <c r="T144" i="8"/>
  <c r="R144" i="8"/>
  <c r="P144" i="8"/>
  <c r="BI143" i="8"/>
  <c r="BH143" i="8"/>
  <c r="BG143" i="8"/>
  <c r="BF143" i="8"/>
  <c r="T143" i="8"/>
  <c r="R143" i="8"/>
  <c r="P143" i="8"/>
  <c r="BI142" i="8"/>
  <c r="BH142" i="8"/>
  <c r="BG142" i="8"/>
  <c r="BF142" i="8"/>
  <c r="T142" i="8"/>
  <c r="R142" i="8"/>
  <c r="P142" i="8"/>
  <c r="BI141" i="8"/>
  <c r="BH141" i="8"/>
  <c r="BG141" i="8"/>
  <c r="BF141" i="8"/>
  <c r="T141" i="8"/>
  <c r="R141" i="8"/>
  <c r="P141" i="8"/>
  <c r="BI140" i="8"/>
  <c r="BH140" i="8"/>
  <c r="BG140" i="8"/>
  <c r="BF140" i="8"/>
  <c r="T140" i="8"/>
  <c r="R140" i="8"/>
  <c r="P140" i="8"/>
  <c r="BI139" i="8"/>
  <c r="BH139" i="8"/>
  <c r="BG139" i="8"/>
  <c r="BF139" i="8"/>
  <c r="T139" i="8"/>
  <c r="R139" i="8"/>
  <c r="P139" i="8"/>
  <c r="BI138" i="8"/>
  <c r="BH138" i="8"/>
  <c r="BG138" i="8"/>
  <c r="BF138" i="8"/>
  <c r="T138" i="8"/>
  <c r="R138" i="8"/>
  <c r="P138" i="8"/>
  <c r="BI137" i="8"/>
  <c r="BH137" i="8"/>
  <c r="BG137" i="8"/>
  <c r="BF137" i="8"/>
  <c r="T137" i="8"/>
  <c r="R137" i="8"/>
  <c r="P137" i="8"/>
  <c r="BI136" i="8"/>
  <c r="BH136" i="8"/>
  <c r="BG136" i="8"/>
  <c r="BF136" i="8"/>
  <c r="T136" i="8"/>
  <c r="R136" i="8"/>
  <c r="P136" i="8"/>
  <c r="BI135" i="8"/>
  <c r="BH135" i="8"/>
  <c r="BG135" i="8"/>
  <c r="BF135" i="8"/>
  <c r="T135" i="8"/>
  <c r="R135" i="8"/>
  <c r="P135" i="8"/>
  <c r="BI134" i="8"/>
  <c r="BH134" i="8"/>
  <c r="BG134" i="8"/>
  <c r="BF134" i="8"/>
  <c r="T134" i="8"/>
  <c r="R134" i="8"/>
  <c r="P134" i="8"/>
  <c r="BI133" i="8"/>
  <c r="BH133" i="8"/>
  <c r="BG133" i="8"/>
  <c r="BF133" i="8"/>
  <c r="T133" i="8"/>
  <c r="R133" i="8"/>
  <c r="P133" i="8"/>
  <c r="BI131" i="8"/>
  <c r="BH131" i="8"/>
  <c r="BG131" i="8"/>
  <c r="BF131" i="8"/>
  <c r="T131" i="8"/>
  <c r="R131" i="8"/>
  <c r="P131" i="8"/>
  <c r="BI130" i="8"/>
  <c r="BH130" i="8"/>
  <c r="BG130" i="8"/>
  <c r="BF130" i="8"/>
  <c r="T130" i="8"/>
  <c r="R130" i="8"/>
  <c r="P130" i="8"/>
  <c r="BI129" i="8"/>
  <c r="BH129" i="8"/>
  <c r="BG129" i="8"/>
  <c r="BF129" i="8"/>
  <c r="T129" i="8"/>
  <c r="R129" i="8"/>
  <c r="P129" i="8"/>
  <c r="BI128" i="8"/>
  <c r="BH128" i="8"/>
  <c r="BG128" i="8"/>
  <c r="BF128" i="8"/>
  <c r="T128" i="8"/>
  <c r="R128" i="8"/>
  <c r="P128" i="8"/>
  <c r="BI127" i="8"/>
  <c r="BH127" i="8"/>
  <c r="BG127" i="8"/>
  <c r="BF127" i="8"/>
  <c r="T127" i="8"/>
  <c r="R127" i="8"/>
  <c r="P127" i="8"/>
  <c r="BI125" i="8"/>
  <c r="BH125" i="8"/>
  <c r="BG125" i="8"/>
  <c r="BF125" i="8"/>
  <c r="T125" i="8"/>
  <c r="R125" i="8"/>
  <c r="P125" i="8"/>
  <c r="BI124" i="8"/>
  <c r="BH124" i="8"/>
  <c r="BG124" i="8"/>
  <c r="BF124" i="8"/>
  <c r="T124" i="8"/>
  <c r="R124" i="8"/>
  <c r="P124" i="8"/>
  <c r="BI123" i="8"/>
  <c r="BH123" i="8"/>
  <c r="BG123" i="8"/>
  <c r="BF123" i="8"/>
  <c r="T123" i="8"/>
  <c r="R123" i="8"/>
  <c r="P123" i="8"/>
  <c r="BI122" i="8"/>
  <c r="BH122" i="8"/>
  <c r="BG122" i="8"/>
  <c r="BF122" i="8"/>
  <c r="T122" i="8"/>
  <c r="R122" i="8"/>
  <c r="P122" i="8"/>
  <c r="BI121" i="8"/>
  <c r="BH121" i="8"/>
  <c r="BG121" i="8"/>
  <c r="BF121" i="8"/>
  <c r="T121" i="8"/>
  <c r="R121" i="8"/>
  <c r="P121" i="8"/>
  <c r="BI120" i="8"/>
  <c r="BH120" i="8"/>
  <c r="BG120" i="8"/>
  <c r="BF120" i="8"/>
  <c r="T120" i="8"/>
  <c r="R120" i="8"/>
  <c r="P120" i="8"/>
  <c r="BI119" i="8"/>
  <c r="BH119" i="8"/>
  <c r="BG119" i="8"/>
  <c r="BF119" i="8"/>
  <c r="T119" i="8"/>
  <c r="R119" i="8"/>
  <c r="P119" i="8"/>
  <c r="BI118" i="8"/>
  <c r="BH118" i="8"/>
  <c r="BG118" i="8"/>
  <c r="BF118" i="8"/>
  <c r="T118" i="8"/>
  <c r="R118" i="8"/>
  <c r="P118" i="8"/>
  <c r="BI117" i="8"/>
  <c r="BH117" i="8"/>
  <c r="BG117" i="8"/>
  <c r="BF117" i="8"/>
  <c r="T117" i="8"/>
  <c r="R117" i="8"/>
  <c r="P117" i="8"/>
  <c r="BI116" i="8"/>
  <c r="BH116" i="8"/>
  <c r="BG116" i="8"/>
  <c r="BF116" i="8"/>
  <c r="T116" i="8"/>
  <c r="R116" i="8"/>
  <c r="P116" i="8"/>
  <c r="BI114" i="8"/>
  <c r="BH114" i="8"/>
  <c r="BG114" i="8"/>
  <c r="BF114" i="8"/>
  <c r="T114" i="8"/>
  <c r="R114" i="8"/>
  <c r="P114" i="8"/>
  <c r="BI113" i="8"/>
  <c r="BH113" i="8"/>
  <c r="BG113" i="8"/>
  <c r="BF113" i="8"/>
  <c r="T113" i="8"/>
  <c r="R113" i="8"/>
  <c r="P113" i="8"/>
  <c r="BI112" i="8"/>
  <c r="BH112" i="8"/>
  <c r="BG112" i="8"/>
  <c r="BF112" i="8"/>
  <c r="T112" i="8"/>
  <c r="R112" i="8"/>
  <c r="P112" i="8"/>
  <c r="BI110" i="8"/>
  <c r="BH110" i="8"/>
  <c r="BG110" i="8"/>
  <c r="BF110" i="8"/>
  <c r="T110" i="8"/>
  <c r="R110" i="8"/>
  <c r="P110" i="8"/>
  <c r="BI109" i="8"/>
  <c r="BH109" i="8"/>
  <c r="BG109" i="8"/>
  <c r="BF109" i="8"/>
  <c r="T109" i="8"/>
  <c r="R109" i="8"/>
  <c r="P109" i="8"/>
  <c r="BI108" i="8"/>
  <c r="BH108" i="8"/>
  <c r="BG108" i="8"/>
  <c r="BF108" i="8"/>
  <c r="T108" i="8"/>
  <c r="R108" i="8"/>
  <c r="P108" i="8"/>
  <c r="BI107" i="8"/>
  <c r="BH107" i="8"/>
  <c r="BG107" i="8"/>
  <c r="BF107" i="8"/>
  <c r="T107" i="8"/>
  <c r="R107" i="8"/>
  <c r="P107" i="8"/>
  <c r="BI106" i="8"/>
  <c r="BH106" i="8"/>
  <c r="BG106" i="8"/>
  <c r="BF106" i="8"/>
  <c r="T106" i="8"/>
  <c r="R106" i="8"/>
  <c r="P106" i="8"/>
  <c r="BI105" i="8"/>
  <c r="BH105" i="8"/>
  <c r="BG105" i="8"/>
  <c r="BF105" i="8"/>
  <c r="T105" i="8"/>
  <c r="R105" i="8"/>
  <c r="P105" i="8"/>
  <c r="BI104" i="8"/>
  <c r="BH104" i="8"/>
  <c r="BG104" i="8"/>
  <c r="BF104" i="8"/>
  <c r="T104" i="8"/>
  <c r="R104" i="8"/>
  <c r="P104" i="8"/>
  <c r="BI103" i="8"/>
  <c r="BH103" i="8"/>
  <c r="BG103" i="8"/>
  <c r="BF103" i="8"/>
  <c r="T103" i="8"/>
  <c r="R103" i="8"/>
  <c r="P103" i="8"/>
  <c r="BI102" i="8"/>
  <c r="BH102" i="8"/>
  <c r="BG102" i="8"/>
  <c r="BF102" i="8"/>
  <c r="T102" i="8"/>
  <c r="R102" i="8"/>
  <c r="P102" i="8"/>
  <c r="BI101" i="8"/>
  <c r="BH101" i="8"/>
  <c r="BG101" i="8"/>
  <c r="BF101" i="8"/>
  <c r="T101" i="8"/>
  <c r="R101" i="8"/>
  <c r="P101" i="8"/>
  <c r="BI100" i="8"/>
  <c r="BH100" i="8"/>
  <c r="BG100" i="8"/>
  <c r="BF100" i="8"/>
  <c r="T100" i="8"/>
  <c r="R100" i="8"/>
  <c r="P100" i="8"/>
  <c r="BI99" i="8"/>
  <c r="BH99" i="8"/>
  <c r="BG99" i="8"/>
  <c r="BF99" i="8"/>
  <c r="T99" i="8"/>
  <c r="R99" i="8"/>
  <c r="P99" i="8"/>
  <c r="F90" i="8"/>
  <c r="E88" i="8"/>
  <c r="F56" i="8"/>
  <c r="E54" i="8"/>
  <c r="J26" i="8"/>
  <c r="E26" i="8"/>
  <c r="J93" i="8"/>
  <c r="J25" i="8"/>
  <c r="J23" i="8"/>
  <c r="E23" i="8"/>
  <c r="J92" i="8"/>
  <c r="J22" i="8"/>
  <c r="J20" i="8"/>
  <c r="E20" i="8"/>
  <c r="F59" i="8" s="1"/>
  <c r="J19" i="8"/>
  <c r="J17" i="8"/>
  <c r="E17" i="8"/>
  <c r="F92" i="8"/>
  <c r="J16" i="8"/>
  <c r="J14" i="8"/>
  <c r="J90" i="8" s="1"/>
  <c r="E7" i="8"/>
  <c r="E50" i="8" s="1"/>
  <c r="J39" i="7"/>
  <c r="J38" i="7"/>
  <c r="AY62" i="1"/>
  <c r="J37" i="7"/>
  <c r="AX62" i="1"/>
  <c r="BI177" i="7"/>
  <c r="BH177" i="7"/>
  <c r="BG177" i="7"/>
  <c r="BF177" i="7"/>
  <c r="T177" i="7"/>
  <c r="R177" i="7"/>
  <c r="P177" i="7"/>
  <c r="BI176" i="7"/>
  <c r="BH176" i="7"/>
  <c r="BG176" i="7"/>
  <c r="BF176" i="7"/>
  <c r="T176" i="7"/>
  <c r="R176" i="7"/>
  <c r="P176" i="7"/>
  <c r="BI175" i="7"/>
  <c r="BH175" i="7"/>
  <c r="BG175" i="7"/>
  <c r="BF175" i="7"/>
  <c r="T175" i="7"/>
  <c r="R175" i="7"/>
  <c r="P175" i="7"/>
  <c r="BI174" i="7"/>
  <c r="BH174" i="7"/>
  <c r="BG174" i="7"/>
  <c r="BF174" i="7"/>
  <c r="T174" i="7"/>
  <c r="R174" i="7"/>
  <c r="P174" i="7"/>
  <c r="BI173" i="7"/>
  <c r="BH173" i="7"/>
  <c r="BG173" i="7"/>
  <c r="BF173" i="7"/>
  <c r="T173" i="7"/>
  <c r="R173" i="7"/>
  <c r="P173" i="7"/>
  <c r="BI172" i="7"/>
  <c r="BH172" i="7"/>
  <c r="BG172" i="7"/>
  <c r="BF172" i="7"/>
  <c r="T172" i="7"/>
  <c r="R172" i="7"/>
  <c r="P172" i="7"/>
  <c r="BI171" i="7"/>
  <c r="BH171" i="7"/>
  <c r="BG171" i="7"/>
  <c r="BF171" i="7"/>
  <c r="T171" i="7"/>
  <c r="R171" i="7"/>
  <c r="P171" i="7"/>
  <c r="BI170" i="7"/>
  <c r="BH170" i="7"/>
  <c r="BG170" i="7"/>
  <c r="BF170" i="7"/>
  <c r="T170" i="7"/>
  <c r="R170" i="7"/>
  <c r="P170" i="7"/>
  <c r="BI169" i="7"/>
  <c r="BH169" i="7"/>
  <c r="BG169" i="7"/>
  <c r="BF169" i="7"/>
  <c r="T169" i="7"/>
  <c r="R169" i="7"/>
  <c r="P169" i="7"/>
  <c r="BI168" i="7"/>
  <c r="BH168" i="7"/>
  <c r="BG168" i="7"/>
  <c r="BF168" i="7"/>
  <c r="T168" i="7"/>
  <c r="R168" i="7"/>
  <c r="P168" i="7"/>
  <c r="BI167" i="7"/>
  <c r="BH167" i="7"/>
  <c r="BG167" i="7"/>
  <c r="BF167" i="7"/>
  <c r="T167" i="7"/>
  <c r="R167" i="7"/>
  <c r="P167" i="7"/>
  <c r="BI166" i="7"/>
  <c r="BH166" i="7"/>
  <c r="BG166" i="7"/>
  <c r="BF166" i="7"/>
  <c r="T166" i="7"/>
  <c r="R166" i="7"/>
  <c r="P166" i="7"/>
  <c r="BI165" i="7"/>
  <c r="BH165" i="7"/>
  <c r="BG165" i="7"/>
  <c r="BF165" i="7"/>
  <c r="T165" i="7"/>
  <c r="R165" i="7"/>
  <c r="P165" i="7"/>
  <c r="BI163" i="7"/>
  <c r="BH163" i="7"/>
  <c r="BG163" i="7"/>
  <c r="BF163" i="7"/>
  <c r="T163" i="7"/>
  <c r="R163" i="7"/>
  <c r="P163" i="7"/>
  <c r="BI162" i="7"/>
  <c r="BH162" i="7"/>
  <c r="BG162" i="7"/>
  <c r="BF162" i="7"/>
  <c r="T162" i="7"/>
  <c r="R162" i="7"/>
  <c r="P162" i="7"/>
  <c r="BI161" i="7"/>
  <c r="BH161" i="7"/>
  <c r="BG161" i="7"/>
  <c r="BF161" i="7"/>
  <c r="T161" i="7"/>
  <c r="R161" i="7"/>
  <c r="P161" i="7"/>
  <c r="BI160" i="7"/>
  <c r="BH160" i="7"/>
  <c r="BG160" i="7"/>
  <c r="BF160" i="7"/>
  <c r="T160" i="7"/>
  <c r="R160" i="7"/>
  <c r="P160" i="7"/>
  <c r="BI159" i="7"/>
  <c r="BH159" i="7"/>
  <c r="BG159" i="7"/>
  <c r="BF159" i="7"/>
  <c r="T159" i="7"/>
  <c r="R159" i="7"/>
  <c r="P159" i="7"/>
  <c r="BI158" i="7"/>
  <c r="BH158" i="7"/>
  <c r="BG158" i="7"/>
  <c r="BF158" i="7"/>
  <c r="T158" i="7"/>
  <c r="R158" i="7"/>
  <c r="P158" i="7"/>
  <c r="BI157" i="7"/>
  <c r="BH157" i="7"/>
  <c r="BG157" i="7"/>
  <c r="BF157" i="7"/>
  <c r="T157" i="7"/>
  <c r="R157" i="7"/>
  <c r="P157" i="7"/>
  <c r="BI156" i="7"/>
  <c r="BH156" i="7"/>
  <c r="BG156" i="7"/>
  <c r="BF156" i="7"/>
  <c r="T156" i="7"/>
  <c r="R156" i="7"/>
  <c r="P156" i="7"/>
  <c r="BI155" i="7"/>
  <c r="BH155" i="7"/>
  <c r="BG155" i="7"/>
  <c r="BF155" i="7"/>
  <c r="T155" i="7"/>
  <c r="R155" i="7"/>
  <c r="P155" i="7"/>
  <c r="BI154" i="7"/>
  <c r="BH154" i="7"/>
  <c r="BG154" i="7"/>
  <c r="BF154" i="7"/>
  <c r="T154" i="7"/>
  <c r="R154" i="7"/>
  <c r="P154" i="7"/>
  <c r="BI153" i="7"/>
  <c r="BH153" i="7"/>
  <c r="BG153" i="7"/>
  <c r="BF153" i="7"/>
  <c r="T153" i="7"/>
  <c r="R153" i="7"/>
  <c r="P153" i="7"/>
  <c r="BI152" i="7"/>
  <c r="BH152" i="7"/>
  <c r="BG152" i="7"/>
  <c r="BF152" i="7"/>
  <c r="T152" i="7"/>
  <c r="R152" i="7"/>
  <c r="P152" i="7"/>
  <c r="BI151" i="7"/>
  <c r="BH151" i="7"/>
  <c r="BG151" i="7"/>
  <c r="BF151" i="7"/>
  <c r="T151" i="7"/>
  <c r="R151" i="7"/>
  <c r="P151" i="7"/>
  <c r="BI149" i="7"/>
  <c r="BH149" i="7"/>
  <c r="BG149" i="7"/>
  <c r="BF149" i="7"/>
  <c r="T149" i="7"/>
  <c r="R149" i="7"/>
  <c r="P149" i="7"/>
  <c r="BI148" i="7"/>
  <c r="BH148" i="7"/>
  <c r="BG148" i="7"/>
  <c r="BF148" i="7"/>
  <c r="T148" i="7"/>
  <c r="R148" i="7"/>
  <c r="P148" i="7"/>
  <c r="BI147" i="7"/>
  <c r="BH147" i="7"/>
  <c r="BG147" i="7"/>
  <c r="BF147" i="7"/>
  <c r="T147" i="7"/>
  <c r="R147" i="7"/>
  <c r="P147" i="7"/>
  <c r="BI146" i="7"/>
  <c r="BH146" i="7"/>
  <c r="BG146" i="7"/>
  <c r="BF146" i="7"/>
  <c r="T146" i="7"/>
  <c r="R146" i="7"/>
  <c r="P146" i="7"/>
  <c r="BI145" i="7"/>
  <c r="BH145" i="7"/>
  <c r="BG145" i="7"/>
  <c r="BF145" i="7"/>
  <c r="T145" i="7"/>
  <c r="R145" i="7"/>
  <c r="P145" i="7"/>
  <c r="BI143" i="7"/>
  <c r="BH143" i="7"/>
  <c r="BG143" i="7"/>
  <c r="BF143" i="7"/>
  <c r="T143" i="7"/>
  <c r="R143" i="7"/>
  <c r="P143" i="7"/>
  <c r="BI142" i="7"/>
  <c r="BH142" i="7"/>
  <c r="BG142" i="7"/>
  <c r="BF142" i="7"/>
  <c r="T142" i="7"/>
  <c r="R142" i="7"/>
  <c r="P142" i="7"/>
  <c r="BI141" i="7"/>
  <c r="BH141" i="7"/>
  <c r="BG141" i="7"/>
  <c r="BF141" i="7"/>
  <c r="T141" i="7"/>
  <c r="R141" i="7"/>
  <c r="P141" i="7"/>
  <c r="BI140" i="7"/>
  <c r="BH140" i="7"/>
  <c r="BG140" i="7"/>
  <c r="BF140" i="7"/>
  <c r="T140" i="7"/>
  <c r="R140" i="7"/>
  <c r="P140" i="7"/>
  <c r="BI139" i="7"/>
  <c r="BH139" i="7"/>
  <c r="BG139" i="7"/>
  <c r="BF139" i="7"/>
  <c r="T139" i="7"/>
  <c r="R139" i="7"/>
  <c r="P139"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BI131" i="7"/>
  <c r="BH131" i="7"/>
  <c r="BG131" i="7"/>
  <c r="BF131" i="7"/>
  <c r="T131" i="7"/>
  <c r="R131" i="7"/>
  <c r="P131" i="7"/>
  <c r="BI130" i="7"/>
  <c r="BH130" i="7"/>
  <c r="BG130" i="7"/>
  <c r="BF130" i="7"/>
  <c r="T130" i="7"/>
  <c r="R130" i="7"/>
  <c r="P130" i="7"/>
  <c r="BI129" i="7"/>
  <c r="BH129" i="7"/>
  <c r="BG129" i="7"/>
  <c r="BF129" i="7"/>
  <c r="T129" i="7"/>
  <c r="R129" i="7"/>
  <c r="P129" i="7"/>
  <c r="BI128" i="7"/>
  <c r="BH128" i="7"/>
  <c r="BG128" i="7"/>
  <c r="BF128" i="7"/>
  <c r="T128" i="7"/>
  <c r="R128" i="7"/>
  <c r="P128" i="7"/>
  <c r="BI127" i="7"/>
  <c r="BH127" i="7"/>
  <c r="BG127" i="7"/>
  <c r="BF127" i="7"/>
  <c r="T127" i="7"/>
  <c r="R127" i="7"/>
  <c r="P127" i="7"/>
  <c r="BI126" i="7"/>
  <c r="BH126" i="7"/>
  <c r="BG126" i="7"/>
  <c r="BF126" i="7"/>
  <c r="T126" i="7"/>
  <c r="R126" i="7"/>
  <c r="P126" i="7"/>
  <c r="BI125" i="7"/>
  <c r="BH125" i="7"/>
  <c r="BG125" i="7"/>
  <c r="BF125" i="7"/>
  <c r="T125" i="7"/>
  <c r="R125" i="7"/>
  <c r="P125" i="7"/>
  <c r="BI124" i="7"/>
  <c r="BH124" i="7"/>
  <c r="BG124" i="7"/>
  <c r="BF124" i="7"/>
  <c r="T124" i="7"/>
  <c r="R124" i="7"/>
  <c r="P124" i="7"/>
  <c r="BI123" i="7"/>
  <c r="BH123" i="7"/>
  <c r="BG123" i="7"/>
  <c r="BF123" i="7"/>
  <c r="T123" i="7"/>
  <c r="R123" i="7"/>
  <c r="P123" i="7"/>
  <c r="BI121" i="7"/>
  <c r="BH121" i="7"/>
  <c r="BG121" i="7"/>
  <c r="BF121" i="7"/>
  <c r="T121" i="7"/>
  <c r="R121" i="7"/>
  <c r="P121" i="7"/>
  <c r="BI120" i="7"/>
  <c r="BH120" i="7"/>
  <c r="BG120" i="7"/>
  <c r="BF120" i="7"/>
  <c r="T120" i="7"/>
  <c r="R120" i="7"/>
  <c r="P120" i="7"/>
  <c r="BI119" i="7"/>
  <c r="BH119" i="7"/>
  <c r="BG119" i="7"/>
  <c r="BF119" i="7"/>
  <c r="T119" i="7"/>
  <c r="R119" i="7"/>
  <c r="P119" i="7"/>
  <c r="BI118" i="7"/>
  <c r="BH118" i="7"/>
  <c r="BG118" i="7"/>
  <c r="BF118" i="7"/>
  <c r="T118" i="7"/>
  <c r="R118" i="7"/>
  <c r="P118" i="7"/>
  <c r="BI117" i="7"/>
  <c r="BH117" i="7"/>
  <c r="BG117" i="7"/>
  <c r="BF117" i="7"/>
  <c r="T117" i="7"/>
  <c r="R117" i="7"/>
  <c r="P117" i="7"/>
  <c r="BI116" i="7"/>
  <c r="BH116" i="7"/>
  <c r="BG116" i="7"/>
  <c r="BF116" i="7"/>
  <c r="T116" i="7"/>
  <c r="R116" i="7"/>
  <c r="P116" i="7"/>
  <c r="BI115" i="7"/>
  <c r="BH115" i="7"/>
  <c r="BG115" i="7"/>
  <c r="BF115" i="7"/>
  <c r="T115" i="7"/>
  <c r="R115" i="7"/>
  <c r="P115" i="7"/>
  <c r="BI114" i="7"/>
  <c r="BH114" i="7"/>
  <c r="BG114" i="7"/>
  <c r="BF114" i="7"/>
  <c r="T114" i="7"/>
  <c r="R114" i="7"/>
  <c r="P114" i="7"/>
  <c r="BI113" i="7"/>
  <c r="BH113" i="7"/>
  <c r="BG113" i="7"/>
  <c r="BF113" i="7"/>
  <c r="T113" i="7"/>
  <c r="R113" i="7"/>
  <c r="P113" i="7"/>
  <c r="BI112" i="7"/>
  <c r="BH112" i="7"/>
  <c r="BG112" i="7"/>
  <c r="BF112" i="7"/>
  <c r="T112" i="7"/>
  <c r="R112" i="7"/>
  <c r="P112" i="7"/>
  <c r="BI111" i="7"/>
  <c r="BH111" i="7"/>
  <c r="BG111" i="7"/>
  <c r="BF111" i="7"/>
  <c r="T111" i="7"/>
  <c r="R111" i="7"/>
  <c r="P111" i="7"/>
  <c r="BI110" i="7"/>
  <c r="BH110" i="7"/>
  <c r="BG110" i="7"/>
  <c r="BF110" i="7"/>
  <c r="T110" i="7"/>
  <c r="R110" i="7"/>
  <c r="P110" i="7"/>
  <c r="BI109" i="7"/>
  <c r="BH109" i="7"/>
  <c r="BG109" i="7"/>
  <c r="BF109" i="7"/>
  <c r="T109" i="7"/>
  <c r="R109" i="7"/>
  <c r="P109" i="7"/>
  <c r="BI108" i="7"/>
  <c r="BH108" i="7"/>
  <c r="BG108" i="7"/>
  <c r="BF108" i="7"/>
  <c r="T108" i="7"/>
  <c r="R108" i="7"/>
  <c r="P108" i="7"/>
  <c r="BI107" i="7"/>
  <c r="BH107" i="7"/>
  <c r="BG107" i="7"/>
  <c r="BF107" i="7"/>
  <c r="T107" i="7"/>
  <c r="R107" i="7"/>
  <c r="P107" i="7"/>
  <c r="BI106" i="7"/>
  <c r="BH106" i="7"/>
  <c r="BG106" i="7"/>
  <c r="BF106" i="7"/>
  <c r="T106" i="7"/>
  <c r="R106" i="7"/>
  <c r="P106" i="7"/>
  <c r="BI105" i="7"/>
  <c r="BH105" i="7"/>
  <c r="BG105" i="7"/>
  <c r="BF105" i="7"/>
  <c r="T105" i="7"/>
  <c r="R105" i="7"/>
  <c r="P105" i="7"/>
  <c r="BI104" i="7"/>
  <c r="BH104" i="7"/>
  <c r="BG104" i="7"/>
  <c r="BF104" i="7"/>
  <c r="T104" i="7"/>
  <c r="R104" i="7"/>
  <c r="P104" i="7"/>
  <c r="BI103" i="7"/>
  <c r="BH103" i="7"/>
  <c r="BG103" i="7"/>
  <c r="BF103" i="7"/>
  <c r="T103" i="7"/>
  <c r="R103" i="7"/>
  <c r="P103" i="7"/>
  <c r="BI102" i="7"/>
  <c r="BH102" i="7"/>
  <c r="BG102" i="7"/>
  <c r="BF102" i="7"/>
  <c r="T102" i="7"/>
  <c r="R102" i="7"/>
  <c r="P102" i="7"/>
  <c r="BI101" i="7"/>
  <c r="BH101" i="7"/>
  <c r="BG101" i="7"/>
  <c r="BF101" i="7"/>
  <c r="T101" i="7"/>
  <c r="R101" i="7"/>
  <c r="P101" i="7"/>
  <c r="BI100" i="7"/>
  <c r="BH100" i="7"/>
  <c r="BG100" i="7"/>
  <c r="BF100" i="7"/>
  <c r="T100" i="7"/>
  <c r="R100" i="7"/>
  <c r="P100" i="7"/>
  <c r="BI99" i="7"/>
  <c r="BH99" i="7"/>
  <c r="BG99" i="7"/>
  <c r="BF99" i="7"/>
  <c r="T99" i="7"/>
  <c r="R99" i="7"/>
  <c r="P99" i="7"/>
  <c r="BI98" i="7"/>
  <c r="BH98" i="7"/>
  <c r="BG98" i="7"/>
  <c r="BF98" i="7"/>
  <c r="T98" i="7"/>
  <c r="R98" i="7"/>
  <c r="P98" i="7"/>
  <c r="BI97" i="7"/>
  <c r="BH97" i="7"/>
  <c r="BG97" i="7"/>
  <c r="BF97" i="7"/>
  <c r="T97" i="7"/>
  <c r="R97" i="7"/>
  <c r="P97" i="7"/>
  <c r="BI96" i="7"/>
  <c r="BH96" i="7"/>
  <c r="BG96" i="7"/>
  <c r="BF96" i="7"/>
  <c r="T96" i="7"/>
  <c r="R96" i="7"/>
  <c r="P96" i="7"/>
  <c r="BI95" i="7"/>
  <c r="BH95" i="7"/>
  <c r="BG95" i="7"/>
  <c r="BF95" i="7"/>
  <c r="T95" i="7"/>
  <c r="R95" i="7"/>
  <c r="P95" i="7"/>
  <c r="BI94" i="7"/>
  <c r="BH94" i="7"/>
  <c r="BG94" i="7"/>
  <c r="BF94" i="7"/>
  <c r="T94" i="7"/>
  <c r="R94" i="7"/>
  <c r="P94" i="7"/>
  <c r="F85" i="7"/>
  <c r="E83" i="7"/>
  <c r="F56" i="7"/>
  <c r="E54" i="7"/>
  <c r="J26" i="7"/>
  <c r="E26" i="7"/>
  <c r="J59" i="7" s="1"/>
  <c r="J25" i="7"/>
  <c r="J23" i="7"/>
  <c r="E23" i="7"/>
  <c r="J87" i="7" s="1"/>
  <c r="J22" i="7"/>
  <c r="J20" i="7"/>
  <c r="E20" i="7"/>
  <c r="F59" i="7" s="1"/>
  <c r="J19" i="7"/>
  <c r="J17" i="7"/>
  <c r="E17" i="7"/>
  <c r="F87" i="7" s="1"/>
  <c r="J16" i="7"/>
  <c r="J14" i="7"/>
  <c r="J85" i="7"/>
  <c r="E7" i="7"/>
  <c r="E50" i="7" s="1"/>
  <c r="J39" i="6"/>
  <c r="J38" i="6"/>
  <c r="AY61" i="1" s="1"/>
  <c r="J37" i="6"/>
  <c r="AX61" i="1" s="1"/>
  <c r="BI152" i="6"/>
  <c r="BH152" i="6"/>
  <c r="BG152" i="6"/>
  <c r="BF152" i="6"/>
  <c r="T152" i="6"/>
  <c r="R152" i="6"/>
  <c r="P152"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BI144" i="6"/>
  <c r="BH144" i="6"/>
  <c r="BG144" i="6"/>
  <c r="BF144" i="6"/>
  <c r="T144" i="6"/>
  <c r="R144" i="6"/>
  <c r="P144" i="6"/>
  <c r="BI143" i="6"/>
  <c r="BH143" i="6"/>
  <c r="BG143" i="6"/>
  <c r="BF143" i="6"/>
  <c r="T143" i="6"/>
  <c r="R143" i="6"/>
  <c r="P143" i="6"/>
  <c r="BI142" i="6"/>
  <c r="BH142" i="6"/>
  <c r="BG142" i="6"/>
  <c r="BF142" i="6"/>
  <c r="T142" i="6"/>
  <c r="R142" i="6"/>
  <c r="P142" i="6"/>
  <c r="BI141" i="6"/>
  <c r="BH141" i="6"/>
  <c r="BG141" i="6"/>
  <c r="BF141" i="6"/>
  <c r="T141" i="6"/>
  <c r="R141" i="6"/>
  <c r="P141" i="6"/>
  <c r="BI140" i="6"/>
  <c r="BH140" i="6"/>
  <c r="BG140" i="6"/>
  <c r="BF140" i="6"/>
  <c r="T140" i="6"/>
  <c r="R140" i="6"/>
  <c r="P140" i="6"/>
  <c r="BI138" i="6"/>
  <c r="BH138" i="6"/>
  <c r="BG138" i="6"/>
  <c r="BF138" i="6"/>
  <c r="T138" i="6"/>
  <c r="R138" i="6"/>
  <c r="P138" i="6"/>
  <c r="BI137" i="6"/>
  <c r="BH137" i="6"/>
  <c r="BG137" i="6"/>
  <c r="BF137" i="6"/>
  <c r="T137" i="6"/>
  <c r="R137" i="6"/>
  <c r="P137" i="6"/>
  <c r="BI136" i="6"/>
  <c r="BH136" i="6"/>
  <c r="BG136" i="6"/>
  <c r="BF136" i="6"/>
  <c r="T136" i="6"/>
  <c r="R136" i="6"/>
  <c r="P136" i="6"/>
  <c r="BI135" i="6"/>
  <c r="BH135" i="6"/>
  <c r="BG135" i="6"/>
  <c r="BF135" i="6"/>
  <c r="T135" i="6"/>
  <c r="R135" i="6"/>
  <c r="P135" i="6"/>
  <c r="BI134" i="6"/>
  <c r="BH134" i="6"/>
  <c r="BG134" i="6"/>
  <c r="BF134" i="6"/>
  <c r="T134" i="6"/>
  <c r="R134" i="6"/>
  <c r="P134" i="6"/>
  <c r="BI133" i="6"/>
  <c r="BH133" i="6"/>
  <c r="BG133" i="6"/>
  <c r="BF133" i="6"/>
  <c r="T133" i="6"/>
  <c r="R133" i="6"/>
  <c r="P133" i="6"/>
  <c r="BI131" i="6"/>
  <c r="BH131" i="6"/>
  <c r="BG131" i="6"/>
  <c r="BF131" i="6"/>
  <c r="T131" i="6"/>
  <c r="R131" i="6"/>
  <c r="P131" i="6"/>
  <c r="BI130" i="6"/>
  <c r="BH130" i="6"/>
  <c r="BG130" i="6"/>
  <c r="BF130" i="6"/>
  <c r="T130" i="6"/>
  <c r="R130" i="6"/>
  <c r="P130" i="6"/>
  <c r="BI129" i="6"/>
  <c r="BH129" i="6"/>
  <c r="BG129" i="6"/>
  <c r="BF129" i="6"/>
  <c r="T129" i="6"/>
  <c r="R129" i="6"/>
  <c r="P129" i="6"/>
  <c r="BI128" i="6"/>
  <c r="BH128" i="6"/>
  <c r="BG128" i="6"/>
  <c r="BF128" i="6"/>
  <c r="T128" i="6"/>
  <c r="R128" i="6"/>
  <c r="P128" i="6"/>
  <c r="BI127" i="6"/>
  <c r="BH127" i="6"/>
  <c r="BG127" i="6"/>
  <c r="BF127" i="6"/>
  <c r="T127" i="6"/>
  <c r="R127" i="6"/>
  <c r="P127" i="6"/>
  <c r="BI126" i="6"/>
  <c r="BH126" i="6"/>
  <c r="BG126" i="6"/>
  <c r="BF126" i="6"/>
  <c r="T126" i="6"/>
  <c r="R126" i="6"/>
  <c r="P126" i="6"/>
  <c r="BI125" i="6"/>
  <c r="BH125" i="6"/>
  <c r="BG125" i="6"/>
  <c r="BF125" i="6"/>
  <c r="T125" i="6"/>
  <c r="R125" i="6"/>
  <c r="P125" i="6"/>
  <c r="BI124" i="6"/>
  <c r="BH124" i="6"/>
  <c r="BG124" i="6"/>
  <c r="BF124" i="6"/>
  <c r="T124" i="6"/>
  <c r="R124" i="6"/>
  <c r="P124" i="6"/>
  <c r="BI123" i="6"/>
  <c r="BH123" i="6"/>
  <c r="BG123" i="6"/>
  <c r="BF123" i="6"/>
  <c r="T123" i="6"/>
  <c r="R123" i="6"/>
  <c r="P123" i="6"/>
  <c r="BI122" i="6"/>
  <c r="BH122" i="6"/>
  <c r="BG122" i="6"/>
  <c r="BF122" i="6"/>
  <c r="T122" i="6"/>
  <c r="R122" i="6"/>
  <c r="P122" i="6"/>
  <c r="BI121" i="6"/>
  <c r="BH121" i="6"/>
  <c r="BG121" i="6"/>
  <c r="BF121" i="6"/>
  <c r="T121" i="6"/>
  <c r="R121" i="6"/>
  <c r="P121" i="6"/>
  <c r="BI120" i="6"/>
  <c r="BH120" i="6"/>
  <c r="BG120" i="6"/>
  <c r="BF120" i="6"/>
  <c r="T120" i="6"/>
  <c r="R120" i="6"/>
  <c r="P120" i="6"/>
  <c r="BI119" i="6"/>
  <c r="BH119" i="6"/>
  <c r="BG119" i="6"/>
  <c r="BF119" i="6"/>
  <c r="T119" i="6"/>
  <c r="R119" i="6"/>
  <c r="P119" i="6"/>
  <c r="BI118" i="6"/>
  <c r="BH118" i="6"/>
  <c r="BG118" i="6"/>
  <c r="BF118" i="6"/>
  <c r="T118" i="6"/>
  <c r="R118" i="6"/>
  <c r="P118" i="6"/>
  <c r="BI117" i="6"/>
  <c r="BH117" i="6"/>
  <c r="BG117" i="6"/>
  <c r="BF117" i="6"/>
  <c r="T117" i="6"/>
  <c r="R117" i="6"/>
  <c r="P117" i="6"/>
  <c r="BI116" i="6"/>
  <c r="BH116" i="6"/>
  <c r="BG116" i="6"/>
  <c r="BF116" i="6"/>
  <c r="T116" i="6"/>
  <c r="R116" i="6"/>
  <c r="P116" i="6"/>
  <c r="BI115" i="6"/>
  <c r="BH115" i="6"/>
  <c r="BG115" i="6"/>
  <c r="BF115" i="6"/>
  <c r="T115" i="6"/>
  <c r="R115" i="6"/>
  <c r="P115" i="6"/>
  <c r="BI114" i="6"/>
  <c r="BH114" i="6"/>
  <c r="BG114" i="6"/>
  <c r="BF114" i="6"/>
  <c r="T114" i="6"/>
  <c r="R114" i="6"/>
  <c r="P114" i="6"/>
  <c r="BI113" i="6"/>
  <c r="BH113" i="6"/>
  <c r="BG113" i="6"/>
  <c r="BF113" i="6"/>
  <c r="T113" i="6"/>
  <c r="R113" i="6"/>
  <c r="P113" i="6"/>
  <c r="BI112" i="6"/>
  <c r="BH112" i="6"/>
  <c r="BG112" i="6"/>
  <c r="BF112" i="6"/>
  <c r="T112" i="6"/>
  <c r="R112" i="6"/>
  <c r="P112" i="6"/>
  <c r="BI111" i="6"/>
  <c r="BH111" i="6"/>
  <c r="BG111" i="6"/>
  <c r="BF111" i="6"/>
  <c r="T111" i="6"/>
  <c r="R111" i="6"/>
  <c r="P111" i="6"/>
  <c r="BI110" i="6"/>
  <c r="BH110" i="6"/>
  <c r="BG110" i="6"/>
  <c r="BF110" i="6"/>
  <c r="T110" i="6"/>
  <c r="R110" i="6"/>
  <c r="P110" i="6"/>
  <c r="BI109" i="6"/>
  <c r="BH109" i="6"/>
  <c r="BG109" i="6"/>
  <c r="BF109" i="6"/>
  <c r="T109" i="6"/>
  <c r="R109" i="6"/>
  <c r="P109" i="6"/>
  <c r="BI108" i="6"/>
  <c r="BH108" i="6"/>
  <c r="BG108" i="6"/>
  <c r="BF108" i="6"/>
  <c r="T108" i="6"/>
  <c r="R108" i="6"/>
  <c r="P108" i="6"/>
  <c r="BI107" i="6"/>
  <c r="BH107" i="6"/>
  <c r="BG107" i="6"/>
  <c r="BF107" i="6"/>
  <c r="T107" i="6"/>
  <c r="R107" i="6"/>
  <c r="P107" i="6"/>
  <c r="BI106" i="6"/>
  <c r="BH106" i="6"/>
  <c r="BG106" i="6"/>
  <c r="BF106" i="6"/>
  <c r="T106" i="6"/>
  <c r="R106" i="6"/>
  <c r="P106" i="6"/>
  <c r="BI105" i="6"/>
  <c r="BH105" i="6"/>
  <c r="BG105" i="6"/>
  <c r="BF105" i="6"/>
  <c r="T105" i="6"/>
  <c r="R105" i="6"/>
  <c r="P105" i="6"/>
  <c r="BI104" i="6"/>
  <c r="BH104" i="6"/>
  <c r="BG104" i="6"/>
  <c r="BF104" i="6"/>
  <c r="T104" i="6"/>
  <c r="R104" i="6"/>
  <c r="P104" i="6"/>
  <c r="BI103" i="6"/>
  <c r="BH103" i="6"/>
  <c r="BG103" i="6"/>
  <c r="BF103" i="6"/>
  <c r="T103" i="6"/>
  <c r="R103" i="6"/>
  <c r="P103" i="6"/>
  <c r="BI102" i="6"/>
  <c r="BH102" i="6"/>
  <c r="BG102" i="6"/>
  <c r="BF102" i="6"/>
  <c r="T102" i="6"/>
  <c r="R102" i="6"/>
  <c r="P102" i="6"/>
  <c r="BI101" i="6"/>
  <c r="BH101" i="6"/>
  <c r="BG101" i="6"/>
  <c r="BF101" i="6"/>
  <c r="T101" i="6"/>
  <c r="R101" i="6"/>
  <c r="P101" i="6"/>
  <c r="BI100" i="6"/>
  <c r="BH100" i="6"/>
  <c r="BG100" i="6"/>
  <c r="BF100" i="6"/>
  <c r="T100" i="6"/>
  <c r="R100" i="6"/>
  <c r="P100" i="6"/>
  <c r="BI99" i="6"/>
  <c r="BH99" i="6"/>
  <c r="BG99" i="6"/>
  <c r="BF99" i="6"/>
  <c r="T99" i="6"/>
  <c r="R99" i="6"/>
  <c r="P99" i="6"/>
  <c r="BI98" i="6"/>
  <c r="BH98" i="6"/>
  <c r="BG98" i="6"/>
  <c r="BF98" i="6"/>
  <c r="T98" i="6"/>
  <c r="R98" i="6"/>
  <c r="P98" i="6"/>
  <c r="BI97" i="6"/>
  <c r="BH97" i="6"/>
  <c r="BG97" i="6"/>
  <c r="BF97" i="6"/>
  <c r="T97" i="6"/>
  <c r="R97" i="6"/>
  <c r="P97" i="6"/>
  <c r="BI96" i="6"/>
  <c r="BH96" i="6"/>
  <c r="BG96" i="6"/>
  <c r="BF96" i="6"/>
  <c r="T96" i="6"/>
  <c r="R96" i="6"/>
  <c r="P96" i="6"/>
  <c r="BI94" i="6"/>
  <c r="BH94" i="6"/>
  <c r="BG94" i="6"/>
  <c r="BF94" i="6"/>
  <c r="T94" i="6"/>
  <c r="R94" i="6"/>
  <c r="P94" i="6"/>
  <c r="BI92" i="6"/>
  <c r="BH92" i="6"/>
  <c r="BG92" i="6"/>
  <c r="BF92" i="6"/>
  <c r="T92" i="6"/>
  <c r="R92" i="6"/>
  <c r="P92" i="6"/>
  <c r="F83" i="6"/>
  <c r="E81" i="6"/>
  <c r="F56" i="6"/>
  <c r="E54" i="6"/>
  <c r="J26" i="6"/>
  <c r="E26" i="6"/>
  <c r="J86" i="6" s="1"/>
  <c r="J25" i="6"/>
  <c r="J23" i="6"/>
  <c r="E23" i="6"/>
  <c r="J85" i="6" s="1"/>
  <c r="J22" i="6"/>
  <c r="J20" i="6"/>
  <c r="E20" i="6"/>
  <c r="F59" i="6" s="1"/>
  <c r="J19" i="6"/>
  <c r="J17" i="6"/>
  <c r="E17" i="6"/>
  <c r="F85" i="6" s="1"/>
  <c r="J16" i="6"/>
  <c r="J14" i="6"/>
  <c r="J56" i="6"/>
  <c r="E7" i="6"/>
  <c r="E77" i="6"/>
  <c r="J39" i="5"/>
  <c r="J38" i="5"/>
  <c r="AY60" i="1" s="1"/>
  <c r="J37" i="5"/>
  <c r="AX60" i="1"/>
  <c r="BI292" i="5"/>
  <c r="BH292" i="5"/>
  <c r="BG292" i="5"/>
  <c r="BF292" i="5"/>
  <c r="T292" i="5"/>
  <c r="R292" i="5"/>
  <c r="P292" i="5"/>
  <c r="BI291" i="5"/>
  <c r="BH291" i="5"/>
  <c r="BG291" i="5"/>
  <c r="BF291" i="5"/>
  <c r="T291" i="5"/>
  <c r="R291" i="5"/>
  <c r="P291" i="5"/>
  <c r="BI290" i="5"/>
  <c r="BH290" i="5"/>
  <c r="BG290" i="5"/>
  <c r="BF290" i="5"/>
  <c r="T290" i="5"/>
  <c r="R290" i="5"/>
  <c r="P290" i="5"/>
  <c r="BI289" i="5"/>
  <c r="BH289" i="5"/>
  <c r="BG289" i="5"/>
  <c r="BF289" i="5"/>
  <c r="T289" i="5"/>
  <c r="R289" i="5"/>
  <c r="P289" i="5"/>
  <c r="BI288" i="5"/>
  <c r="BH288" i="5"/>
  <c r="BG288" i="5"/>
  <c r="BF288" i="5"/>
  <c r="T288" i="5"/>
  <c r="R288" i="5"/>
  <c r="P288" i="5"/>
  <c r="BI286" i="5"/>
  <c r="BH286" i="5"/>
  <c r="BG286" i="5"/>
  <c r="BF286" i="5"/>
  <c r="T286" i="5"/>
  <c r="R286" i="5"/>
  <c r="P286" i="5"/>
  <c r="BI285" i="5"/>
  <c r="BH285" i="5"/>
  <c r="BG285" i="5"/>
  <c r="BF285" i="5"/>
  <c r="T285" i="5"/>
  <c r="R285" i="5"/>
  <c r="P285" i="5"/>
  <c r="BI284" i="5"/>
  <c r="BH284" i="5"/>
  <c r="BG284" i="5"/>
  <c r="BF284" i="5"/>
  <c r="T284" i="5"/>
  <c r="R284" i="5"/>
  <c r="P284" i="5"/>
  <c r="BI283" i="5"/>
  <c r="BH283" i="5"/>
  <c r="BG283" i="5"/>
  <c r="BF283" i="5"/>
  <c r="T283" i="5"/>
  <c r="R283" i="5"/>
  <c r="P283" i="5"/>
  <c r="BI282" i="5"/>
  <c r="BH282" i="5"/>
  <c r="BG282" i="5"/>
  <c r="BF282" i="5"/>
  <c r="T282" i="5"/>
  <c r="R282" i="5"/>
  <c r="P282" i="5"/>
  <c r="BI281" i="5"/>
  <c r="BH281" i="5"/>
  <c r="BG281" i="5"/>
  <c r="BF281" i="5"/>
  <c r="T281" i="5"/>
  <c r="R281" i="5"/>
  <c r="P281" i="5"/>
  <c r="BI280" i="5"/>
  <c r="BH280" i="5"/>
  <c r="BG280" i="5"/>
  <c r="BF280" i="5"/>
  <c r="T280" i="5"/>
  <c r="R280" i="5"/>
  <c r="P280" i="5"/>
  <c r="BI279" i="5"/>
  <c r="BH279" i="5"/>
  <c r="BG279" i="5"/>
  <c r="BF279" i="5"/>
  <c r="T279" i="5"/>
  <c r="R279" i="5"/>
  <c r="P279" i="5"/>
  <c r="BI278" i="5"/>
  <c r="BH278" i="5"/>
  <c r="BG278" i="5"/>
  <c r="BF278" i="5"/>
  <c r="T278" i="5"/>
  <c r="R278" i="5"/>
  <c r="P278" i="5"/>
  <c r="BI277" i="5"/>
  <c r="BH277" i="5"/>
  <c r="BG277" i="5"/>
  <c r="BF277" i="5"/>
  <c r="T277" i="5"/>
  <c r="R277" i="5"/>
  <c r="P277" i="5"/>
  <c r="BI276" i="5"/>
  <c r="BH276" i="5"/>
  <c r="BG276" i="5"/>
  <c r="BF276" i="5"/>
  <c r="T276" i="5"/>
  <c r="R276" i="5"/>
  <c r="P276" i="5"/>
  <c r="BI275" i="5"/>
  <c r="BH275" i="5"/>
  <c r="BG275" i="5"/>
  <c r="BF275" i="5"/>
  <c r="T275" i="5"/>
  <c r="R275" i="5"/>
  <c r="P275" i="5"/>
  <c r="BI274" i="5"/>
  <c r="BH274" i="5"/>
  <c r="BG274" i="5"/>
  <c r="BF274" i="5"/>
  <c r="T274" i="5"/>
  <c r="R274" i="5"/>
  <c r="P274" i="5"/>
  <c r="BI273" i="5"/>
  <c r="BH273" i="5"/>
  <c r="BG273" i="5"/>
  <c r="BF273" i="5"/>
  <c r="T273" i="5"/>
  <c r="R273" i="5"/>
  <c r="P273" i="5"/>
  <c r="BI272" i="5"/>
  <c r="BH272" i="5"/>
  <c r="BG272" i="5"/>
  <c r="BF272" i="5"/>
  <c r="T272" i="5"/>
  <c r="R272" i="5"/>
  <c r="P272" i="5"/>
  <c r="BI271" i="5"/>
  <c r="BH271" i="5"/>
  <c r="BG271" i="5"/>
  <c r="BF271" i="5"/>
  <c r="T271" i="5"/>
  <c r="R271" i="5"/>
  <c r="P271" i="5"/>
  <c r="BI270" i="5"/>
  <c r="BH270" i="5"/>
  <c r="BG270" i="5"/>
  <c r="BF270" i="5"/>
  <c r="T270" i="5"/>
  <c r="R270" i="5"/>
  <c r="P270" i="5"/>
  <c r="BI269" i="5"/>
  <c r="BH269" i="5"/>
  <c r="BG269" i="5"/>
  <c r="BF269" i="5"/>
  <c r="T269" i="5"/>
  <c r="R269" i="5"/>
  <c r="P269" i="5"/>
  <c r="BI268" i="5"/>
  <c r="BH268" i="5"/>
  <c r="BG268" i="5"/>
  <c r="BF268" i="5"/>
  <c r="T268" i="5"/>
  <c r="R268" i="5"/>
  <c r="P268" i="5"/>
  <c r="BI267" i="5"/>
  <c r="BH267" i="5"/>
  <c r="BG267" i="5"/>
  <c r="BF267" i="5"/>
  <c r="T267" i="5"/>
  <c r="R267" i="5"/>
  <c r="P267" i="5"/>
  <c r="BI266" i="5"/>
  <c r="BH266" i="5"/>
  <c r="BG266" i="5"/>
  <c r="BF266" i="5"/>
  <c r="T266" i="5"/>
  <c r="R266" i="5"/>
  <c r="P266" i="5"/>
  <c r="BI265" i="5"/>
  <c r="BH265" i="5"/>
  <c r="BG265" i="5"/>
  <c r="BF265" i="5"/>
  <c r="T265" i="5"/>
  <c r="R265" i="5"/>
  <c r="P265" i="5"/>
  <c r="BI264" i="5"/>
  <c r="BH264" i="5"/>
  <c r="BG264" i="5"/>
  <c r="BF264" i="5"/>
  <c r="T264" i="5"/>
  <c r="R264" i="5"/>
  <c r="P264" i="5"/>
  <c r="BI263" i="5"/>
  <c r="BH263" i="5"/>
  <c r="BG263" i="5"/>
  <c r="BF263" i="5"/>
  <c r="T263" i="5"/>
  <c r="R263" i="5"/>
  <c r="P263" i="5"/>
  <c r="BI262" i="5"/>
  <c r="BH262" i="5"/>
  <c r="BG262" i="5"/>
  <c r="BF262" i="5"/>
  <c r="T262" i="5"/>
  <c r="R262" i="5"/>
  <c r="P262" i="5"/>
  <c r="BI261" i="5"/>
  <c r="BH261" i="5"/>
  <c r="BG261" i="5"/>
  <c r="BF261" i="5"/>
  <c r="T261" i="5"/>
  <c r="R261" i="5"/>
  <c r="P261" i="5"/>
  <c r="BI260" i="5"/>
  <c r="BH260" i="5"/>
  <c r="BG260" i="5"/>
  <c r="BF260" i="5"/>
  <c r="T260" i="5"/>
  <c r="R260" i="5"/>
  <c r="P260" i="5"/>
  <c r="BI259" i="5"/>
  <c r="BH259" i="5"/>
  <c r="BG259" i="5"/>
  <c r="BF259" i="5"/>
  <c r="T259" i="5"/>
  <c r="R259" i="5"/>
  <c r="P259" i="5"/>
  <c r="BI258" i="5"/>
  <c r="BH258" i="5"/>
  <c r="BG258" i="5"/>
  <c r="BF258" i="5"/>
  <c r="T258" i="5"/>
  <c r="R258" i="5"/>
  <c r="P258" i="5"/>
  <c r="BI257" i="5"/>
  <c r="BH257" i="5"/>
  <c r="BG257" i="5"/>
  <c r="BF257" i="5"/>
  <c r="T257" i="5"/>
  <c r="R257" i="5"/>
  <c r="P257" i="5"/>
  <c r="BI256" i="5"/>
  <c r="BH256" i="5"/>
  <c r="BG256" i="5"/>
  <c r="BF256" i="5"/>
  <c r="T256" i="5"/>
  <c r="R256" i="5"/>
  <c r="P256" i="5"/>
  <c r="BI255" i="5"/>
  <c r="BH255" i="5"/>
  <c r="BG255" i="5"/>
  <c r="BF255" i="5"/>
  <c r="T255" i="5"/>
  <c r="R255" i="5"/>
  <c r="P255" i="5"/>
  <c r="BI254" i="5"/>
  <c r="BH254" i="5"/>
  <c r="BG254" i="5"/>
  <c r="BF254" i="5"/>
  <c r="T254" i="5"/>
  <c r="R254" i="5"/>
  <c r="P254" i="5"/>
  <c r="BI253" i="5"/>
  <c r="BH253" i="5"/>
  <c r="BG253" i="5"/>
  <c r="BF253" i="5"/>
  <c r="T253" i="5"/>
  <c r="R253" i="5"/>
  <c r="P253" i="5"/>
  <c r="BI252" i="5"/>
  <c r="BH252" i="5"/>
  <c r="BG252" i="5"/>
  <c r="BF252" i="5"/>
  <c r="T252" i="5"/>
  <c r="R252" i="5"/>
  <c r="P252" i="5"/>
  <c r="BI251" i="5"/>
  <c r="BH251" i="5"/>
  <c r="BG251" i="5"/>
  <c r="BF251" i="5"/>
  <c r="T251" i="5"/>
  <c r="R251" i="5"/>
  <c r="P251" i="5"/>
  <c r="BI250" i="5"/>
  <c r="BH250" i="5"/>
  <c r="BG250" i="5"/>
  <c r="BF250" i="5"/>
  <c r="T250" i="5"/>
  <c r="R250" i="5"/>
  <c r="P250" i="5"/>
  <c r="BI247" i="5"/>
  <c r="BH247" i="5"/>
  <c r="BG247" i="5"/>
  <c r="BF247" i="5"/>
  <c r="T247" i="5"/>
  <c r="R247" i="5"/>
  <c r="P247" i="5"/>
  <c r="BI245" i="5"/>
  <c r="BH245" i="5"/>
  <c r="BG245" i="5"/>
  <c r="BF245" i="5"/>
  <c r="T245" i="5"/>
  <c r="R245" i="5"/>
  <c r="P245" i="5"/>
  <c r="BI244" i="5"/>
  <c r="BH244" i="5"/>
  <c r="BG244" i="5"/>
  <c r="BF244" i="5"/>
  <c r="T244" i="5"/>
  <c r="R244" i="5"/>
  <c r="P244" i="5"/>
  <c r="BI243" i="5"/>
  <c r="BH243" i="5"/>
  <c r="BG243" i="5"/>
  <c r="BF243" i="5"/>
  <c r="T243" i="5"/>
  <c r="R243" i="5"/>
  <c r="P243" i="5"/>
  <c r="BI242" i="5"/>
  <c r="BH242" i="5"/>
  <c r="BG242" i="5"/>
  <c r="BF242" i="5"/>
  <c r="T242" i="5"/>
  <c r="R242" i="5"/>
  <c r="P242" i="5"/>
  <c r="BI241" i="5"/>
  <c r="BH241" i="5"/>
  <c r="BG241" i="5"/>
  <c r="BF241" i="5"/>
  <c r="T241" i="5"/>
  <c r="R241" i="5"/>
  <c r="P241" i="5"/>
  <c r="BI240" i="5"/>
  <c r="BH240" i="5"/>
  <c r="BG240" i="5"/>
  <c r="BF240" i="5"/>
  <c r="T240" i="5"/>
  <c r="R240" i="5"/>
  <c r="P240" i="5"/>
  <c r="BI239" i="5"/>
  <c r="BH239" i="5"/>
  <c r="BG239" i="5"/>
  <c r="BF239" i="5"/>
  <c r="T239" i="5"/>
  <c r="R239" i="5"/>
  <c r="P239" i="5"/>
  <c r="BI238" i="5"/>
  <c r="BH238" i="5"/>
  <c r="BG238" i="5"/>
  <c r="BF238" i="5"/>
  <c r="T238" i="5"/>
  <c r="R238" i="5"/>
  <c r="P238" i="5"/>
  <c r="BI237" i="5"/>
  <c r="BH237" i="5"/>
  <c r="BG237" i="5"/>
  <c r="BF237" i="5"/>
  <c r="T237" i="5"/>
  <c r="R237" i="5"/>
  <c r="P237" i="5"/>
  <c r="BI236" i="5"/>
  <c r="BH236" i="5"/>
  <c r="BG236" i="5"/>
  <c r="BF236" i="5"/>
  <c r="T236" i="5"/>
  <c r="R236" i="5"/>
  <c r="P236" i="5"/>
  <c r="BI235" i="5"/>
  <c r="BH235" i="5"/>
  <c r="BG235" i="5"/>
  <c r="BF235" i="5"/>
  <c r="T235" i="5"/>
  <c r="R235" i="5"/>
  <c r="P235" i="5"/>
  <c r="BI234" i="5"/>
  <c r="BH234" i="5"/>
  <c r="BG234" i="5"/>
  <c r="BF234" i="5"/>
  <c r="T234" i="5"/>
  <c r="R234" i="5"/>
  <c r="P234" i="5"/>
  <c r="BI233" i="5"/>
  <c r="BH233" i="5"/>
  <c r="BG233" i="5"/>
  <c r="BF233" i="5"/>
  <c r="T233" i="5"/>
  <c r="R233" i="5"/>
  <c r="P233" i="5"/>
  <c r="BI232" i="5"/>
  <c r="BH232" i="5"/>
  <c r="BG232" i="5"/>
  <c r="BF232" i="5"/>
  <c r="T232" i="5"/>
  <c r="R232" i="5"/>
  <c r="P232" i="5"/>
  <c r="BI231" i="5"/>
  <c r="BH231" i="5"/>
  <c r="BG231" i="5"/>
  <c r="BF231" i="5"/>
  <c r="T231" i="5"/>
  <c r="R231" i="5"/>
  <c r="P231" i="5"/>
  <c r="BI230" i="5"/>
  <c r="BH230" i="5"/>
  <c r="BG230" i="5"/>
  <c r="BF230" i="5"/>
  <c r="T230" i="5"/>
  <c r="R230" i="5"/>
  <c r="P230" i="5"/>
  <c r="BI229" i="5"/>
  <c r="BH229" i="5"/>
  <c r="BG229" i="5"/>
  <c r="BF229" i="5"/>
  <c r="T229" i="5"/>
  <c r="R229" i="5"/>
  <c r="P229" i="5"/>
  <c r="BI228" i="5"/>
  <c r="BH228" i="5"/>
  <c r="BG228" i="5"/>
  <c r="BF228" i="5"/>
  <c r="T228" i="5"/>
  <c r="R228" i="5"/>
  <c r="P228" i="5"/>
  <c r="BI227" i="5"/>
  <c r="BH227" i="5"/>
  <c r="BG227" i="5"/>
  <c r="BF227" i="5"/>
  <c r="T227" i="5"/>
  <c r="R227" i="5"/>
  <c r="P227" i="5"/>
  <c r="BI226" i="5"/>
  <c r="BH226" i="5"/>
  <c r="BG226" i="5"/>
  <c r="BF226" i="5"/>
  <c r="T226" i="5"/>
  <c r="R226" i="5"/>
  <c r="P226" i="5"/>
  <c r="BI225" i="5"/>
  <c r="BH225" i="5"/>
  <c r="BG225" i="5"/>
  <c r="BF225" i="5"/>
  <c r="T225" i="5"/>
  <c r="R225" i="5"/>
  <c r="P225" i="5"/>
  <c r="BI222" i="5"/>
  <c r="BH222" i="5"/>
  <c r="BG222" i="5"/>
  <c r="BF222" i="5"/>
  <c r="T222" i="5"/>
  <c r="R222" i="5"/>
  <c r="P222" i="5"/>
  <c r="BI221" i="5"/>
  <c r="BH221" i="5"/>
  <c r="BG221" i="5"/>
  <c r="BF221" i="5"/>
  <c r="T221" i="5"/>
  <c r="R221" i="5"/>
  <c r="P221" i="5"/>
  <c r="BI220" i="5"/>
  <c r="BH220" i="5"/>
  <c r="BG220" i="5"/>
  <c r="BF220" i="5"/>
  <c r="T220" i="5"/>
  <c r="R220" i="5"/>
  <c r="P220" i="5"/>
  <c r="BI219" i="5"/>
  <c r="BH219" i="5"/>
  <c r="BG219" i="5"/>
  <c r="BF219" i="5"/>
  <c r="T219" i="5"/>
  <c r="R219" i="5"/>
  <c r="P219" i="5"/>
  <c r="BI218" i="5"/>
  <c r="BH218" i="5"/>
  <c r="BG218" i="5"/>
  <c r="BF218" i="5"/>
  <c r="T218" i="5"/>
  <c r="R218" i="5"/>
  <c r="P218" i="5"/>
  <c r="BI217" i="5"/>
  <c r="BH217" i="5"/>
  <c r="BG217" i="5"/>
  <c r="BF217" i="5"/>
  <c r="T217" i="5"/>
  <c r="R217" i="5"/>
  <c r="P217" i="5"/>
  <c r="BI216" i="5"/>
  <c r="BH216" i="5"/>
  <c r="BG216" i="5"/>
  <c r="BF216" i="5"/>
  <c r="T216" i="5"/>
  <c r="R216" i="5"/>
  <c r="P216" i="5"/>
  <c r="BI215" i="5"/>
  <c r="BH215" i="5"/>
  <c r="BG215" i="5"/>
  <c r="BF215" i="5"/>
  <c r="T215" i="5"/>
  <c r="R215" i="5"/>
  <c r="P215" i="5"/>
  <c r="BI214" i="5"/>
  <c r="BH214" i="5"/>
  <c r="BG214" i="5"/>
  <c r="BF214" i="5"/>
  <c r="T214" i="5"/>
  <c r="R214" i="5"/>
  <c r="P214" i="5"/>
  <c r="BI212" i="5"/>
  <c r="BH212" i="5"/>
  <c r="BG212" i="5"/>
  <c r="BF212" i="5"/>
  <c r="T212" i="5"/>
  <c r="R212" i="5"/>
  <c r="P212" i="5"/>
  <c r="BI211" i="5"/>
  <c r="BH211" i="5"/>
  <c r="BG211" i="5"/>
  <c r="BF211" i="5"/>
  <c r="T211" i="5"/>
  <c r="R211" i="5"/>
  <c r="P211" i="5"/>
  <c r="BI208" i="5"/>
  <c r="BH208" i="5"/>
  <c r="BG208" i="5"/>
  <c r="BF208" i="5"/>
  <c r="T208" i="5"/>
  <c r="R208" i="5"/>
  <c r="P208" i="5"/>
  <c r="BI207" i="5"/>
  <c r="BH207" i="5"/>
  <c r="BG207" i="5"/>
  <c r="BF207" i="5"/>
  <c r="T207" i="5"/>
  <c r="R207" i="5"/>
  <c r="P207" i="5"/>
  <c r="BI206" i="5"/>
  <c r="BH206" i="5"/>
  <c r="BG206" i="5"/>
  <c r="BF206" i="5"/>
  <c r="T206" i="5"/>
  <c r="R206" i="5"/>
  <c r="P206" i="5"/>
  <c r="BI205" i="5"/>
  <c r="BH205" i="5"/>
  <c r="BG205" i="5"/>
  <c r="BF205" i="5"/>
  <c r="T205" i="5"/>
  <c r="R205" i="5"/>
  <c r="P205" i="5"/>
  <c r="BI204" i="5"/>
  <c r="BH204" i="5"/>
  <c r="BG204" i="5"/>
  <c r="BF204" i="5"/>
  <c r="T204" i="5"/>
  <c r="R204" i="5"/>
  <c r="P204" i="5"/>
  <c r="BI203" i="5"/>
  <c r="BH203" i="5"/>
  <c r="BG203" i="5"/>
  <c r="BF203" i="5"/>
  <c r="T203" i="5"/>
  <c r="R203" i="5"/>
  <c r="P203" i="5"/>
  <c r="BI202" i="5"/>
  <c r="BH202" i="5"/>
  <c r="BG202" i="5"/>
  <c r="BF202" i="5"/>
  <c r="T202" i="5"/>
  <c r="R202" i="5"/>
  <c r="P202" i="5"/>
  <c r="BI201" i="5"/>
  <c r="BH201" i="5"/>
  <c r="BG201" i="5"/>
  <c r="BF201" i="5"/>
  <c r="T201" i="5"/>
  <c r="R201" i="5"/>
  <c r="P201" i="5"/>
  <c r="BI200" i="5"/>
  <c r="BH200" i="5"/>
  <c r="BG200" i="5"/>
  <c r="BF200" i="5"/>
  <c r="T200" i="5"/>
  <c r="R200" i="5"/>
  <c r="P200" i="5"/>
  <c r="BI199" i="5"/>
  <c r="BH199" i="5"/>
  <c r="BG199" i="5"/>
  <c r="BF199" i="5"/>
  <c r="T199" i="5"/>
  <c r="R199" i="5"/>
  <c r="P199" i="5"/>
  <c r="BI198" i="5"/>
  <c r="BH198" i="5"/>
  <c r="BG198" i="5"/>
  <c r="BF198" i="5"/>
  <c r="T198" i="5"/>
  <c r="R198" i="5"/>
  <c r="P198" i="5"/>
  <c r="BI197" i="5"/>
  <c r="BH197" i="5"/>
  <c r="BG197" i="5"/>
  <c r="BF197" i="5"/>
  <c r="T197" i="5"/>
  <c r="R197" i="5"/>
  <c r="P197" i="5"/>
  <c r="BI196" i="5"/>
  <c r="BH196" i="5"/>
  <c r="BG196" i="5"/>
  <c r="BF196" i="5"/>
  <c r="T196" i="5"/>
  <c r="R196" i="5"/>
  <c r="P196" i="5"/>
  <c r="BI195" i="5"/>
  <c r="BH195" i="5"/>
  <c r="BG195" i="5"/>
  <c r="BF195" i="5"/>
  <c r="T195" i="5"/>
  <c r="R195" i="5"/>
  <c r="P195" i="5"/>
  <c r="BI194" i="5"/>
  <c r="BH194" i="5"/>
  <c r="BG194" i="5"/>
  <c r="BF194" i="5"/>
  <c r="T194" i="5"/>
  <c r="R194" i="5"/>
  <c r="P194" i="5"/>
  <c r="BI193" i="5"/>
  <c r="BH193" i="5"/>
  <c r="BG193" i="5"/>
  <c r="BF193" i="5"/>
  <c r="T193" i="5"/>
  <c r="R193" i="5"/>
  <c r="P193" i="5"/>
  <c r="BI192" i="5"/>
  <c r="BH192" i="5"/>
  <c r="BG192" i="5"/>
  <c r="BF192" i="5"/>
  <c r="T192" i="5"/>
  <c r="R192" i="5"/>
  <c r="P192" i="5"/>
  <c r="BI191" i="5"/>
  <c r="BH191" i="5"/>
  <c r="BG191" i="5"/>
  <c r="BF191" i="5"/>
  <c r="T191" i="5"/>
  <c r="R191" i="5"/>
  <c r="P191" i="5"/>
  <c r="BI188" i="5"/>
  <c r="BH188" i="5"/>
  <c r="BG188" i="5"/>
  <c r="BF188" i="5"/>
  <c r="T188" i="5"/>
  <c r="R188" i="5"/>
  <c r="P188" i="5"/>
  <c r="BI187" i="5"/>
  <c r="BH187" i="5"/>
  <c r="BG187" i="5"/>
  <c r="BF187" i="5"/>
  <c r="T187" i="5"/>
  <c r="R187" i="5"/>
  <c r="P187" i="5"/>
  <c r="BI186" i="5"/>
  <c r="BH186" i="5"/>
  <c r="BG186" i="5"/>
  <c r="BF186" i="5"/>
  <c r="T186" i="5"/>
  <c r="R186" i="5"/>
  <c r="P186" i="5"/>
  <c r="BI185" i="5"/>
  <c r="BH185" i="5"/>
  <c r="BG185" i="5"/>
  <c r="BF185" i="5"/>
  <c r="T185" i="5"/>
  <c r="R185" i="5"/>
  <c r="P185" i="5"/>
  <c r="BI184" i="5"/>
  <c r="BH184" i="5"/>
  <c r="BG184" i="5"/>
  <c r="BF184" i="5"/>
  <c r="T184" i="5"/>
  <c r="R184" i="5"/>
  <c r="P184" i="5"/>
  <c r="BI182" i="5"/>
  <c r="BH182" i="5"/>
  <c r="BG182" i="5"/>
  <c r="BF182" i="5"/>
  <c r="T182" i="5"/>
  <c r="R182" i="5"/>
  <c r="P182" i="5"/>
  <c r="BI181" i="5"/>
  <c r="BH181" i="5"/>
  <c r="BG181" i="5"/>
  <c r="BF181" i="5"/>
  <c r="T181" i="5"/>
  <c r="R181" i="5"/>
  <c r="P181" i="5"/>
  <c r="BI179" i="5"/>
  <c r="BH179" i="5"/>
  <c r="BG179" i="5"/>
  <c r="BF179" i="5"/>
  <c r="T179" i="5"/>
  <c r="T178" i="5" s="1"/>
  <c r="R179" i="5"/>
  <c r="R178" i="5" s="1"/>
  <c r="P179" i="5"/>
  <c r="P178" i="5" s="1"/>
  <c r="BI177" i="5"/>
  <c r="BH177" i="5"/>
  <c r="BG177" i="5"/>
  <c r="BF177" i="5"/>
  <c r="T177" i="5"/>
  <c r="R177" i="5"/>
  <c r="P177" i="5"/>
  <c r="BI176" i="5"/>
  <c r="BH176" i="5"/>
  <c r="BG176" i="5"/>
  <c r="BF176" i="5"/>
  <c r="T176" i="5"/>
  <c r="R176" i="5"/>
  <c r="P176" i="5"/>
  <c r="BI175" i="5"/>
  <c r="BH175" i="5"/>
  <c r="BG175" i="5"/>
  <c r="BF175" i="5"/>
  <c r="T175" i="5"/>
  <c r="R175" i="5"/>
  <c r="P175" i="5"/>
  <c r="BI174" i="5"/>
  <c r="BH174" i="5"/>
  <c r="BG174" i="5"/>
  <c r="BF174" i="5"/>
  <c r="T174" i="5"/>
  <c r="R174" i="5"/>
  <c r="P174" i="5"/>
  <c r="BI173" i="5"/>
  <c r="BH173" i="5"/>
  <c r="BG173" i="5"/>
  <c r="BF173" i="5"/>
  <c r="T173" i="5"/>
  <c r="R173" i="5"/>
  <c r="P173" i="5"/>
  <c r="BI172" i="5"/>
  <c r="BH172" i="5"/>
  <c r="BG172" i="5"/>
  <c r="BF172" i="5"/>
  <c r="T172" i="5"/>
  <c r="R172" i="5"/>
  <c r="P172"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5" i="5"/>
  <c r="BH165" i="5"/>
  <c r="BG165" i="5"/>
  <c r="BF165" i="5"/>
  <c r="T165" i="5"/>
  <c r="R165" i="5"/>
  <c r="P165"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60" i="5"/>
  <c r="BH160" i="5"/>
  <c r="BG160" i="5"/>
  <c r="BF160" i="5"/>
  <c r="T160" i="5"/>
  <c r="R160" i="5"/>
  <c r="P160" i="5"/>
  <c r="BI159" i="5"/>
  <c r="BH159" i="5"/>
  <c r="BG159" i="5"/>
  <c r="BF159" i="5"/>
  <c r="T159" i="5"/>
  <c r="R159" i="5"/>
  <c r="P159" i="5"/>
  <c r="BI158" i="5"/>
  <c r="BH158" i="5"/>
  <c r="BG158" i="5"/>
  <c r="BF158" i="5"/>
  <c r="T158" i="5"/>
  <c r="R158" i="5"/>
  <c r="P158" i="5"/>
  <c r="BI157" i="5"/>
  <c r="BH157" i="5"/>
  <c r="BG157" i="5"/>
  <c r="BF157" i="5"/>
  <c r="T157" i="5"/>
  <c r="R157" i="5"/>
  <c r="P157" i="5"/>
  <c r="BI156" i="5"/>
  <c r="BH156" i="5"/>
  <c r="BG156" i="5"/>
  <c r="BF156" i="5"/>
  <c r="T156" i="5"/>
  <c r="R156" i="5"/>
  <c r="P156" i="5"/>
  <c r="BI155" i="5"/>
  <c r="BH155" i="5"/>
  <c r="BG155" i="5"/>
  <c r="BF155" i="5"/>
  <c r="T155" i="5"/>
  <c r="R155" i="5"/>
  <c r="P155" i="5"/>
  <c r="BI152" i="5"/>
  <c r="BH152" i="5"/>
  <c r="BG152" i="5"/>
  <c r="BF152" i="5"/>
  <c r="T152" i="5"/>
  <c r="R152" i="5"/>
  <c r="P152" i="5"/>
  <c r="BI149" i="5"/>
  <c r="BH149" i="5"/>
  <c r="BG149" i="5"/>
  <c r="BF149" i="5"/>
  <c r="T149" i="5"/>
  <c r="R149" i="5"/>
  <c r="P149" i="5"/>
  <c r="BI148" i="5"/>
  <c r="BH148" i="5"/>
  <c r="BG148" i="5"/>
  <c r="BF148" i="5"/>
  <c r="T148" i="5"/>
  <c r="R148" i="5"/>
  <c r="P148" i="5"/>
  <c r="BI146" i="5"/>
  <c r="BH146" i="5"/>
  <c r="BG146" i="5"/>
  <c r="BF146" i="5"/>
  <c r="T146" i="5"/>
  <c r="R146" i="5"/>
  <c r="P146" i="5"/>
  <c r="BI145" i="5"/>
  <c r="BH145" i="5"/>
  <c r="BG145" i="5"/>
  <c r="BF145" i="5"/>
  <c r="T145" i="5"/>
  <c r="R145" i="5"/>
  <c r="P145" i="5"/>
  <c r="BI144" i="5"/>
  <c r="BH144" i="5"/>
  <c r="BG144" i="5"/>
  <c r="BF144" i="5"/>
  <c r="T144" i="5"/>
  <c r="R144" i="5"/>
  <c r="P144" i="5"/>
  <c r="BI143" i="5"/>
  <c r="BH143" i="5"/>
  <c r="BG143" i="5"/>
  <c r="BF143" i="5"/>
  <c r="T143" i="5"/>
  <c r="R143" i="5"/>
  <c r="P143"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1" i="5"/>
  <c r="BH131" i="5"/>
  <c r="BG131" i="5"/>
  <c r="BF131" i="5"/>
  <c r="T131" i="5"/>
  <c r="R131" i="5"/>
  <c r="P131" i="5"/>
  <c r="BI130" i="5"/>
  <c r="BH130" i="5"/>
  <c r="BG130" i="5"/>
  <c r="BF130" i="5"/>
  <c r="T130" i="5"/>
  <c r="R130" i="5"/>
  <c r="P130" i="5"/>
  <c r="BI129" i="5"/>
  <c r="BH129" i="5"/>
  <c r="BG129" i="5"/>
  <c r="BF129" i="5"/>
  <c r="T129" i="5"/>
  <c r="R129" i="5"/>
  <c r="P129" i="5"/>
  <c r="BI128" i="5"/>
  <c r="BH128" i="5"/>
  <c r="BG128" i="5"/>
  <c r="BF128" i="5"/>
  <c r="T128" i="5"/>
  <c r="R128" i="5"/>
  <c r="P128" i="5"/>
  <c r="BI125" i="5"/>
  <c r="BH125" i="5"/>
  <c r="BG125" i="5"/>
  <c r="BF125" i="5"/>
  <c r="T125" i="5"/>
  <c r="R125" i="5"/>
  <c r="P125" i="5"/>
  <c r="BI122" i="5"/>
  <c r="BH122" i="5"/>
  <c r="BG122" i="5"/>
  <c r="BF122" i="5"/>
  <c r="T122" i="5"/>
  <c r="R122" i="5"/>
  <c r="P122" i="5"/>
  <c r="BI120" i="5"/>
  <c r="BH120" i="5"/>
  <c r="BG120" i="5"/>
  <c r="BF120" i="5"/>
  <c r="T120" i="5"/>
  <c r="R120" i="5"/>
  <c r="P120" i="5"/>
  <c r="BI119" i="5"/>
  <c r="BH119" i="5"/>
  <c r="BG119" i="5"/>
  <c r="BF119" i="5"/>
  <c r="T119" i="5"/>
  <c r="R119" i="5"/>
  <c r="P119" i="5"/>
  <c r="BI115" i="5"/>
  <c r="BH115" i="5"/>
  <c r="BG115" i="5"/>
  <c r="BF115" i="5"/>
  <c r="T115" i="5"/>
  <c r="R115" i="5"/>
  <c r="P115" i="5"/>
  <c r="BI114" i="5"/>
  <c r="BH114" i="5"/>
  <c r="BG114" i="5"/>
  <c r="BF114" i="5"/>
  <c r="T114" i="5"/>
  <c r="R114" i="5"/>
  <c r="P114" i="5"/>
  <c r="BI113" i="5"/>
  <c r="BH113" i="5"/>
  <c r="BG113" i="5"/>
  <c r="BF113" i="5"/>
  <c r="T113" i="5"/>
  <c r="R113" i="5"/>
  <c r="P113" i="5"/>
  <c r="BI112" i="5"/>
  <c r="BH112" i="5"/>
  <c r="BG112" i="5"/>
  <c r="BF112" i="5"/>
  <c r="T112" i="5"/>
  <c r="R112" i="5"/>
  <c r="P112" i="5"/>
  <c r="BI111" i="5"/>
  <c r="BH111" i="5"/>
  <c r="BG111" i="5"/>
  <c r="BF111" i="5"/>
  <c r="T111" i="5"/>
  <c r="R111" i="5"/>
  <c r="P111" i="5"/>
  <c r="BI110" i="5"/>
  <c r="BH110" i="5"/>
  <c r="BG110" i="5"/>
  <c r="BF110" i="5"/>
  <c r="T110" i="5"/>
  <c r="R110" i="5"/>
  <c r="P110" i="5"/>
  <c r="BI109" i="5"/>
  <c r="BH109" i="5"/>
  <c r="BG109" i="5"/>
  <c r="BF109" i="5"/>
  <c r="T109" i="5"/>
  <c r="R109" i="5"/>
  <c r="P109" i="5"/>
  <c r="BI108" i="5"/>
  <c r="BH108" i="5"/>
  <c r="BG108" i="5"/>
  <c r="BF108" i="5"/>
  <c r="T108" i="5"/>
  <c r="R108" i="5"/>
  <c r="P108" i="5"/>
  <c r="BI107" i="5"/>
  <c r="BH107" i="5"/>
  <c r="BG107" i="5"/>
  <c r="BF107" i="5"/>
  <c r="T107" i="5"/>
  <c r="R107" i="5"/>
  <c r="P107" i="5"/>
  <c r="BI106" i="5"/>
  <c r="BH106" i="5"/>
  <c r="BG106" i="5"/>
  <c r="BF106" i="5"/>
  <c r="T106" i="5"/>
  <c r="R106" i="5"/>
  <c r="P106" i="5"/>
  <c r="BI105" i="5"/>
  <c r="BH105" i="5"/>
  <c r="BG105" i="5"/>
  <c r="BF105" i="5"/>
  <c r="T105" i="5"/>
  <c r="R105" i="5"/>
  <c r="P105" i="5"/>
  <c r="BI104" i="5"/>
  <c r="BH104" i="5"/>
  <c r="BG104" i="5"/>
  <c r="BF104" i="5"/>
  <c r="T104" i="5"/>
  <c r="R104" i="5"/>
  <c r="P104" i="5"/>
  <c r="BI103" i="5"/>
  <c r="BH103" i="5"/>
  <c r="BG103" i="5"/>
  <c r="BF103" i="5"/>
  <c r="T103" i="5"/>
  <c r="R103" i="5"/>
  <c r="P103" i="5"/>
  <c r="BI102" i="5"/>
  <c r="BH102" i="5"/>
  <c r="BG102" i="5"/>
  <c r="BF102" i="5"/>
  <c r="T102" i="5"/>
  <c r="R102" i="5"/>
  <c r="P102" i="5"/>
  <c r="BI101" i="5"/>
  <c r="BH101" i="5"/>
  <c r="BG101" i="5"/>
  <c r="BF101" i="5"/>
  <c r="T101" i="5"/>
  <c r="R101" i="5"/>
  <c r="P101" i="5"/>
  <c r="BI100" i="5"/>
  <c r="BH100" i="5"/>
  <c r="BG100" i="5"/>
  <c r="BF100" i="5"/>
  <c r="T100" i="5"/>
  <c r="R100" i="5"/>
  <c r="P100" i="5"/>
  <c r="BI99" i="5"/>
  <c r="BH99" i="5"/>
  <c r="BG99" i="5"/>
  <c r="BF99" i="5"/>
  <c r="T99" i="5"/>
  <c r="R99" i="5"/>
  <c r="P99" i="5"/>
  <c r="F90" i="5"/>
  <c r="E88" i="5"/>
  <c r="F56" i="5"/>
  <c r="E54" i="5"/>
  <c r="J26" i="5"/>
  <c r="E26" i="5"/>
  <c r="J93" i="5"/>
  <c r="J25" i="5"/>
  <c r="J23" i="5"/>
  <c r="E23" i="5"/>
  <c r="J58" i="5"/>
  <c r="J22" i="5"/>
  <c r="J20" i="5"/>
  <c r="E20" i="5"/>
  <c r="F93" i="5" s="1"/>
  <c r="J19" i="5"/>
  <c r="J17" i="5"/>
  <c r="E17" i="5"/>
  <c r="F92" i="5"/>
  <c r="J16" i="5"/>
  <c r="J14" i="5"/>
  <c r="J56" i="5" s="1"/>
  <c r="E7" i="5"/>
  <c r="E50" i="5"/>
  <c r="J41" i="4"/>
  <c r="J40" i="4"/>
  <c r="AY59" i="1"/>
  <c r="J39" i="4"/>
  <c r="AX59" i="1"/>
  <c r="BI202" i="4"/>
  <c r="BH202" i="4"/>
  <c r="BG202" i="4"/>
  <c r="BF202" i="4"/>
  <c r="T202" i="4"/>
  <c r="R202" i="4"/>
  <c r="P202" i="4"/>
  <c r="BI201" i="4"/>
  <c r="BH201" i="4"/>
  <c r="BG201" i="4"/>
  <c r="BF201" i="4"/>
  <c r="T201" i="4"/>
  <c r="R201" i="4"/>
  <c r="P201" i="4"/>
  <c r="BI198" i="4"/>
  <c r="BH198" i="4"/>
  <c r="BG198" i="4"/>
  <c r="BF198" i="4"/>
  <c r="T198" i="4"/>
  <c r="R198" i="4"/>
  <c r="P198" i="4"/>
  <c r="BI195" i="4"/>
  <c r="BH195" i="4"/>
  <c r="BG195" i="4"/>
  <c r="BF195" i="4"/>
  <c r="T195" i="4"/>
  <c r="R195" i="4"/>
  <c r="P195" i="4"/>
  <c r="BI192" i="4"/>
  <c r="BH192" i="4"/>
  <c r="BG192" i="4"/>
  <c r="BF192" i="4"/>
  <c r="T192" i="4"/>
  <c r="R192" i="4"/>
  <c r="P192" i="4"/>
  <c r="BI189" i="4"/>
  <c r="BH189" i="4"/>
  <c r="BG189" i="4"/>
  <c r="BF189" i="4"/>
  <c r="T189" i="4"/>
  <c r="R189" i="4"/>
  <c r="P189" i="4"/>
  <c r="BI186" i="4"/>
  <c r="BH186" i="4"/>
  <c r="BG186" i="4"/>
  <c r="BF186" i="4"/>
  <c r="T186" i="4"/>
  <c r="R186" i="4"/>
  <c r="P186" i="4"/>
  <c r="BI182" i="4"/>
  <c r="BH182" i="4"/>
  <c r="BG182" i="4"/>
  <c r="BF182" i="4"/>
  <c r="T182" i="4"/>
  <c r="R182" i="4"/>
  <c r="P182" i="4"/>
  <c r="BI179" i="4"/>
  <c r="BH179" i="4"/>
  <c r="BG179" i="4"/>
  <c r="BF179" i="4"/>
  <c r="T179" i="4"/>
  <c r="R179" i="4"/>
  <c r="P179" i="4"/>
  <c r="BI176" i="4"/>
  <c r="BH176" i="4"/>
  <c r="BG176" i="4"/>
  <c r="BF176" i="4"/>
  <c r="T176" i="4"/>
  <c r="R176" i="4"/>
  <c r="P176" i="4"/>
  <c r="BI173" i="4"/>
  <c r="BH173" i="4"/>
  <c r="BG173" i="4"/>
  <c r="BF173" i="4"/>
  <c r="T173" i="4"/>
  <c r="R173" i="4"/>
  <c r="P173" i="4"/>
  <c r="BI172" i="4"/>
  <c r="BH172" i="4"/>
  <c r="BG172" i="4"/>
  <c r="BF172" i="4"/>
  <c r="T172" i="4"/>
  <c r="R172" i="4"/>
  <c r="P172" i="4"/>
  <c r="BI169" i="4"/>
  <c r="BH169" i="4"/>
  <c r="BG169" i="4"/>
  <c r="BF169" i="4"/>
  <c r="T169" i="4"/>
  <c r="R169" i="4"/>
  <c r="P169" i="4"/>
  <c r="BI166" i="4"/>
  <c r="BH166" i="4"/>
  <c r="BG166" i="4"/>
  <c r="BF166" i="4"/>
  <c r="T166" i="4"/>
  <c r="R166" i="4"/>
  <c r="P166" i="4"/>
  <c r="BI163" i="4"/>
  <c r="BH163" i="4"/>
  <c r="BG163" i="4"/>
  <c r="BF163" i="4"/>
  <c r="T163" i="4"/>
  <c r="R163" i="4"/>
  <c r="P163" i="4"/>
  <c r="BI161" i="4"/>
  <c r="BH161" i="4"/>
  <c r="BG161" i="4"/>
  <c r="BF161" i="4"/>
  <c r="T161" i="4"/>
  <c r="R161" i="4"/>
  <c r="P161" i="4"/>
  <c r="BI158" i="4"/>
  <c r="BH158" i="4"/>
  <c r="BG158" i="4"/>
  <c r="BF158" i="4"/>
  <c r="T158" i="4"/>
  <c r="R158" i="4"/>
  <c r="P158" i="4"/>
  <c r="BI156" i="4"/>
  <c r="BH156" i="4"/>
  <c r="BG156" i="4"/>
  <c r="BF156" i="4"/>
  <c r="T156" i="4"/>
  <c r="R156" i="4"/>
  <c r="P156" i="4"/>
  <c r="BI151" i="4"/>
  <c r="BH151" i="4"/>
  <c r="BG151" i="4"/>
  <c r="BF151" i="4"/>
  <c r="T151" i="4"/>
  <c r="R151" i="4"/>
  <c r="P151" i="4"/>
  <c r="BI145" i="4"/>
  <c r="BH145" i="4"/>
  <c r="BG145" i="4"/>
  <c r="BF145" i="4"/>
  <c r="T145" i="4"/>
  <c r="R145" i="4"/>
  <c r="P145" i="4"/>
  <c r="BI142" i="4"/>
  <c r="BH142" i="4"/>
  <c r="BG142" i="4"/>
  <c r="BF142" i="4"/>
  <c r="T142" i="4"/>
  <c r="R142" i="4"/>
  <c r="P142" i="4"/>
  <c r="BI139" i="4"/>
  <c r="BH139" i="4"/>
  <c r="BG139" i="4"/>
  <c r="BF139" i="4"/>
  <c r="T139" i="4"/>
  <c r="R139" i="4"/>
  <c r="P139" i="4"/>
  <c r="BI135" i="4"/>
  <c r="BH135" i="4"/>
  <c r="BG135" i="4"/>
  <c r="BF135" i="4"/>
  <c r="T135" i="4"/>
  <c r="R135" i="4"/>
  <c r="P135" i="4"/>
  <c r="BI132" i="4"/>
  <c r="BH132" i="4"/>
  <c r="BG132" i="4"/>
  <c r="BF132" i="4"/>
  <c r="T132" i="4"/>
  <c r="R132" i="4"/>
  <c r="P132" i="4"/>
  <c r="BI130" i="4"/>
  <c r="BH130" i="4"/>
  <c r="BG130" i="4"/>
  <c r="BF130" i="4"/>
  <c r="T130" i="4"/>
  <c r="R130" i="4"/>
  <c r="P130" i="4"/>
  <c r="BI127" i="4"/>
  <c r="BH127" i="4"/>
  <c r="BG127" i="4"/>
  <c r="BF127" i="4"/>
  <c r="T127" i="4"/>
  <c r="R127" i="4"/>
  <c r="P127" i="4"/>
  <c r="BI124" i="4"/>
  <c r="BH124" i="4"/>
  <c r="BG124" i="4"/>
  <c r="BF124" i="4"/>
  <c r="T124" i="4"/>
  <c r="R124" i="4"/>
  <c r="P124" i="4"/>
  <c r="BI119" i="4"/>
  <c r="BH119" i="4"/>
  <c r="BG119" i="4"/>
  <c r="BF119" i="4"/>
  <c r="T119" i="4"/>
  <c r="R119" i="4"/>
  <c r="P119" i="4"/>
  <c r="BI117" i="4"/>
  <c r="BH117" i="4"/>
  <c r="BG117" i="4"/>
  <c r="BF117" i="4"/>
  <c r="T117" i="4"/>
  <c r="R117" i="4"/>
  <c r="P117" i="4"/>
  <c r="BI115" i="4"/>
  <c r="BH115" i="4"/>
  <c r="BG115" i="4"/>
  <c r="BF115" i="4"/>
  <c r="T115" i="4"/>
  <c r="R115" i="4"/>
  <c r="P115" i="4"/>
  <c r="BI113" i="4"/>
  <c r="BH113" i="4"/>
  <c r="BG113" i="4"/>
  <c r="BF113" i="4"/>
  <c r="T113" i="4"/>
  <c r="R113" i="4"/>
  <c r="P113" i="4"/>
  <c r="BI111" i="4"/>
  <c r="BH111" i="4"/>
  <c r="BG111" i="4"/>
  <c r="BF111" i="4"/>
  <c r="T111" i="4"/>
  <c r="R111" i="4"/>
  <c r="P111" i="4"/>
  <c r="BI109" i="4"/>
  <c r="BH109" i="4"/>
  <c r="BG109" i="4"/>
  <c r="BF109" i="4"/>
  <c r="T109" i="4"/>
  <c r="R109" i="4"/>
  <c r="P109" i="4"/>
  <c r="BI107" i="4"/>
  <c r="BH107" i="4"/>
  <c r="BG107" i="4"/>
  <c r="BF107" i="4"/>
  <c r="T107" i="4"/>
  <c r="R107" i="4"/>
  <c r="P107" i="4"/>
  <c r="BI105" i="4"/>
  <c r="BH105" i="4"/>
  <c r="BG105" i="4"/>
  <c r="BF105" i="4"/>
  <c r="T105" i="4"/>
  <c r="R105" i="4"/>
  <c r="P105" i="4"/>
  <c r="BI102" i="4"/>
  <c r="BH102" i="4"/>
  <c r="BG102" i="4"/>
  <c r="BF102" i="4"/>
  <c r="T102" i="4"/>
  <c r="R102" i="4"/>
  <c r="P102" i="4"/>
  <c r="BI99" i="4"/>
  <c r="BH99" i="4"/>
  <c r="BG99" i="4"/>
  <c r="BF99" i="4"/>
  <c r="T99" i="4"/>
  <c r="R99" i="4"/>
  <c r="P99" i="4"/>
  <c r="BI96" i="4"/>
  <c r="BH96" i="4"/>
  <c r="BG96" i="4"/>
  <c r="BF96" i="4"/>
  <c r="T96" i="4"/>
  <c r="R96" i="4"/>
  <c r="P96" i="4"/>
  <c r="J90" i="4"/>
  <c r="J89" i="4"/>
  <c r="F89" i="4"/>
  <c r="F87" i="4"/>
  <c r="E85" i="4"/>
  <c r="J63" i="4"/>
  <c r="J62" i="4"/>
  <c r="F62" i="4"/>
  <c r="F60" i="4"/>
  <c r="E58" i="4"/>
  <c r="J22" i="4"/>
  <c r="E22" i="4"/>
  <c r="F90" i="4" s="1"/>
  <c r="J21" i="4"/>
  <c r="J16" i="4"/>
  <c r="J60" i="4"/>
  <c r="E7" i="4"/>
  <c r="E79" i="4"/>
  <c r="J41" i="3"/>
  <c r="J40" i="3"/>
  <c r="AY58" i="1"/>
  <c r="J39" i="3"/>
  <c r="AX58" i="1" s="1"/>
  <c r="BI875" i="3"/>
  <c r="BH875" i="3"/>
  <c r="BG875" i="3"/>
  <c r="BF875" i="3"/>
  <c r="T875" i="3"/>
  <c r="R875" i="3"/>
  <c r="P875" i="3"/>
  <c r="BI865" i="3"/>
  <c r="BH865" i="3"/>
  <c r="BG865" i="3"/>
  <c r="BF865" i="3"/>
  <c r="T865" i="3"/>
  <c r="R865" i="3"/>
  <c r="P865" i="3"/>
  <c r="BI862" i="3"/>
  <c r="BH862" i="3"/>
  <c r="BG862" i="3"/>
  <c r="BF862" i="3"/>
  <c r="T862" i="3"/>
  <c r="R862" i="3"/>
  <c r="P862" i="3"/>
  <c r="BI858" i="3"/>
  <c r="BH858" i="3"/>
  <c r="BG858" i="3"/>
  <c r="BF858" i="3"/>
  <c r="T858" i="3"/>
  <c r="R858" i="3"/>
  <c r="P858" i="3"/>
  <c r="BI856" i="3"/>
  <c r="BH856" i="3"/>
  <c r="BG856" i="3"/>
  <c r="BF856" i="3"/>
  <c r="T856" i="3"/>
  <c r="R856" i="3"/>
  <c r="P856" i="3"/>
  <c r="BI854" i="3"/>
  <c r="BH854" i="3"/>
  <c r="BG854" i="3"/>
  <c r="BF854" i="3"/>
  <c r="T854" i="3"/>
  <c r="R854" i="3"/>
  <c r="P854" i="3"/>
  <c r="BI851" i="3"/>
  <c r="BH851" i="3"/>
  <c r="BG851" i="3"/>
  <c r="BF851" i="3"/>
  <c r="T851" i="3"/>
  <c r="R851" i="3"/>
  <c r="P851" i="3"/>
  <c r="BI846" i="3"/>
  <c r="BH846" i="3"/>
  <c r="BG846" i="3"/>
  <c r="BF846" i="3"/>
  <c r="T846" i="3"/>
  <c r="R846" i="3"/>
  <c r="P846" i="3"/>
  <c r="BI843" i="3"/>
  <c r="BH843" i="3"/>
  <c r="BG843" i="3"/>
  <c r="BF843" i="3"/>
  <c r="T843" i="3"/>
  <c r="R843" i="3"/>
  <c r="P843" i="3"/>
  <c r="BI841" i="3"/>
  <c r="BH841" i="3"/>
  <c r="BG841" i="3"/>
  <c r="BF841" i="3"/>
  <c r="T841" i="3"/>
  <c r="R841" i="3"/>
  <c r="P841" i="3"/>
  <c r="BI830" i="3"/>
  <c r="BH830" i="3"/>
  <c r="BG830" i="3"/>
  <c r="BF830" i="3"/>
  <c r="T830" i="3"/>
  <c r="R830" i="3"/>
  <c r="P830" i="3"/>
  <c r="BI827" i="3"/>
  <c r="BH827" i="3"/>
  <c r="BG827" i="3"/>
  <c r="BF827" i="3"/>
  <c r="T827" i="3"/>
  <c r="R827" i="3"/>
  <c r="P827" i="3"/>
  <c r="BI825" i="3"/>
  <c r="BH825" i="3"/>
  <c r="BG825" i="3"/>
  <c r="BF825" i="3"/>
  <c r="T825" i="3"/>
  <c r="R825" i="3"/>
  <c r="P825" i="3"/>
  <c r="BI822" i="3"/>
  <c r="BH822" i="3"/>
  <c r="BG822" i="3"/>
  <c r="BF822" i="3"/>
  <c r="T822" i="3"/>
  <c r="R822" i="3"/>
  <c r="P822" i="3"/>
  <c r="BI819" i="3"/>
  <c r="BH819" i="3"/>
  <c r="BG819" i="3"/>
  <c r="BF819" i="3"/>
  <c r="T819" i="3"/>
  <c r="R819" i="3"/>
  <c r="P819" i="3"/>
  <c r="BI816" i="3"/>
  <c r="BH816" i="3"/>
  <c r="BG816" i="3"/>
  <c r="BF816" i="3"/>
  <c r="T816" i="3"/>
  <c r="R816" i="3"/>
  <c r="P816" i="3"/>
  <c r="BI813" i="3"/>
  <c r="BH813" i="3"/>
  <c r="BG813" i="3"/>
  <c r="BF813" i="3"/>
  <c r="T813" i="3"/>
  <c r="R813" i="3"/>
  <c r="P813" i="3"/>
  <c r="BI808" i="3"/>
  <c r="BH808" i="3"/>
  <c r="BG808" i="3"/>
  <c r="BF808" i="3"/>
  <c r="T808" i="3"/>
  <c r="R808" i="3"/>
  <c r="P808" i="3"/>
  <c r="BI806" i="3"/>
  <c r="BH806" i="3"/>
  <c r="BG806" i="3"/>
  <c r="BF806" i="3"/>
  <c r="T806" i="3"/>
  <c r="R806" i="3"/>
  <c r="P806" i="3"/>
  <c r="BI804" i="3"/>
  <c r="BH804" i="3"/>
  <c r="BG804" i="3"/>
  <c r="BF804" i="3"/>
  <c r="T804" i="3"/>
  <c r="R804" i="3"/>
  <c r="P804" i="3"/>
  <c r="BI802" i="3"/>
  <c r="BH802" i="3"/>
  <c r="BG802" i="3"/>
  <c r="BF802" i="3"/>
  <c r="T802" i="3"/>
  <c r="R802" i="3"/>
  <c r="P802" i="3"/>
  <c r="BI799" i="3"/>
  <c r="BH799" i="3"/>
  <c r="BG799" i="3"/>
  <c r="BF799" i="3"/>
  <c r="T799" i="3"/>
  <c r="R799" i="3"/>
  <c r="P799" i="3"/>
  <c r="BI797" i="3"/>
  <c r="BH797" i="3"/>
  <c r="BG797" i="3"/>
  <c r="BF797" i="3"/>
  <c r="T797" i="3"/>
  <c r="R797" i="3"/>
  <c r="P797" i="3"/>
  <c r="BI794" i="3"/>
  <c r="BH794" i="3"/>
  <c r="BG794" i="3"/>
  <c r="BF794" i="3"/>
  <c r="T794" i="3"/>
  <c r="R794" i="3"/>
  <c r="P794" i="3"/>
  <c r="BI792" i="3"/>
  <c r="BH792" i="3"/>
  <c r="BG792" i="3"/>
  <c r="BF792" i="3"/>
  <c r="T792" i="3"/>
  <c r="R792" i="3"/>
  <c r="P792" i="3"/>
  <c r="BI787" i="3"/>
  <c r="BH787" i="3"/>
  <c r="BG787" i="3"/>
  <c r="BF787" i="3"/>
  <c r="T787" i="3"/>
  <c r="R787" i="3"/>
  <c r="P787" i="3"/>
  <c r="BI785" i="3"/>
  <c r="BH785" i="3"/>
  <c r="BG785" i="3"/>
  <c r="BF785" i="3"/>
  <c r="T785" i="3"/>
  <c r="R785" i="3"/>
  <c r="P785" i="3"/>
  <c r="BI782" i="3"/>
  <c r="BH782" i="3"/>
  <c r="BG782" i="3"/>
  <c r="BF782" i="3"/>
  <c r="T782" i="3"/>
  <c r="R782" i="3"/>
  <c r="P782" i="3"/>
  <c r="BI780" i="3"/>
  <c r="BH780" i="3"/>
  <c r="BG780" i="3"/>
  <c r="BF780" i="3"/>
  <c r="T780" i="3"/>
  <c r="R780" i="3"/>
  <c r="P780" i="3"/>
  <c r="BI777" i="3"/>
  <c r="BH777" i="3"/>
  <c r="BG777" i="3"/>
  <c r="BF777" i="3"/>
  <c r="T777" i="3"/>
  <c r="R777" i="3"/>
  <c r="P777" i="3"/>
  <c r="BI775" i="3"/>
  <c r="BH775" i="3"/>
  <c r="BG775" i="3"/>
  <c r="BF775" i="3"/>
  <c r="T775" i="3"/>
  <c r="R775" i="3"/>
  <c r="P775" i="3"/>
  <c r="BI770" i="3"/>
  <c r="BH770" i="3"/>
  <c r="BG770" i="3"/>
  <c r="BF770" i="3"/>
  <c r="T770" i="3"/>
  <c r="R770" i="3"/>
  <c r="P770" i="3"/>
  <c r="BI768" i="3"/>
  <c r="BH768" i="3"/>
  <c r="BG768" i="3"/>
  <c r="BF768" i="3"/>
  <c r="T768" i="3"/>
  <c r="R768" i="3"/>
  <c r="P768" i="3"/>
  <c r="BI765" i="3"/>
  <c r="BH765" i="3"/>
  <c r="BG765" i="3"/>
  <c r="BF765" i="3"/>
  <c r="T765" i="3"/>
  <c r="R765" i="3"/>
  <c r="P765" i="3"/>
  <c r="BI763" i="3"/>
  <c r="BH763" i="3"/>
  <c r="BG763" i="3"/>
  <c r="BF763" i="3"/>
  <c r="T763" i="3"/>
  <c r="R763" i="3"/>
  <c r="P763" i="3"/>
  <c r="BI760" i="3"/>
  <c r="BH760" i="3"/>
  <c r="BG760" i="3"/>
  <c r="BF760" i="3"/>
  <c r="T760" i="3"/>
  <c r="R760" i="3"/>
  <c r="P760" i="3"/>
  <c r="BI758" i="3"/>
  <c r="BH758" i="3"/>
  <c r="BG758" i="3"/>
  <c r="BF758" i="3"/>
  <c r="T758" i="3"/>
  <c r="R758" i="3"/>
  <c r="P758" i="3"/>
  <c r="BI755" i="3"/>
  <c r="BH755" i="3"/>
  <c r="BG755" i="3"/>
  <c r="BF755" i="3"/>
  <c r="T755" i="3"/>
  <c r="R755" i="3"/>
  <c r="P755" i="3"/>
  <c r="BI752" i="3"/>
  <c r="BH752" i="3"/>
  <c r="BG752" i="3"/>
  <c r="BF752" i="3"/>
  <c r="T752" i="3"/>
  <c r="R752" i="3"/>
  <c r="P752" i="3"/>
  <c r="BI750" i="3"/>
  <c r="BH750" i="3"/>
  <c r="BG750" i="3"/>
  <c r="BF750" i="3"/>
  <c r="T750" i="3"/>
  <c r="R750" i="3"/>
  <c r="P750" i="3"/>
  <c r="BI747" i="3"/>
  <c r="BH747" i="3"/>
  <c r="BG747" i="3"/>
  <c r="BF747" i="3"/>
  <c r="T747" i="3"/>
  <c r="R747" i="3"/>
  <c r="P747" i="3"/>
  <c r="BI743" i="3"/>
  <c r="BH743" i="3"/>
  <c r="BG743" i="3"/>
  <c r="BF743" i="3"/>
  <c r="T743" i="3"/>
  <c r="R743" i="3"/>
  <c r="P743" i="3"/>
  <c r="BI739" i="3"/>
  <c r="BH739" i="3"/>
  <c r="BG739" i="3"/>
  <c r="BF739" i="3"/>
  <c r="T739" i="3"/>
  <c r="R739" i="3"/>
  <c r="P739" i="3"/>
  <c r="BI738" i="3"/>
  <c r="BH738" i="3"/>
  <c r="BG738" i="3"/>
  <c r="BF738" i="3"/>
  <c r="T738" i="3"/>
  <c r="R738" i="3"/>
  <c r="P738" i="3"/>
  <c r="BI735" i="3"/>
  <c r="BH735" i="3"/>
  <c r="BG735" i="3"/>
  <c r="BF735" i="3"/>
  <c r="T735" i="3"/>
  <c r="R735" i="3"/>
  <c r="P735" i="3"/>
  <c r="BI730" i="3"/>
  <c r="BH730" i="3"/>
  <c r="BG730" i="3"/>
  <c r="BF730" i="3"/>
  <c r="T730" i="3"/>
  <c r="R730" i="3"/>
  <c r="P730" i="3"/>
  <c r="BI727" i="3"/>
  <c r="BH727" i="3"/>
  <c r="BG727" i="3"/>
  <c r="BF727" i="3"/>
  <c r="T727" i="3"/>
  <c r="R727" i="3"/>
  <c r="P727" i="3"/>
  <c r="BI725" i="3"/>
  <c r="BH725" i="3"/>
  <c r="BG725" i="3"/>
  <c r="BF725" i="3"/>
  <c r="T725" i="3"/>
  <c r="R725" i="3"/>
  <c r="P725" i="3"/>
  <c r="BI722" i="3"/>
  <c r="BH722" i="3"/>
  <c r="BG722" i="3"/>
  <c r="BF722" i="3"/>
  <c r="T722" i="3"/>
  <c r="R722" i="3"/>
  <c r="P722" i="3"/>
  <c r="BI720" i="3"/>
  <c r="BH720" i="3"/>
  <c r="BG720" i="3"/>
  <c r="BF720" i="3"/>
  <c r="T720" i="3"/>
  <c r="R720" i="3"/>
  <c r="P720" i="3"/>
  <c r="BI717" i="3"/>
  <c r="BH717" i="3"/>
  <c r="BG717" i="3"/>
  <c r="BF717" i="3"/>
  <c r="T717" i="3"/>
  <c r="R717" i="3"/>
  <c r="P717" i="3"/>
  <c r="BI712" i="3"/>
  <c r="BH712" i="3"/>
  <c r="BG712" i="3"/>
  <c r="BF712" i="3"/>
  <c r="T712" i="3"/>
  <c r="R712" i="3"/>
  <c r="P712" i="3"/>
  <c r="BI708" i="3"/>
  <c r="BH708" i="3"/>
  <c r="BG708" i="3"/>
  <c r="BF708" i="3"/>
  <c r="T708" i="3"/>
  <c r="R708" i="3"/>
  <c r="P708" i="3"/>
  <c r="BI705" i="3"/>
  <c r="BH705" i="3"/>
  <c r="BG705" i="3"/>
  <c r="BF705" i="3"/>
  <c r="T705" i="3"/>
  <c r="R705" i="3"/>
  <c r="P705" i="3"/>
  <c r="BI703" i="3"/>
  <c r="BH703" i="3"/>
  <c r="BG703" i="3"/>
  <c r="BF703" i="3"/>
  <c r="T703" i="3"/>
  <c r="R703" i="3"/>
  <c r="P703" i="3"/>
  <c r="BI700" i="3"/>
  <c r="BH700" i="3"/>
  <c r="BG700" i="3"/>
  <c r="BF700" i="3"/>
  <c r="T700" i="3"/>
  <c r="R700" i="3"/>
  <c r="P700" i="3"/>
  <c r="BI697" i="3"/>
  <c r="BH697" i="3"/>
  <c r="BG697" i="3"/>
  <c r="BF697" i="3"/>
  <c r="T697" i="3"/>
  <c r="R697" i="3"/>
  <c r="P697" i="3"/>
  <c r="BI694" i="3"/>
  <c r="BH694" i="3"/>
  <c r="BG694" i="3"/>
  <c r="BF694" i="3"/>
  <c r="T694" i="3"/>
  <c r="R694" i="3"/>
  <c r="P694" i="3"/>
  <c r="BI691" i="3"/>
  <c r="BH691" i="3"/>
  <c r="BG691" i="3"/>
  <c r="BF691" i="3"/>
  <c r="T691" i="3"/>
  <c r="R691" i="3"/>
  <c r="P691" i="3"/>
  <c r="BI688" i="3"/>
  <c r="BH688" i="3"/>
  <c r="BG688" i="3"/>
  <c r="BF688" i="3"/>
  <c r="T688" i="3"/>
  <c r="R688" i="3"/>
  <c r="P688" i="3"/>
  <c r="BI687" i="3"/>
  <c r="BH687" i="3"/>
  <c r="BG687" i="3"/>
  <c r="BF687" i="3"/>
  <c r="T687" i="3"/>
  <c r="R687" i="3"/>
  <c r="P687" i="3"/>
  <c r="BI684" i="3"/>
  <c r="BH684" i="3"/>
  <c r="BG684" i="3"/>
  <c r="BF684" i="3"/>
  <c r="T684" i="3"/>
  <c r="R684" i="3"/>
  <c r="P684" i="3"/>
  <c r="BI680" i="3"/>
  <c r="BH680" i="3"/>
  <c r="BG680" i="3"/>
  <c r="BF680" i="3"/>
  <c r="T680" i="3"/>
  <c r="R680" i="3"/>
  <c r="P680" i="3"/>
  <c r="BI677" i="3"/>
  <c r="BH677" i="3"/>
  <c r="BG677" i="3"/>
  <c r="BF677" i="3"/>
  <c r="T677" i="3"/>
  <c r="R677" i="3"/>
  <c r="P677" i="3"/>
  <c r="BI674" i="3"/>
  <c r="BH674" i="3"/>
  <c r="BG674" i="3"/>
  <c r="BF674" i="3"/>
  <c r="T674" i="3"/>
  <c r="R674" i="3"/>
  <c r="P674" i="3"/>
  <c r="BI673" i="3"/>
  <c r="BH673" i="3"/>
  <c r="BG673" i="3"/>
  <c r="BF673" i="3"/>
  <c r="T673" i="3"/>
  <c r="R673" i="3"/>
  <c r="P673" i="3"/>
  <c r="BI670" i="3"/>
  <c r="BH670" i="3"/>
  <c r="BG670" i="3"/>
  <c r="BF670" i="3"/>
  <c r="T670" i="3"/>
  <c r="R670" i="3"/>
  <c r="P670" i="3"/>
  <c r="BI668" i="3"/>
  <c r="BH668" i="3"/>
  <c r="BG668" i="3"/>
  <c r="BF668" i="3"/>
  <c r="T668" i="3"/>
  <c r="R668" i="3"/>
  <c r="P668" i="3"/>
  <c r="BI666" i="3"/>
  <c r="BH666" i="3"/>
  <c r="BG666" i="3"/>
  <c r="BF666" i="3"/>
  <c r="T666" i="3"/>
  <c r="R666" i="3"/>
  <c r="P666" i="3"/>
  <c r="BI664" i="3"/>
  <c r="BH664" i="3"/>
  <c r="BG664" i="3"/>
  <c r="BF664" i="3"/>
  <c r="T664" i="3"/>
  <c r="R664" i="3"/>
  <c r="P664" i="3"/>
  <c r="BI661" i="3"/>
  <c r="BH661" i="3"/>
  <c r="BG661" i="3"/>
  <c r="BF661" i="3"/>
  <c r="T661" i="3"/>
  <c r="R661" i="3"/>
  <c r="P661" i="3"/>
  <c r="BI659" i="3"/>
  <c r="BH659" i="3"/>
  <c r="BG659" i="3"/>
  <c r="BF659" i="3"/>
  <c r="T659" i="3"/>
  <c r="R659" i="3"/>
  <c r="P659" i="3"/>
  <c r="BI657" i="3"/>
  <c r="BH657" i="3"/>
  <c r="BG657" i="3"/>
  <c r="BF657" i="3"/>
  <c r="T657" i="3"/>
  <c r="R657" i="3"/>
  <c r="P657" i="3"/>
  <c r="BI656" i="3"/>
  <c r="BH656" i="3"/>
  <c r="BG656" i="3"/>
  <c r="BF656" i="3"/>
  <c r="T656" i="3"/>
  <c r="R656" i="3"/>
  <c r="P656" i="3"/>
  <c r="BI654" i="3"/>
  <c r="BH654" i="3"/>
  <c r="BG654" i="3"/>
  <c r="BF654" i="3"/>
  <c r="T654" i="3"/>
  <c r="R654" i="3"/>
  <c r="P654" i="3"/>
  <c r="BI651" i="3"/>
  <c r="BH651" i="3"/>
  <c r="BG651" i="3"/>
  <c r="BF651" i="3"/>
  <c r="T651" i="3"/>
  <c r="R651" i="3"/>
  <c r="P651" i="3"/>
  <c r="BI648" i="3"/>
  <c r="BH648" i="3"/>
  <c r="BG648" i="3"/>
  <c r="BF648" i="3"/>
  <c r="T648" i="3"/>
  <c r="R648" i="3"/>
  <c r="P648" i="3"/>
  <c r="BI647" i="3"/>
  <c r="BH647" i="3"/>
  <c r="BG647" i="3"/>
  <c r="BF647" i="3"/>
  <c r="T647" i="3"/>
  <c r="R647" i="3"/>
  <c r="P647" i="3"/>
  <c r="BI644" i="3"/>
  <c r="BH644" i="3"/>
  <c r="BG644" i="3"/>
  <c r="BF644" i="3"/>
  <c r="T644" i="3"/>
  <c r="R644" i="3"/>
  <c r="P644" i="3"/>
  <c r="BI642" i="3"/>
  <c r="BH642" i="3"/>
  <c r="BG642" i="3"/>
  <c r="BF642" i="3"/>
  <c r="T642" i="3"/>
  <c r="R642" i="3"/>
  <c r="P642" i="3"/>
  <c r="BI639" i="3"/>
  <c r="BH639" i="3"/>
  <c r="BG639" i="3"/>
  <c r="BF639" i="3"/>
  <c r="T639" i="3"/>
  <c r="R639" i="3"/>
  <c r="P639" i="3"/>
  <c r="BI637" i="3"/>
  <c r="BH637" i="3"/>
  <c r="BG637" i="3"/>
  <c r="BF637" i="3"/>
  <c r="T637" i="3"/>
  <c r="R637" i="3"/>
  <c r="P637" i="3"/>
  <c r="BI634" i="3"/>
  <c r="BH634" i="3"/>
  <c r="BG634" i="3"/>
  <c r="BF634" i="3"/>
  <c r="T634" i="3"/>
  <c r="R634" i="3"/>
  <c r="P634" i="3"/>
  <c r="BI629" i="3"/>
  <c r="BH629" i="3"/>
  <c r="BG629" i="3"/>
  <c r="BF629" i="3"/>
  <c r="T629" i="3"/>
  <c r="R629" i="3"/>
  <c r="P629" i="3"/>
  <c r="BI616" i="3"/>
  <c r="BH616" i="3"/>
  <c r="BG616" i="3"/>
  <c r="BF616" i="3"/>
  <c r="T616" i="3"/>
  <c r="R616" i="3"/>
  <c r="P616" i="3"/>
  <c r="BI606" i="3"/>
  <c r="BH606" i="3"/>
  <c r="BG606" i="3"/>
  <c r="BF606" i="3"/>
  <c r="T606" i="3"/>
  <c r="R606" i="3"/>
  <c r="P606" i="3"/>
  <c r="BI601" i="3"/>
  <c r="BH601" i="3"/>
  <c r="BG601" i="3"/>
  <c r="BF601" i="3"/>
  <c r="T601" i="3"/>
  <c r="R601" i="3"/>
  <c r="P601" i="3"/>
  <c r="BI598" i="3"/>
  <c r="BH598" i="3"/>
  <c r="BG598" i="3"/>
  <c r="BF598" i="3"/>
  <c r="T598" i="3"/>
  <c r="R598" i="3"/>
  <c r="P598" i="3"/>
  <c r="BI595" i="3"/>
  <c r="BH595" i="3"/>
  <c r="BG595" i="3"/>
  <c r="BF595" i="3"/>
  <c r="T595" i="3"/>
  <c r="R595" i="3"/>
  <c r="P595" i="3"/>
  <c r="BI594" i="3"/>
  <c r="BH594" i="3"/>
  <c r="BG594" i="3"/>
  <c r="BF594" i="3"/>
  <c r="T594" i="3"/>
  <c r="R594" i="3"/>
  <c r="P594" i="3"/>
  <c r="BI591" i="3"/>
  <c r="BH591" i="3"/>
  <c r="BG591" i="3"/>
  <c r="BF591" i="3"/>
  <c r="T591" i="3"/>
  <c r="R591" i="3"/>
  <c r="P591" i="3"/>
  <c r="BI590" i="3"/>
  <c r="BH590" i="3"/>
  <c r="BG590" i="3"/>
  <c r="BF590" i="3"/>
  <c r="T590" i="3"/>
  <c r="R590" i="3"/>
  <c r="P590" i="3"/>
  <c r="BI587" i="3"/>
  <c r="BH587" i="3"/>
  <c r="BG587" i="3"/>
  <c r="BF587" i="3"/>
  <c r="T587" i="3"/>
  <c r="R587" i="3"/>
  <c r="P587" i="3"/>
  <c r="BI582" i="3"/>
  <c r="BH582" i="3"/>
  <c r="BG582" i="3"/>
  <c r="BF582" i="3"/>
  <c r="T582" i="3"/>
  <c r="R582" i="3"/>
  <c r="P582" i="3"/>
  <c r="BI577" i="3"/>
  <c r="BH577" i="3"/>
  <c r="BG577" i="3"/>
  <c r="BF577" i="3"/>
  <c r="T577" i="3"/>
  <c r="R577" i="3"/>
  <c r="P577" i="3"/>
  <c r="BI574" i="3"/>
  <c r="BH574" i="3"/>
  <c r="BG574" i="3"/>
  <c r="BF574" i="3"/>
  <c r="T574" i="3"/>
  <c r="R574" i="3"/>
  <c r="P574" i="3"/>
  <c r="BI572" i="3"/>
  <c r="BH572" i="3"/>
  <c r="BG572" i="3"/>
  <c r="BF572" i="3"/>
  <c r="T572" i="3"/>
  <c r="R572" i="3"/>
  <c r="P572" i="3"/>
  <c r="BI569" i="3"/>
  <c r="BH569" i="3"/>
  <c r="BG569" i="3"/>
  <c r="BF569" i="3"/>
  <c r="T569" i="3"/>
  <c r="R569" i="3"/>
  <c r="P569" i="3"/>
  <c r="BI566" i="3"/>
  <c r="BH566" i="3"/>
  <c r="BG566" i="3"/>
  <c r="BF566" i="3"/>
  <c r="T566" i="3"/>
  <c r="R566" i="3"/>
  <c r="P566" i="3"/>
  <c r="BI563" i="3"/>
  <c r="BH563" i="3"/>
  <c r="BG563" i="3"/>
  <c r="BF563" i="3"/>
  <c r="T563" i="3"/>
  <c r="R563" i="3"/>
  <c r="P563" i="3"/>
  <c r="BI561" i="3"/>
  <c r="BH561" i="3"/>
  <c r="BG561" i="3"/>
  <c r="BF561" i="3"/>
  <c r="T561" i="3"/>
  <c r="R561" i="3"/>
  <c r="P561" i="3"/>
  <c r="BI558" i="3"/>
  <c r="BH558" i="3"/>
  <c r="BG558" i="3"/>
  <c r="BF558" i="3"/>
  <c r="T558" i="3"/>
  <c r="R558" i="3"/>
  <c r="P558" i="3"/>
  <c r="BI555" i="3"/>
  <c r="BH555" i="3"/>
  <c r="BG555" i="3"/>
  <c r="BF555" i="3"/>
  <c r="T555" i="3"/>
  <c r="R555" i="3"/>
  <c r="P555" i="3"/>
  <c r="BI553" i="3"/>
  <c r="BH553" i="3"/>
  <c r="BG553" i="3"/>
  <c r="BF553" i="3"/>
  <c r="T553" i="3"/>
  <c r="R553" i="3"/>
  <c r="P553" i="3"/>
  <c r="BI550" i="3"/>
  <c r="BH550" i="3"/>
  <c r="BG550" i="3"/>
  <c r="BF550" i="3"/>
  <c r="T550" i="3"/>
  <c r="R550" i="3"/>
  <c r="P550" i="3"/>
  <c r="BI545" i="3"/>
  <c r="BH545" i="3"/>
  <c r="BG545" i="3"/>
  <c r="BF545" i="3"/>
  <c r="T545" i="3"/>
  <c r="R545" i="3"/>
  <c r="P545" i="3"/>
  <c r="BI540" i="3"/>
  <c r="BH540" i="3"/>
  <c r="BG540" i="3"/>
  <c r="BF540" i="3"/>
  <c r="T540" i="3"/>
  <c r="R540" i="3"/>
  <c r="P540" i="3"/>
  <c r="BI537" i="3"/>
  <c r="BH537" i="3"/>
  <c r="BG537" i="3"/>
  <c r="BF537" i="3"/>
  <c r="T537" i="3"/>
  <c r="R537" i="3"/>
  <c r="P537" i="3"/>
  <c r="BI531" i="3"/>
  <c r="BH531" i="3"/>
  <c r="BG531" i="3"/>
  <c r="BF531" i="3"/>
  <c r="T531" i="3"/>
  <c r="R531" i="3"/>
  <c r="P531" i="3"/>
  <c r="BI529" i="3"/>
  <c r="BH529" i="3"/>
  <c r="BG529" i="3"/>
  <c r="BF529" i="3"/>
  <c r="T529" i="3"/>
  <c r="R529" i="3"/>
  <c r="P529" i="3"/>
  <c r="BI525" i="3"/>
  <c r="BH525" i="3"/>
  <c r="BG525" i="3"/>
  <c r="BF525" i="3"/>
  <c r="T525" i="3"/>
  <c r="R525" i="3"/>
  <c r="P525" i="3"/>
  <c r="BI519" i="3"/>
  <c r="BH519" i="3"/>
  <c r="BG519" i="3"/>
  <c r="BF519" i="3"/>
  <c r="T519" i="3"/>
  <c r="R519" i="3"/>
  <c r="P519" i="3"/>
  <c r="BI514" i="3"/>
  <c r="BH514" i="3"/>
  <c r="BG514" i="3"/>
  <c r="BF514" i="3"/>
  <c r="T514" i="3"/>
  <c r="R514" i="3"/>
  <c r="P514" i="3"/>
  <c r="BI509" i="3"/>
  <c r="BH509" i="3"/>
  <c r="BG509" i="3"/>
  <c r="BF509" i="3"/>
  <c r="T509" i="3"/>
  <c r="R509" i="3"/>
  <c r="P509" i="3"/>
  <c r="BI500" i="3"/>
  <c r="BH500" i="3"/>
  <c r="BG500" i="3"/>
  <c r="BF500" i="3"/>
  <c r="T500" i="3"/>
  <c r="R500" i="3"/>
  <c r="P500" i="3"/>
  <c r="BI496" i="3"/>
  <c r="BH496" i="3"/>
  <c r="BG496" i="3"/>
  <c r="BF496" i="3"/>
  <c r="T496" i="3"/>
  <c r="T495" i="3"/>
  <c r="R496" i="3"/>
  <c r="R495" i="3"/>
  <c r="P496" i="3"/>
  <c r="P495" i="3"/>
  <c r="BI494" i="3"/>
  <c r="BH494" i="3"/>
  <c r="BG494" i="3"/>
  <c r="BF494" i="3"/>
  <c r="T494" i="3"/>
  <c r="R494" i="3"/>
  <c r="P494" i="3"/>
  <c r="BI492" i="3"/>
  <c r="BH492" i="3"/>
  <c r="BG492" i="3"/>
  <c r="BF492" i="3"/>
  <c r="T492" i="3"/>
  <c r="R492" i="3"/>
  <c r="P492" i="3"/>
  <c r="BI489" i="3"/>
  <c r="BH489" i="3"/>
  <c r="BG489" i="3"/>
  <c r="BF489" i="3"/>
  <c r="T489" i="3"/>
  <c r="R489" i="3"/>
  <c r="P489" i="3"/>
  <c r="BI487" i="3"/>
  <c r="BH487" i="3"/>
  <c r="BG487" i="3"/>
  <c r="BF487" i="3"/>
  <c r="T487" i="3"/>
  <c r="R487" i="3"/>
  <c r="P487" i="3"/>
  <c r="BI482" i="3"/>
  <c r="BH482" i="3"/>
  <c r="BG482" i="3"/>
  <c r="BF482" i="3"/>
  <c r="T482" i="3"/>
  <c r="R482" i="3"/>
  <c r="P482" i="3"/>
  <c r="BI479" i="3"/>
  <c r="BH479" i="3"/>
  <c r="BG479" i="3"/>
  <c r="BF479" i="3"/>
  <c r="T479" i="3"/>
  <c r="R479" i="3"/>
  <c r="P479" i="3"/>
  <c r="BI477" i="3"/>
  <c r="BH477" i="3"/>
  <c r="BG477" i="3"/>
  <c r="BF477" i="3"/>
  <c r="T477" i="3"/>
  <c r="R477" i="3"/>
  <c r="P477" i="3"/>
  <c r="BI474" i="3"/>
  <c r="BH474" i="3"/>
  <c r="BG474" i="3"/>
  <c r="BF474" i="3"/>
  <c r="T474" i="3"/>
  <c r="R474" i="3"/>
  <c r="P474" i="3"/>
  <c r="BI471" i="3"/>
  <c r="BH471" i="3"/>
  <c r="BG471" i="3"/>
  <c r="BF471" i="3"/>
  <c r="T471" i="3"/>
  <c r="R471" i="3"/>
  <c r="P471" i="3"/>
  <c r="BI468" i="3"/>
  <c r="BH468" i="3"/>
  <c r="BG468" i="3"/>
  <c r="BF468" i="3"/>
  <c r="T468" i="3"/>
  <c r="R468" i="3"/>
  <c r="P468" i="3"/>
  <c r="BI463" i="3"/>
  <c r="BH463" i="3"/>
  <c r="BG463" i="3"/>
  <c r="BF463" i="3"/>
  <c r="T463" i="3"/>
  <c r="R463" i="3"/>
  <c r="P463" i="3"/>
  <c r="BI460" i="3"/>
  <c r="BH460" i="3"/>
  <c r="BG460" i="3"/>
  <c r="BF460" i="3"/>
  <c r="T460" i="3"/>
  <c r="R460" i="3"/>
  <c r="P460" i="3"/>
  <c r="BI456" i="3"/>
  <c r="BH456" i="3"/>
  <c r="BG456" i="3"/>
  <c r="BF456" i="3"/>
  <c r="T456" i="3"/>
  <c r="R456" i="3"/>
  <c r="P456" i="3"/>
  <c r="BI454" i="3"/>
  <c r="BH454" i="3"/>
  <c r="BG454" i="3"/>
  <c r="BF454" i="3"/>
  <c r="T454" i="3"/>
  <c r="R454" i="3"/>
  <c r="P454" i="3"/>
  <c r="BI451" i="3"/>
  <c r="BH451" i="3"/>
  <c r="BG451" i="3"/>
  <c r="BF451" i="3"/>
  <c r="T451" i="3"/>
  <c r="R451" i="3"/>
  <c r="P451" i="3"/>
  <c r="BI448" i="3"/>
  <c r="BH448" i="3"/>
  <c r="BG448" i="3"/>
  <c r="BF448" i="3"/>
  <c r="T448" i="3"/>
  <c r="R448" i="3"/>
  <c r="P448" i="3"/>
  <c r="BI447" i="3"/>
  <c r="BH447" i="3"/>
  <c r="BG447" i="3"/>
  <c r="BF447" i="3"/>
  <c r="T447" i="3"/>
  <c r="R447" i="3"/>
  <c r="P447" i="3"/>
  <c r="BI445" i="3"/>
  <c r="BH445" i="3"/>
  <c r="BG445" i="3"/>
  <c r="BF445" i="3"/>
  <c r="T445" i="3"/>
  <c r="R445" i="3"/>
  <c r="P445" i="3"/>
  <c r="BI443" i="3"/>
  <c r="BH443" i="3"/>
  <c r="BG443" i="3"/>
  <c r="BF443" i="3"/>
  <c r="T443" i="3"/>
  <c r="R443" i="3"/>
  <c r="P443" i="3"/>
  <c r="BI440" i="3"/>
  <c r="BH440" i="3"/>
  <c r="BG440" i="3"/>
  <c r="BF440" i="3"/>
  <c r="T440" i="3"/>
  <c r="R440" i="3"/>
  <c r="P440" i="3"/>
  <c r="BI437" i="3"/>
  <c r="BH437" i="3"/>
  <c r="BG437" i="3"/>
  <c r="BF437" i="3"/>
  <c r="T437" i="3"/>
  <c r="R437" i="3"/>
  <c r="P437" i="3"/>
  <c r="BI435" i="3"/>
  <c r="BH435" i="3"/>
  <c r="BG435" i="3"/>
  <c r="BF435" i="3"/>
  <c r="T435" i="3"/>
  <c r="R435" i="3"/>
  <c r="P435" i="3"/>
  <c r="BI430" i="3"/>
  <c r="BH430" i="3"/>
  <c r="BG430" i="3"/>
  <c r="BF430" i="3"/>
  <c r="T430" i="3"/>
  <c r="R430" i="3"/>
  <c r="P430" i="3"/>
  <c r="BI427" i="3"/>
  <c r="BH427" i="3"/>
  <c r="BG427" i="3"/>
  <c r="BF427" i="3"/>
  <c r="T427" i="3"/>
  <c r="R427" i="3"/>
  <c r="P427" i="3"/>
  <c r="BI425" i="3"/>
  <c r="BH425" i="3"/>
  <c r="BG425" i="3"/>
  <c r="BF425" i="3"/>
  <c r="T425" i="3"/>
  <c r="R425" i="3"/>
  <c r="P425" i="3"/>
  <c r="BI422" i="3"/>
  <c r="BH422" i="3"/>
  <c r="BG422" i="3"/>
  <c r="BF422" i="3"/>
  <c r="T422" i="3"/>
  <c r="R422" i="3"/>
  <c r="P422" i="3"/>
  <c r="BI419" i="3"/>
  <c r="BH419" i="3"/>
  <c r="BG419" i="3"/>
  <c r="BF419" i="3"/>
  <c r="T419" i="3"/>
  <c r="R419" i="3"/>
  <c r="P419" i="3"/>
  <c r="BI414" i="3"/>
  <c r="BH414" i="3"/>
  <c r="BG414" i="3"/>
  <c r="BF414" i="3"/>
  <c r="T414" i="3"/>
  <c r="R414" i="3"/>
  <c r="P414" i="3"/>
  <c r="BI409" i="3"/>
  <c r="BH409" i="3"/>
  <c r="BG409" i="3"/>
  <c r="BF409" i="3"/>
  <c r="T409" i="3"/>
  <c r="R409" i="3"/>
  <c r="P409" i="3"/>
  <c r="BI406" i="3"/>
  <c r="BH406" i="3"/>
  <c r="BG406" i="3"/>
  <c r="BF406" i="3"/>
  <c r="T406" i="3"/>
  <c r="R406" i="3"/>
  <c r="P406" i="3"/>
  <c r="BI403" i="3"/>
  <c r="BH403" i="3"/>
  <c r="BG403" i="3"/>
  <c r="BF403" i="3"/>
  <c r="T403" i="3"/>
  <c r="R403" i="3"/>
  <c r="P403" i="3"/>
  <c r="BI399" i="3"/>
  <c r="BH399" i="3"/>
  <c r="BG399" i="3"/>
  <c r="BF399" i="3"/>
  <c r="T399" i="3"/>
  <c r="R399" i="3"/>
  <c r="P399" i="3"/>
  <c r="BI397" i="3"/>
  <c r="BH397" i="3"/>
  <c r="BG397" i="3"/>
  <c r="BF397" i="3"/>
  <c r="T397" i="3"/>
  <c r="R397" i="3"/>
  <c r="P397" i="3"/>
  <c r="BI394" i="3"/>
  <c r="BH394" i="3"/>
  <c r="BG394" i="3"/>
  <c r="BF394" i="3"/>
  <c r="T394" i="3"/>
  <c r="R394" i="3"/>
  <c r="P394" i="3"/>
  <c r="BI390" i="3"/>
  <c r="BH390" i="3"/>
  <c r="BG390" i="3"/>
  <c r="BF390" i="3"/>
  <c r="T390" i="3"/>
  <c r="T389" i="3" s="1"/>
  <c r="R390" i="3"/>
  <c r="R389" i="3"/>
  <c r="P390" i="3"/>
  <c r="P389" i="3"/>
  <c r="BI387" i="3"/>
  <c r="BH387" i="3"/>
  <c r="BG387" i="3"/>
  <c r="BF387" i="3"/>
  <c r="T387" i="3"/>
  <c r="R387" i="3"/>
  <c r="P387" i="3"/>
  <c r="BI385" i="3"/>
  <c r="BH385" i="3"/>
  <c r="BG385" i="3"/>
  <c r="BF385" i="3"/>
  <c r="T385" i="3"/>
  <c r="R385" i="3"/>
  <c r="P385" i="3"/>
  <c r="BI382" i="3"/>
  <c r="BH382" i="3"/>
  <c r="BG382" i="3"/>
  <c r="BF382" i="3"/>
  <c r="T382" i="3"/>
  <c r="R382" i="3"/>
  <c r="P382" i="3"/>
  <c r="BI380" i="3"/>
  <c r="BH380" i="3"/>
  <c r="BG380" i="3"/>
  <c r="BF380" i="3"/>
  <c r="T380" i="3"/>
  <c r="R380" i="3"/>
  <c r="P380" i="3"/>
  <c r="BI379" i="3"/>
  <c r="BH379" i="3"/>
  <c r="BG379" i="3"/>
  <c r="BF379" i="3"/>
  <c r="T379" i="3"/>
  <c r="R379" i="3"/>
  <c r="P379" i="3"/>
  <c r="BI376" i="3"/>
  <c r="BH376" i="3"/>
  <c r="BG376" i="3"/>
  <c r="BF376" i="3"/>
  <c r="T376" i="3"/>
  <c r="R376" i="3"/>
  <c r="P376" i="3"/>
  <c r="BI374" i="3"/>
  <c r="BH374" i="3"/>
  <c r="BG374" i="3"/>
  <c r="BF374" i="3"/>
  <c r="T374" i="3"/>
  <c r="R374" i="3"/>
  <c r="P374" i="3"/>
  <c r="BI370" i="3"/>
  <c r="BH370" i="3"/>
  <c r="BG370" i="3"/>
  <c r="BF370" i="3"/>
  <c r="T370" i="3"/>
  <c r="R370" i="3"/>
  <c r="P370" i="3"/>
  <c r="BI368" i="3"/>
  <c r="BH368" i="3"/>
  <c r="BG368" i="3"/>
  <c r="BF368" i="3"/>
  <c r="T368" i="3"/>
  <c r="R368" i="3"/>
  <c r="P368" i="3"/>
  <c r="BI366" i="3"/>
  <c r="BH366" i="3"/>
  <c r="BG366" i="3"/>
  <c r="BF366" i="3"/>
  <c r="T366" i="3"/>
  <c r="R366" i="3"/>
  <c r="P366" i="3"/>
  <c r="BI363" i="3"/>
  <c r="BH363" i="3"/>
  <c r="BG363" i="3"/>
  <c r="BF363" i="3"/>
  <c r="T363" i="3"/>
  <c r="R363" i="3"/>
  <c r="P363" i="3"/>
  <c r="BI360" i="3"/>
  <c r="BH360" i="3"/>
  <c r="BG360" i="3"/>
  <c r="BF360" i="3"/>
  <c r="T360" i="3"/>
  <c r="R360" i="3"/>
  <c r="P360" i="3"/>
  <c r="BI358" i="3"/>
  <c r="BH358" i="3"/>
  <c r="BG358" i="3"/>
  <c r="BF358" i="3"/>
  <c r="T358" i="3"/>
  <c r="R358" i="3"/>
  <c r="P358" i="3"/>
  <c r="BI354" i="3"/>
  <c r="BH354" i="3"/>
  <c r="BG354" i="3"/>
  <c r="BF354" i="3"/>
  <c r="T354" i="3"/>
  <c r="R354" i="3"/>
  <c r="P354" i="3"/>
  <c r="BI351" i="3"/>
  <c r="BH351" i="3"/>
  <c r="BG351" i="3"/>
  <c r="BF351" i="3"/>
  <c r="T351" i="3"/>
  <c r="R351" i="3"/>
  <c r="P351" i="3"/>
  <c r="BI348" i="3"/>
  <c r="BH348" i="3"/>
  <c r="BG348" i="3"/>
  <c r="BF348" i="3"/>
  <c r="T348" i="3"/>
  <c r="R348" i="3"/>
  <c r="P348" i="3"/>
  <c r="BI346" i="3"/>
  <c r="BH346" i="3"/>
  <c r="BG346" i="3"/>
  <c r="BF346" i="3"/>
  <c r="T346" i="3"/>
  <c r="R346" i="3"/>
  <c r="P346" i="3"/>
  <c r="BI344" i="3"/>
  <c r="BH344" i="3"/>
  <c r="BG344" i="3"/>
  <c r="BF344" i="3"/>
  <c r="T344" i="3"/>
  <c r="R344" i="3"/>
  <c r="P344" i="3"/>
  <c r="BI341" i="3"/>
  <c r="BH341" i="3"/>
  <c r="BG341" i="3"/>
  <c r="BF341" i="3"/>
  <c r="T341" i="3"/>
  <c r="R341" i="3"/>
  <c r="P341" i="3"/>
  <c r="BI338" i="3"/>
  <c r="BH338" i="3"/>
  <c r="BG338" i="3"/>
  <c r="BF338" i="3"/>
  <c r="T338" i="3"/>
  <c r="R338" i="3"/>
  <c r="P338" i="3"/>
  <c r="BI335" i="3"/>
  <c r="BH335" i="3"/>
  <c r="BG335" i="3"/>
  <c r="BF335" i="3"/>
  <c r="T335" i="3"/>
  <c r="R335" i="3"/>
  <c r="P335" i="3"/>
  <c r="BI332" i="3"/>
  <c r="BH332" i="3"/>
  <c r="BG332" i="3"/>
  <c r="BF332" i="3"/>
  <c r="T332" i="3"/>
  <c r="R332" i="3"/>
  <c r="P332" i="3"/>
  <c r="BI327" i="3"/>
  <c r="BH327" i="3"/>
  <c r="BG327" i="3"/>
  <c r="BF327" i="3"/>
  <c r="T327" i="3"/>
  <c r="R327" i="3"/>
  <c r="P327" i="3"/>
  <c r="BI324" i="3"/>
  <c r="BH324" i="3"/>
  <c r="BG324" i="3"/>
  <c r="BF324" i="3"/>
  <c r="T324" i="3"/>
  <c r="R324" i="3"/>
  <c r="P324" i="3"/>
  <c r="BI321" i="3"/>
  <c r="BH321" i="3"/>
  <c r="BG321" i="3"/>
  <c r="BF321" i="3"/>
  <c r="T321" i="3"/>
  <c r="R321" i="3"/>
  <c r="P321" i="3"/>
  <c r="BI318" i="3"/>
  <c r="BH318" i="3"/>
  <c r="BG318" i="3"/>
  <c r="BF318" i="3"/>
  <c r="T318" i="3"/>
  <c r="R318" i="3"/>
  <c r="P318" i="3"/>
  <c r="BI315" i="3"/>
  <c r="BH315" i="3"/>
  <c r="BG315" i="3"/>
  <c r="BF315" i="3"/>
  <c r="T315" i="3"/>
  <c r="R315" i="3"/>
  <c r="P315" i="3"/>
  <c r="BI309" i="3"/>
  <c r="BH309" i="3"/>
  <c r="BG309" i="3"/>
  <c r="BF309" i="3"/>
  <c r="T309" i="3"/>
  <c r="R309" i="3"/>
  <c r="P309" i="3"/>
  <c r="BI302" i="3"/>
  <c r="BH302" i="3"/>
  <c r="BG302" i="3"/>
  <c r="BF302" i="3"/>
  <c r="T302" i="3"/>
  <c r="R302" i="3"/>
  <c r="P302" i="3"/>
  <c r="BI299" i="3"/>
  <c r="BH299" i="3"/>
  <c r="BG299" i="3"/>
  <c r="BF299" i="3"/>
  <c r="T299" i="3"/>
  <c r="R299" i="3"/>
  <c r="P299" i="3"/>
  <c r="BI296" i="3"/>
  <c r="BH296" i="3"/>
  <c r="BG296" i="3"/>
  <c r="BF296" i="3"/>
  <c r="T296" i="3"/>
  <c r="R296" i="3"/>
  <c r="P296" i="3"/>
  <c r="BI293" i="3"/>
  <c r="BH293" i="3"/>
  <c r="BG293" i="3"/>
  <c r="BF293" i="3"/>
  <c r="T293" i="3"/>
  <c r="R293" i="3"/>
  <c r="P293" i="3"/>
  <c r="BI290" i="3"/>
  <c r="BH290" i="3"/>
  <c r="BG290" i="3"/>
  <c r="BF290" i="3"/>
  <c r="T290" i="3"/>
  <c r="R290" i="3"/>
  <c r="P290" i="3"/>
  <c r="BI287" i="3"/>
  <c r="BH287" i="3"/>
  <c r="BG287" i="3"/>
  <c r="BF287" i="3"/>
  <c r="T287" i="3"/>
  <c r="R287" i="3"/>
  <c r="P287" i="3"/>
  <c r="BI284" i="3"/>
  <c r="BH284" i="3"/>
  <c r="BG284" i="3"/>
  <c r="BF284" i="3"/>
  <c r="T284" i="3"/>
  <c r="R284" i="3"/>
  <c r="P284" i="3"/>
  <c r="BI281" i="3"/>
  <c r="BH281" i="3"/>
  <c r="BG281" i="3"/>
  <c r="BF281" i="3"/>
  <c r="T281" i="3"/>
  <c r="R281" i="3"/>
  <c r="P281" i="3"/>
  <c r="BI279" i="3"/>
  <c r="BH279" i="3"/>
  <c r="BG279" i="3"/>
  <c r="BF279" i="3"/>
  <c r="T279" i="3"/>
  <c r="R279" i="3"/>
  <c r="P279" i="3"/>
  <c r="BI277" i="3"/>
  <c r="BH277" i="3"/>
  <c r="BG277" i="3"/>
  <c r="BF277" i="3"/>
  <c r="T277" i="3"/>
  <c r="R277" i="3"/>
  <c r="P277" i="3"/>
  <c r="BI274" i="3"/>
  <c r="BH274" i="3"/>
  <c r="BG274" i="3"/>
  <c r="BF274" i="3"/>
  <c r="T274" i="3"/>
  <c r="R274" i="3"/>
  <c r="P274" i="3"/>
  <c r="BI272" i="3"/>
  <c r="BH272" i="3"/>
  <c r="BG272" i="3"/>
  <c r="BF272" i="3"/>
  <c r="T272" i="3"/>
  <c r="R272" i="3"/>
  <c r="P272" i="3"/>
  <c r="BI270" i="3"/>
  <c r="BH270" i="3"/>
  <c r="BG270" i="3"/>
  <c r="BF270" i="3"/>
  <c r="T270" i="3"/>
  <c r="R270" i="3"/>
  <c r="P270" i="3"/>
  <c r="BI268" i="3"/>
  <c r="BH268" i="3"/>
  <c r="BG268" i="3"/>
  <c r="BF268" i="3"/>
  <c r="T268" i="3"/>
  <c r="R268" i="3"/>
  <c r="P268" i="3"/>
  <c r="BI265" i="3"/>
  <c r="BH265" i="3"/>
  <c r="BG265" i="3"/>
  <c r="BF265" i="3"/>
  <c r="T265" i="3"/>
  <c r="R265" i="3"/>
  <c r="P265" i="3"/>
  <c r="BI262" i="3"/>
  <c r="BH262" i="3"/>
  <c r="BG262" i="3"/>
  <c r="BF262" i="3"/>
  <c r="T262" i="3"/>
  <c r="R262" i="3"/>
  <c r="P262" i="3"/>
  <c r="BI259" i="3"/>
  <c r="BH259" i="3"/>
  <c r="BG259" i="3"/>
  <c r="BF259" i="3"/>
  <c r="T259" i="3"/>
  <c r="R259" i="3"/>
  <c r="P259" i="3"/>
  <c r="BI257" i="3"/>
  <c r="BH257" i="3"/>
  <c r="BG257" i="3"/>
  <c r="BF257" i="3"/>
  <c r="T257" i="3"/>
  <c r="R257" i="3"/>
  <c r="P257" i="3"/>
  <c r="BI254" i="3"/>
  <c r="BH254" i="3"/>
  <c r="BG254" i="3"/>
  <c r="BF254" i="3"/>
  <c r="T254" i="3"/>
  <c r="R254" i="3"/>
  <c r="P254" i="3"/>
  <c r="BI248" i="3"/>
  <c r="BH248" i="3"/>
  <c r="BG248" i="3"/>
  <c r="BF248" i="3"/>
  <c r="T248" i="3"/>
  <c r="R248" i="3"/>
  <c r="P248" i="3"/>
  <c r="BI243" i="3"/>
  <c r="BH243" i="3"/>
  <c r="BG243" i="3"/>
  <c r="BF243" i="3"/>
  <c r="T243" i="3"/>
  <c r="R243" i="3"/>
  <c r="P243" i="3"/>
  <c r="BI239" i="3"/>
  <c r="BH239" i="3"/>
  <c r="BG239" i="3"/>
  <c r="BF239" i="3"/>
  <c r="T239" i="3"/>
  <c r="R239" i="3"/>
  <c r="P239" i="3"/>
  <c r="BI236" i="3"/>
  <c r="BH236" i="3"/>
  <c r="BG236" i="3"/>
  <c r="BF236" i="3"/>
  <c r="T236" i="3"/>
  <c r="R236" i="3"/>
  <c r="P236" i="3"/>
  <c r="BI234" i="3"/>
  <c r="BH234" i="3"/>
  <c r="BG234" i="3"/>
  <c r="BF234" i="3"/>
  <c r="T234" i="3"/>
  <c r="R234" i="3"/>
  <c r="P234" i="3"/>
  <c r="BI231" i="3"/>
  <c r="BH231" i="3"/>
  <c r="BG231" i="3"/>
  <c r="BF231" i="3"/>
  <c r="T231" i="3"/>
  <c r="R231" i="3"/>
  <c r="P231" i="3"/>
  <c r="BI228" i="3"/>
  <c r="BH228" i="3"/>
  <c r="BG228" i="3"/>
  <c r="BF228" i="3"/>
  <c r="T228" i="3"/>
  <c r="R228" i="3"/>
  <c r="P228" i="3"/>
  <c r="BI226" i="3"/>
  <c r="BH226" i="3"/>
  <c r="BG226" i="3"/>
  <c r="BF226" i="3"/>
  <c r="T226" i="3"/>
  <c r="R226" i="3"/>
  <c r="P226" i="3"/>
  <c r="BI223" i="3"/>
  <c r="BH223" i="3"/>
  <c r="BG223" i="3"/>
  <c r="BF223" i="3"/>
  <c r="T223" i="3"/>
  <c r="R223" i="3"/>
  <c r="P223" i="3"/>
  <c r="BI218" i="3"/>
  <c r="BH218" i="3"/>
  <c r="BG218" i="3"/>
  <c r="BF218" i="3"/>
  <c r="T218" i="3"/>
  <c r="R218" i="3"/>
  <c r="P218" i="3"/>
  <c r="BI214" i="3"/>
  <c r="BH214" i="3"/>
  <c r="BG214" i="3"/>
  <c r="BF214" i="3"/>
  <c r="T214" i="3"/>
  <c r="R214" i="3"/>
  <c r="P214" i="3"/>
  <c r="BI211" i="3"/>
  <c r="BH211" i="3"/>
  <c r="BG211" i="3"/>
  <c r="BF211" i="3"/>
  <c r="T211" i="3"/>
  <c r="R211" i="3"/>
  <c r="P211" i="3"/>
  <c r="BI208" i="3"/>
  <c r="BH208" i="3"/>
  <c r="BG208" i="3"/>
  <c r="BF208" i="3"/>
  <c r="T208" i="3"/>
  <c r="R208" i="3"/>
  <c r="P208" i="3"/>
  <c r="BI203" i="3"/>
  <c r="BH203" i="3"/>
  <c r="BG203" i="3"/>
  <c r="BF203" i="3"/>
  <c r="T203" i="3"/>
  <c r="R203" i="3"/>
  <c r="P203" i="3"/>
  <c r="BI198" i="3"/>
  <c r="BH198" i="3"/>
  <c r="BG198" i="3"/>
  <c r="BF198" i="3"/>
  <c r="T198" i="3"/>
  <c r="R198" i="3"/>
  <c r="P198" i="3"/>
  <c r="BI193" i="3"/>
  <c r="BH193" i="3"/>
  <c r="BG193" i="3"/>
  <c r="BF193" i="3"/>
  <c r="T193" i="3"/>
  <c r="R193" i="3"/>
  <c r="P193" i="3"/>
  <c r="BI190" i="3"/>
  <c r="BH190" i="3"/>
  <c r="BG190" i="3"/>
  <c r="BF190" i="3"/>
  <c r="T190" i="3"/>
  <c r="R190" i="3"/>
  <c r="P190" i="3"/>
  <c r="BI188" i="3"/>
  <c r="BH188" i="3"/>
  <c r="BG188" i="3"/>
  <c r="BF188" i="3"/>
  <c r="T188" i="3"/>
  <c r="R188" i="3"/>
  <c r="P188" i="3"/>
  <c r="BI183" i="3"/>
  <c r="BH183" i="3"/>
  <c r="BG183" i="3"/>
  <c r="BF183" i="3"/>
  <c r="T183" i="3"/>
  <c r="R183" i="3"/>
  <c r="P183" i="3"/>
  <c r="BI178" i="3"/>
  <c r="BH178" i="3"/>
  <c r="BG178" i="3"/>
  <c r="BF178" i="3"/>
  <c r="T178" i="3"/>
  <c r="R178" i="3"/>
  <c r="P178" i="3"/>
  <c r="BI175" i="3"/>
  <c r="BH175" i="3"/>
  <c r="BG175" i="3"/>
  <c r="BF175" i="3"/>
  <c r="T175" i="3"/>
  <c r="R175" i="3"/>
  <c r="P175" i="3"/>
  <c r="BI172" i="3"/>
  <c r="BH172" i="3"/>
  <c r="BG172" i="3"/>
  <c r="BF172" i="3"/>
  <c r="T172" i="3"/>
  <c r="R172" i="3"/>
  <c r="P172" i="3"/>
  <c r="BI168" i="3"/>
  <c r="BH168" i="3"/>
  <c r="BG168" i="3"/>
  <c r="BF168" i="3"/>
  <c r="T168" i="3"/>
  <c r="R168" i="3"/>
  <c r="P168" i="3"/>
  <c r="BI166" i="3"/>
  <c r="BH166" i="3"/>
  <c r="BG166" i="3"/>
  <c r="BF166" i="3"/>
  <c r="T166" i="3"/>
  <c r="R166" i="3"/>
  <c r="P166" i="3"/>
  <c r="BI163" i="3"/>
  <c r="BH163" i="3"/>
  <c r="BG163" i="3"/>
  <c r="BF163" i="3"/>
  <c r="T163" i="3"/>
  <c r="R163" i="3"/>
  <c r="P163" i="3"/>
  <c r="BI160" i="3"/>
  <c r="BH160" i="3"/>
  <c r="BG160" i="3"/>
  <c r="BF160" i="3"/>
  <c r="T160" i="3"/>
  <c r="R160" i="3"/>
  <c r="P160" i="3"/>
  <c r="BI158" i="3"/>
  <c r="BH158" i="3"/>
  <c r="BG158" i="3"/>
  <c r="BF158" i="3"/>
  <c r="T158" i="3"/>
  <c r="R158" i="3"/>
  <c r="P158" i="3"/>
  <c r="BI155" i="3"/>
  <c r="BH155" i="3"/>
  <c r="BG155" i="3"/>
  <c r="BF155" i="3"/>
  <c r="T155" i="3"/>
  <c r="R155" i="3"/>
  <c r="P155" i="3"/>
  <c r="BI152" i="3"/>
  <c r="BH152" i="3"/>
  <c r="BG152" i="3"/>
  <c r="BF152" i="3"/>
  <c r="T152" i="3"/>
  <c r="R152" i="3"/>
  <c r="P152" i="3"/>
  <c r="BI149" i="3"/>
  <c r="BH149" i="3"/>
  <c r="BG149" i="3"/>
  <c r="BF149" i="3"/>
  <c r="T149" i="3"/>
  <c r="R149" i="3"/>
  <c r="P149" i="3"/>
  <c r="BI147" i="3"/>
  <c r="BH147" i="3"/>
  <c r="BG147" i="3"/>
  <c r="BF147" i="3"/>
  <c r="T147" i="3"/>
  <c r="R147" i="3"/>
  <c r="P147" i="3"/>
  <c r="BI144" i="3"/>
  <c r="BH144" i="3"/>
  <c r="BG144" i="3"/>
  <c r="BF144" i="3"/>
  <c r="T144" i="3"/>
  <c r="R144" i="3"/>
  <c r="P144" i="3"/>
  <c r="BI138" i="3"/>
  <c r="BH138" i="3"/>
  <c r="BG138" i="3"/>
  <c r="BF138" i="3"/>
  <c r="T138" i="3"/>
  <c r="R138" i="3"/>
  <c r="P138" i="3"/>
  <c r="BI132" i="3"/>
  <c r="BH132" i="3"/>
  <c r="BG132" i="3"/>
  <c r="BF132" i="3"/>
  <c r="T132" i="3"/>
  <c r="R132" i="3"/>
  <c r="P132" i="3"/>
  <c r="BI127" i="3"/>
  <c r="BH127" i="3"/>
  <c r="BG127" i="3"/>
  <c r="BF127" i="3"/>
  <c r="T127" i="3"/>
  <c r="R127" i="3"/>
  <c r="P127" i="3"/>
  <c r="BI124" i="3"/>
  <c r="BH124" i="3"/>
  <c r="BG124" i="3"/>
  <c r="BF124" i="3"/>
  <c r="T124" i="3"/>
  <c r="R124" i="3"/>
  <c r="P124" i="3"/>
  <c r="BI121" i="3"/>
  <c r="BH121" i="3"/>
  <c r="BG121" i="3"/>
  <c r="BF121" i="3"/>
  <c r="T121" i="3"/>
  <c r="R121" i="3"/>
  <c r="P121" i="3"/>
  <c r="BI118" i="3"/>
  <c r="BH118" i="3"/>
  <c r="BG118" i="3"/>
  <c r="BF118" i="3"/>
  <c r="T118" i="3"/>
  <c r="R118" i="3"/>
  <c r="P118" i="3"/>
  <c r="J112" i="3"/>
  <c r="J111" i="3"/>
  <c r="F111" i="3"/>
  <c r="F109" i="3"/>
  <c r="E107" i="3"/>
  <c r="J63" i="3"/>
  <c r="J62" i="3"/>
  <c r="F62" i="3"/>
  <c r="F60" i="3"/>
  <c r="E58" i="3"/>
  <c r="J22" i="3"/>
  <c r="E22" i="3"/>
  <c r="F112" i="3" s="1"/>
  <c r="J21" i="3"/>
  <c r="J16" i="3"/>
  <c r="J109" i="3"/>
  <c r="E7" i="3"/>
  <c r="E101" i="3" s="1"/>
  <c r="J39" i="2"/>
  <c r="J38" i="2"/>
  <c r="AY56" i="1"/>
  <c r="J37" i="2"/>
  <c r="AX56" i="1" s="1"/>
  <c r="BI325" i="2"/>
  <c r="BH325" i="2"/>
  <c r="BG325" i="2"/>
  <c r="BF325" i="2"/>
  <c r="T325" i="2"/>
  <c r="T324" i="2"/>
  <c r="R325" i="2"/>
  <c r="R324" i="2"/>
  <c r="P325" i="2"/>
  <c r="P324" i="2"/>
  <c r="BI321" i="2"/>
  <c r="BH321" i="2"/>
  <c r="BG321" i="2"/>
  <c r="BF321" i="2"/>
  <c r="T321" i="2"/>
  <c r="T320" i="2"/>
  <c r="R321" i="2"/>
  <c r="R320" i="2"/>
  <c r="P321" i="2"/>
  <c r="P320" i="2"/>
  <c r="BI317" i="2"/>
  <c r="BH317" i="2"/>
  <c r="BG317" i="2"/>
  <c r="BF317" i="2"/>
  <c r="T317" i="2"/>
  <c r="R317" i="2"/>
  <c r="P317" i="2"/>
  <c r="BI314" i="2"/>
  <c r="BH314" i="2"/>
  <c r="BG314" i="2"/>
  <c r="BF314" i="2"/>
  <c r="T314" i="2"/>
  <c r="R314" i="2"/>
  <c r="P314" i="2"/>
  <c r="BI310" i="2"/>
  <c r="BH310" i="2"/>
  <c r="BG310" i="2"/>
  <c r="BF310" i="2"/>
  <c r="T310" i="2"/>
  <c r="T309" i="2"/>
  <c r="R310" i="2"/>
  <c r="R309" i="2" s="1"/>
  <c r="P310" i="2"/>
  <c r="P309" i="2"/>
  <c r="BI306" i="2"/>
  <c r="BH306" i="2"/>
  <c r="BG306" i="2"/>
  <c r="BF306" i="2"/>
  <c r="T306" i="2"/>
  <c r="T305" i="2"/>
  <c r="R306" i="2"/>
  <c r="R305" i="2"/>
  <c r="P306" i="2"/>
  <c r="P305" i="2"/>
  <c r="BI304" i="2"/>
  <c r="BH304" i="2"/>
  <c r="BG304" i="2"/>
  <c r="BF304" i="2"/>
  <c r="T304" i="2"/>
  <c r="R304" i="2"/>
  <c r="P304" i="2"/>
  <c r="BI303" i="2"/>
  <c r="BH303" i="2"/>
  <c r="BG303" i="2"/>
  <c r="BF303" i="2"/>
  <c r="T303" i="2"/>
  <c r="R303" i="2"/>
  <c r="P303" i="2"/>
  <c r="BI301" i="2"/>
  <c r="BH301" i="2"/>
  <c r="BG301" i="2"/>
  <c r="BF301" i="2"/>
  <c r="T301" i="2"/>
  <c r="R301" i="2"/>
  <c r="P301" i="2"/>
  <c r="BI298" i="2"/>
  <c r="BH298" i="2"/>
  <c r="BG298" i="2"/>
  <c r="BF298" i="2"/>
  <c r="T298" i="2"/>
  <c r="R298" i="2"/>
  <c r="P298" i="2"/>
  <c r="BI294" i="2"/>
  <c r="BH294" i="2"/>
  <c r="BG294" i="2"/>
  <c r="BF294" i="2"/>
  <c r="T294" i="2"/>
  <c r="R294" i="2"/>
  <c r="P294" i="2"/>
  <c r="BI291" i="2"/>
  <c r="BH291" i="2"/>
  <c r="BG291" i="2"/>
  <c r="BF291" i="2"/>
  <c r="T291" i="2"/>
  <c r="R291" i="2"/>
  <c r="P291" i="2"/>
  <c r="BI287" i="2"/>
  <c r="BH287" i="2"/>
  <c r="BG287" i="2"/>
  <c r="BF287" i="2"/>
  <c r="T287" i="2"/>
  <c r="T286" i="2"/>
  <c r="R287" i="2"/>
  <c r="R286" i="2"/>
  <c r="P287" i="2"/>
  <c r="P286" i="2"/>
  <c r="BI283" i="2"/>
  <c r="BH283" i="2"/>
  <c r="BG283" i="2"/>
  <c r="BF283" i="2"/>
  <c r="T283" i="2"/>
  <c r="T282" i="2" s="1"/>
  <c r="R283" i="2"/>
  <c r="R282" i="2"/>
  <c r="P283" i="2"/>
  <c r="P282" i="2"/>
  <c r="BI278" i="2"/>
  <c r="BH278" i="2"/>
  <c r="BG278" i="2"/>
  <c r="BF278" i="2"/>
  <c r="T278" i="2"/>
  <c r="R278" i="2"/>
  <c r="P278" i="2"/>
  <c r="BI275" i="2"/>
  <c r="BH275" i="2"/>
  <c r="BG275" i="2"/>
  <c r="BF275" i="2"/>
  <c r="T275" i="2"/>
  <c r="R275" i="2"/>
  <c r="P275" i="2"/>
  <c r="BI272" i="2"/>
  <c r="BH272" i="2"/>
  <c r="BG272" i="2"/>
  <c r="BF272" i="2"/>
  <c r="T272" i="2"/>
  <c r="R272" i="2"/>
  <c r="P272" i="2"/>
  <c r="BI269" i="2"/>
  <c r="BH269" i="2"/>
  <c r="BG269" i="2"/>
  <c r="BF269" i="2"/>
  <c r="T269" i="2"/>
  <c r="R269" i="2"/>
  <c r="P269" i="2"/>
  <c r="BI266" i="2"/>
  <c r="BH266" i="2"/>
  <c r="BG266" i="2"/>
  <c r="BF266" i="2"/>
  <c r="T266" i="2"/>
  <c r="R266" i="2"/>
  <c r="P266" i="2"/>
  <c r="BI263" i="2"/>
  <c r="BH263" i="2"/>
  <c r="BG263" i="2"/>
  <c r="BF263" i="2"/>
  <c r="T263" i="2"/>
  <c r="R263" i="2"/>
  <c r="P263" i="2"/>
  <c r="BI260" i="2"/>
  <c r="BH260" i="2"/>
  <c r="BG260" i="2"/>
  <c r="BF260" i="2"/>
  <c r="T260" i="2"/>
  <c r="R260" i="2"/>
  <c r="P260" i="2"/>
  <c r="BI256" i="2"/>
  <c r="BH256" i="2"/>
  <c r="BG256" i="2"/>
  <c r="BF256" i="2"/>
  <c r="T256" i="2"/>
  <c r="R256" i="2"/>
  <c r="P256" i="2"/>
  <c r="BI254" i="2"/>
  <c r="BH254" i="2"/>
  <c r="BG254" i="2"/>
  <c r="BF254" i="2"/>
  <c r="T254" i="2"/>
  <c r="R254" i="2"/>
  <c r="P254" i="2"/>
  <c r="BI251" i="2"/>
  <c r="BH251" i="2"/>
  <c r="BG251" i="2"/>
  <c r="BF251" i="2"/>
  <c r="T251" i="2"/>
  <c r="R251" i="2"/>
  <c r="P251" i="2"/>
  <c r="BI249" i="2"/>
  <c r="BH249" i="2"/>
  <c r="BG249" i="2"/>
  <c r="BF249" i="2"/>
  <c r="T249" i="2"/>
  <c r="R249" i="2"/>
  <c r="P249" i="2"/>
  <c r="BI247" i="2"/>
  <c r="BH247" i="2"/>
  <c r="BG247" i="2"/>
  <c r="BF247" i="2"/>
  <c r="T247" i="2"/>
  <c r="R247" i="2"/>
  <c r="P247" i="2"/>
  <c r="BI241" i="2"/>
  <c r="BH241" i="2"/>
  <c r="BG241" i="2"/>
  <c r="BF241" i="2"/>
  <c r="T241" i="2"/>
  <c r="R241" i="2"/>
  <c r="P241" i="2"/>
  <c r="BI238" i="2"/>
  <c r="BH238" i="2"/>
  <c r="BG238" i="2"/>
  <c r="BF238" i="2"/>
  <c r="T238" i="2"/>
  <c r="R238" i="2"/>
  <c r="P238" i="2"/>
  <c r="BI236" i="2"/>
  <c r="BH236" i="2"/>
  <c r="BG236" i="2"/>
  <c r="BF236" i="2"/>
  <c r="T236" i="2"/>
  <c r="R236" i="2"/>
  <c r="P236" i="2"/>
  <c r="BI232" i="2"/>
  <c r="BH232" i="2"/>
  <c r="BG232" i="2"/>
  <c r="BF232" i="2"/>
  <c r="T232" i="2"/>
  <c r="R232" i="2"/>
  <c r="P232" i="2"/>
  <c r="BI227" i="2"/>
  <c r="BH227" i="2"/>
  <c r="BG227" i="2"/>
  <c r="BF227" i="2"/>
  <c r="T227" i="2"/>
  <c r="R227" i="2"/>
  <c r="P227" i="2"/>
  <c r="BI224" i="2"/>
  <c r="BH224" i="2"/>
  <c r="BG224" i="2"/>
  <c r="BF224" i="2"/>
  <c r="T224" i="2"/>
  <c r="R224" i="2"/>
  <c r="P224" i="2"/>
  <c r="BI221" i="2"/>
  <c r="BH221" i="2"/>
  <c r="BG221" i="2"/>
  <c r="BF221" i="2"/>
  <c r="T221" i="2"/>
  <c r="R221" i="2"/>
  <c r="P221" i="2"/>
  <c r="BI218" i="2"/>
  <c r="BH218" i="2"/>
  <c r="BG218" i="2"/>
  <c r="BF218" i="2"/>
  <c r="T218" i="2"/>
  <c r="R218" i="2"/>
  <c r="P218" i="2"/>
  <c r="BI213" i="2"/>
  <c r="BH213" i="2"/>
  <c r="BG213" i="2"/>
  <c r="BF213" i="2"/>
  <c r="T213" i="2"/>
  <c r="R213" i="2"/>
  <c r="P213" i="2"/>
  <c r="BI208" i="2"/>
  <c r="BH208" i="2"/>
  <c r="BG208" i="2"/>
  <c r="BF208" i="2"/>
  <c r="T208" i="2"/>
  <c r="R208" i="2"/>
  <c r="P208" i="2"/>
  <c r="BI203" i="2"/>
  <c r="BH203" i="2"/>
  <c r="BG203" i="2"/>
  <c r="BF203" i="2"/>
  <c r="T203" i="2"/>
  <c r="R203" i="2"/>
  <c r="P203" i="2"/>
  <c r="BI200" i="2"/>
  <c r="BH200" i="2"/>
  <c r="BG200" i="2"/>
  <c r="BF200" i="2"/>
  <c r="T200" i="2"/>
  <c r="R200" i="2"/>
  <c r="P200" i="2"/>
  <c r="BI198" i="2"/>
  <c r="BH198" i="2"/>
  <c r="BG198" i="2"/>
  <c r="BF198" i="2"/>
  <c r="T198" i="2"/>
  <c r="R198" i="2"/>
  <c r="P198" i="2"/>
  <c r="BI195" i="2"/>
  <c r="BH195" i="2"/>
  <c r="BG195" i="2"/>
  <c r="BF195" i="2"/>
  <c r="T195" i="2"/>
  <c r="R195" i="2"/>
  <c r="P195" i="2"/>
  <c r="BI192" i="2"/>
  <c r="BH192" i="2"/>
  <c r="BG192" i="2"/>
  <c r="BF192" i="2"/>
  <c r="T192" i="2"/>
  <c r="R192" i="2"/>
  <c r="P192" i="2"/>
  <c r="BI189" i="2"/>
  <c r="BH189" i="2"/>
  <c r="BG189" i="2"/>
  <c r="BF189" i="2"/>
  <c r="T189" i="2"/>
  <c r="R189" i="2"/>
  <c r="P189" i="2"/>
  <c r="BI186" i="2"/>
  <c r="BH186" i="2"/>
  <c r="BG186" i="2"/>
  <c r="BF186" i="2"/>
  <c r="T186" i="2"/>
  <c r="R186" i="2"/>
  <c r="P186" i="2"/>
  <c r="BI183" i="2"/>
  <c r="BH183" i="2"/>
  <c r="BG183" i="2"/>
  <c r="BF183" i="2"/>
  <c r="T183" i="2"/>
  <c r="R183" i="2"/>
  <c r="P183" i="2"/>
  <c r="BI180" i="2"/>
  <c r="BH180" i="2"/>
  <c r="BG180" i="2"/>
  <c r="BF180" i="2"/>
  <c r="T180" i="2"/>
  <c r="R180" i="2"/>
  <c r="P180" i="2"/>
  <c r="BI178" i="2"/>
  <c r="BH178" i="2"/>
  <c r="BG178" i="2"/>
  <c r="BF178" i="2"/>
  <c r="T178" i="2"/>
  <c r="R178" i="2"/>
  <c r="P178" i="2"/>
  <c r="BI171" i="2"/>
  <c r="BH171" i="2"/>
  <c r="BG171" i="2"/>
  <c r="BF171" i="2"/>
  <c r="T171" i="2"/>
  <c r="R171" i="2"/>
  <c r="P171" i="2"/>
  <c r="BI164" i="2"/>
  <c r="BH164" i="2"/>
  <c r="BG164" i="2"/>
  <c r="BF164" i="2"/>
  <c r="T164" i="2"/>
  <c r="R164" i="2"/>
  <c r="P164" i="2"/>
  <c r="BI160" i="2"/>
  <c r="BH160" i="2"/>
  <c r="BG160" i="2"/>
  <c r="BF160" i="2"/>
  <c r="T160" i="2"/>
  <c r="R160" i="2"/>
  <c r="P160" i="2"/>
  <c r="BI155" i="2"/>
  <c r="BH155" i="2"/>
  <c r="BG155" i="2"/>
  <c r="BF155" i="2"/>
  <c r="T155" i="2"/>
  <c r="R155" i="2"/>
  <c r="P155" i="2"/>
  <c r="BI152" i="2"/>
  <c r="BH152" i="2"/>
  <c r="BG152" i="2"/>
  <c r="BF152" i="2"/>
  <c r="T152" i="2"/>
  <c r="T151" i="2"/>
  <c r="R152" i="2"/>
  <c r="R151" i="2"/>
  <c r="P152" i="2"/>
  <c r="P151" i="2" s="1"/>
  <c r="BI148" i="2"/>
  <c r="BH148" i="2"/>
  <c r="BG148" i="2"/>
  <c r="BF148" i="2"/>
  <c r="T148" i="2"/>
  <c r="R148" i="2"/>
  <c r="P148" i="2"/>
  <c r="BI140" i="2"/>
  <c r="BH140" i="2"/>
  <c r="BG140" i="2"/>
  <c r="BF140" i="2"/>
  <c r="T140" i="2"/>
  <c r="R140" i="2"/>
  <c r="P140" i="2"/>
  <c r="BI137" i="2"/>
  <c r="BH137" i="2"/>
  <c r="BG137" i="2"/>
  <c r="BF137" i="2"/>
  <c r="T137" i="2"/>
  <c r="R137" i="2"/>
  <c r="P137" i="2"/>
  <c r="BI134" i="2"/>
  <c r="BH134" i="2"/>
  <c r="BG134" i="2"/>
  <c r="BF134" i="2"/>
  <c r="T134" i="2"/>
  <c r="R134" i="2"/>
  <c r="P134" i="2"/>
  <c r="BI130" i="2"/>
  <c r="BH130" i="2"/>
  <c r="BG130" i="2"/>
  <c r="BF130" i="2"/>
  <c r="T130" i="2"/>
  <c r="R130" i="2"/>
  <c r="P130" i="2"/>
  <c r="BI126" i="2"/>
  <c r="BH126" i="2"/>
  <c r="BG126" i="2"/>
  <c r="BF126" i="2"/>
  <c r="T126" i="2"/>
  <c r="R126" i="2"/>
  <c r="P126" i="2"/>
  <c r="BI123" i="2"/>
  <c r="BH123" i="2"/>
  <c r="BG123" i="2"/>
  <c r="BF123" i="2"/>
  <c r="T123" i="2"/>
  <c r="R123" i="2"/>
  <c r="P123" i="2"/>
  <c r="BI120" i="2"/>
  <c r="BH120" i="2"/>
  <c r="BG120" i="2"/>
  <c r="BF120" i="2"/>
  <c r="T120" i="2"/>
  <c r="R120" i="2"/>
  <c r="P120" i="2"/>
  <c r="BI117" i="2"/>
  <c r="BH117" i="2"/>
  <c r="BG117" i="2"/>
  <c r="BF117" i="2"/>
  <c r="T117" i="2"/>
  <c r="R117" i="2"/>
  <c r="P117" i="2"/>
  <c r="BI114" i="2"/>
  <c r="BH114" i="2"/>
  <c r="BG114" i="2"/>
  <c r="BF114" i="2"/>
  <c r="T114" i="2"/>
  <c r="R114" i="2"/>
  <c r="P114" i="2"/>
  <c r="BI110" i="2"/>
  <c r="BH110" i="2"/>
  <c r="BG110" i="2"/>
  <c r="BF110" i="2"/>
  <c r="T110" i="2"/>
  <c r="R110" i="2"/>
  <c r="P110" i="2"/>
  <c r="BI107" i="2"/>
  <c r="BH107" i="2"/>
  <c r="BG107" i="2"/>
  <c r="BF107" i="2"/>
  <c r="T107" i="2"/>
  <c r="R107" i="2"/>
  <c r="P107" i="2"/>
  <c r="BI103" i="2"/>
  <c r="BH103" i="2"/>
  <c r="BG103" i="2"/>
  <c r="BF103" i="2"/>
  <c r="T103" i="2"/>
  <c r="R103" i="2"/>
  <c r="P103" i="2"/>
  <c r="J97" i="2"/>
  <c r="J96" i="2"/>
  <c r="F96" i="2"/>
  <c r="F94" i="2"/>
  <c r="E92" i="2"/>
  <c r="J59" i="2"/>
  <c r="J58" i="2"/>
  <c r="F58" i="2"/>
  <c r="F56" i="2"/>
  <c r="E54" i="2"/>
  <c r="J20" i="2"/>
  <c r="E20" i="2"/>
  <c r="F59" i="2"/>
  <c r="J19" i="2"/>
  <c r="J14" i="2"/>
  <c r="J94" i="2" s="1"/>
  <c r="E7" i="2"/>
  <c r="E88" i="2" s="1"/>
  <c r="L50" i="1"/>
  <c r="AM50" i="1"/>
  <c r="AM49" i="1"/>
  <c r="L49" i="1"/>
  <c r="AM47" i="1"/>
  <c r="L47" i="1"/>
  <c r="L45" i="1"/>
  <c r="L44" i="1"/>
  <c r="J294" i="2"/>
  <c r="J120" i="2"/>
  <c r="BK241" i="2"/>
  <c r="BK148" i="2"/>
  <c r="J241" i="2"/>
  <c r="BK160" i="2"/>
  <c r="J110" i="2"/>
  <c r="BK192" i="2"/>
  <c r="BK103" i="2"/>
  <c r="BK747" i="3"/>
  <c r="J674" i="3"/>
  <c r="J590" i="3"/>
  <c r="BK514" i="3"/>
  <c r="J451" i="3"/>
  <c r="BK335" i="3"/>
  <c r="BK223" i="3"/>
  <c r="BK865" i="3"/>
  <c r="BK806" i="3"/>
  <c r="BK644" i="3"/>
  <c r="J394" i="3"/>
  <c r="BK309" i="3"/>
  <c r="J218" i="3"/>
  <c r="J132" i="3"/>
  <c r="BK799" i="3"/>
  <c r="BK727" i="3"/>
  <c r="BK666" i="3"/>
  <c r="BK569" i="3"/>
  <c r="BK448" i="3"/>
  <c r="BK374" i="3"/>
  <c r="J270" i="3"/>
  <c r="BK132" i="3"/>
  <c r="J760" i="3"/>
  <c r="J705" i="3"/>
  <c r="BK668" i="3"/>
  <c r="BK590" i="3"/>
  <c r="BK474" i="3"/>
  <c r="BK344" i="3"/>
  <c r="J198" i="3"/>
  <c r="J186" i="4"/>
  <c r="BK142" i="4"/>
  <c r="J163" i="4"/>
  <c r="BK179" i="4"/>
  <c r="J107" i="4"/>
  <c r="BK260" i="5"/>
  <c r="J236" i="5"/>
  <c r="BK205" i="5"/>
  <c r="BK172" i="5"/>
  <c r="J137" i="5"/>
  <c r="BK284" i="5"/>
  <c r="BK255" i="5"/>
  <c r="BK216" i="5"/>
  <c r="BK168" i="5"/>
  <c r="J135" i="5"/>
  <c r="BK271" i="5"/>
  <c r="J212" i="5"/>
  <c r="J163" i="5"/>
  <c r="J102" i="5"/>
  <c r="BK274" i="5"/>
  <c r="J235" i="5"/>
  <c r="BK207" i="5"/>
  <c r="J175" i="5"/>
  <c r="J125" i="5"/>
  <c r="J144" i="6"/>
  <c r="BK122" i="6"/>
  <c r="J106" i="6"/>
  <c r="J140" i="6"/>
  <c r="J97" i="6"/>
  <c r="BK105" i="6"/>
  <c r="BK134" i="6"/>
  <c r="BK163" i="7"/>
  <c r="J120" i="7"/>
  <c r="J175" i="7"/>
  <c r="J147" i="7"/>
  <c r="BK110" i="7"/>
  <c r="J172" i="7"/>
  <c r="J131" i="7"/>
  <c r="J97" i="7"/>
  <c r="J143" i="7"/>
  <c r="BK95" i="7"/>
  <c r="BK187" i="8"/>
  <c r="J137" i="8"/>
  <c r="J104" i="8"/>
  <c r="J185" i="8"/>
  <c r="BK154" i="8"/>
  <c r="J130" i="8"/>
  <c r="BK203" i="8"/>
  <c r="J163" i="8"/>
  <c r="BK122" i="8"/>
  <c r="J210" i="8"/>
  <c r="J176" i="8"/>
  <c r="BK130" i="8"/>
  <c r="J102" i="8"/>
  <c r="BK121" i="9"/>
  <c r="J111" i="9"/>
  <c r="BK134" i="9"/>
  <c r="J155" i="9"/>
  <c r="J112" i="9"/>
  <c r="J133" i="10"/>
  <c r="J105" i="10"/>
  <c r="J130" i="10"/>
  <c r="J108" i="10"/>
  <c r="BK124" i="10"/>
  <c r="BK166" i="11"/>
  <c r="BK141" i="11"/>
  <c r="BK169" i="11"/>
  <c r="J122" i="11"/>
  <c r="J167" i="11"/>
  <c r="J128" i="11"/>
  <c r="BK160" i="11"/>
  <c r="BK107" i="12"/>
  <c r="J116" i="12"/>
  <c r="J107" i="12"/>
  <c r="BK106" i="13"/>
  <c r="J135" i="14"/>
  <c r="BK101" i="14"/>
  <c r="BK102" i="14"/>
  <c r="J106" i="14"/>
  <c r="J105" i="14"/>
  <c r="BK144" i="15"/>
  <c r="BK162" i="15"/>
  <c r="BK125" i="15"/>
  <c r="J161" i="15"/>
  <c r="J112" i="15"/>
  <c r="J106" i="16"/>
  <c r="BK125" i="16"/>
  <c r="J139" i="16"/>
  <c r="J145" i="16"/>
  <c r="J117" i="16"/>
  <c r="BK105" i="17"/>
  <c r="BK96" i="17"/>
  <c r="BK310" i="2"/>
  <c r="BK183" i="2"/>
  <c r="J232" i="2"/>
  <c r="BK301" i="2"/>
  <c r="J213" i="2"/>
  <c r="J130" i="2"/>
  <c r="BK251" i="2"/>
  <c r="J114" i="2"/>
  <c r="J735" i="3"/>
  <c r="BK629" i="3"/>
  <c r="BK555" i="3"/>
  <c r="BK463" i="3"/>
  <c r="BK324" i="3"/>
  <c r="J226" i="3"/>
  <c r="BK862" i="3"/>
  <c r="BK808" i="3"/>
  <c r="BK697" i="3"/>
  <c r="BK437" i="3"/>
  <c r="BK351" i="3"/>
  <c r="J279" i="3"/>
  <c r="BK168" i="3"/>
  <c r="J813" i="3"/>
  <c r="BK758" i="3"/>
  <c r="J656" i="3"/>
  <c r="J639" i="3"/>
  <c r="J492" i="3"/>
  <c r="BK409" i="3"/>
  <c r="J332" i="3"/>
  <c r="BK214" i="3"/>
  <c r="J816" i="3"/>
  <c r="BK664" i="3"/>
  <c r="J582" i="3"/>
  <c r="J456" i="3"/>
  <c r="J346" i="3"/>
  <c r="J248" i="3"/>
  <c r="J155" i="3"/>
  <c r="J161" i="4"/>
  <c r="J179" i="4"/>
  <c r="BK189" i="4"/>
  <c r="BK111" i="4"/>
  <c r="J119" i="4"/>
  <c r="BK266" i="5"/>
  <c r="J231" i="5"/>
  <c r="J204" i="5"/>
  <c r="J177" i="5"/>
  <c r="J146" i="5"/>
  <c r="BK122" i="5"/>
  <c r="J276" i="5"/>
  <c r="J242" i="5"/>
  <c r="J215" i="5"/>
  <c r="BK169" i="5"/>
  <c r="BK134" i="5"/>
  <c r="BK102" i="5"/>
  <c r="J254" i="5"/>
  <c r="J197" i="5"/>
  <c r="J115" i="5"/>
  <c r="J285" i="5"/>
  <c r="BK265" i="5"/>
  <c r="BK229" i="5"/>
  <c r="J216" i="5"/>
  <c r="BK165" i="5"/>
  <c r="J136" i="5"/>
  <c r="J121" i="6"/>
  <c r="BK102" i="6"/>
  <c r="J134" i="6"/>
  <c r="BK98" i="6"/>
  <c r="BK144" i="6"/>
  <c r="BK107" i="6"/>
  <c r="BK118" i="6"/>
  <c r="J155" i="7"/>
  <c r="BK126" i="7"/>
  <c r="BK177" i="7"/>
  <c r="BK145" i="7"/>
  <c r="BK102" i="7"/>
  <c r="J161" i="7"/>
  <c r="J126" i="7"/>
  <c r="J96" i="7"/>
  <c r="BK135" i="7"/>
  <c r="BK96" i="7"/>
  <c r="BK207" i="8"/>
  <c r="BK161" i="8"/>
  <c r="J125" i="8"/>
  <c r="BK100" i="8"/>
  <c r="J190" i="8"/>
  <c r="J160" i="8"/>
  <c r="BK128" i="8"/>
  <c r="J213" i="8"/>
  <c r="J187" i="8"/>
  <c r="BK159" i="8"/>
  <c r="J134" i="8"/>
  <c r="BK205" i="8"/>
  <c r="BK173" i="8"/>
  <c r="BK134" i="8"/>
  <c r="J103" i="8"/>
  <c r="J138" i="9"/>
  <c r="J121" i="9"/>
  <c r="BK155" i="9"/>
  <c r="J130" i="9"/>
  <c r="BK148" i="9"/>
  <c r="J117" i="9"/>
  <c r="J144" i="10"/>
  <c r="J107" i="10"/>
  <c r="J120" i="10"/>
  <c r="J103" i="10"/>
  <c r="J121" i="10"/>
  <c r="J152" i="11"/>
  <c r="BK115" i="11"/>
  <c r="J134" i="11"/>
  <c r="J108" i="11"/>
  <c r="BK153" i="11"/>
  <c r="BK129" i="11"/>
  <c r="J161" i="11"/>
  <c r="J131" i="11"/>
  <c r="BK112" i="12"/>
  <c r="J122" i="12"/>
  <c r="J109" i="13"/>
  <c r="BK138" i="14"/>
  <c r="J108" i="14"/>
  <c r="BK120" i="14"/>
  <c r="J116" i="14"/>
  <c r="J136" i="14"/>
  <c r="BK160" i="15"/>
  <c r="J128" i="15"/>
  <c r="J160" i="15"/>
  <c r="BK118" i="15"/>
  <c r="J100" i="15"/>
  <c r="BK146" i="15"/>
  <c r="J141" i="15"/>
  <c r="BK129" i="15"/>
  <c r="BK124" i="15"/>
  <c r="J121" i="15"/>
  <c r="J113" i="15"/>
  <c r="BK103" i="15"/>
  <c r="BK98" i="15"/>
  <c r="BK154" i="15"/>
  <c r="BK149" i="15"/>
  <c r="J144" i="15"/>
  <c r="BK131" i="15"/>
  <c r="BK105" i="15"/>
  <c r="J105" i="16"/>
  <c r="J126" i="16"/>
  <c r="J144" i="16"/>
  <c r="J112" i="16"/>
  <c r="BK118" i="16"/>
  <c r="J107" i="17"/>
  <c r="J97" i="17"/>
  <c r="J306" i="2"/>
  <c r="BK164" i="2"/>
  <c r="BK283" i="2"/>
  <c r="BK180" i="2"/>
  <c r="BK278" i="2"/>
  <c r="BK171" i="2"/>
  <c r="J304" i="2"/>
  <c r="J152" i="2"/>
  <c r="AS57" i="1"/>
  <c r="J403" i="3"/>
  <c r="J277" i="3"/>
  <c r="J166" i="3"/>
  <c r="J854" i="3"/>
  <c r="BK750" i="3"/>
  <c r="BK540" i="3"/>
  <c r="J494" i="3"/>
  <c r="BK454" i="3"/>
  <c r="J379" i="3"/>
  <c r="BK284" i="3"/>
  <c r="J234" i="3"/>
  <c r="J158" i="3"/>
  <c r="BK816" i="3"/>
  <c r="J763" i="3"/>
  <c r="J680" i="3"/>
  <c r="BK566" i="3"/>
  <c r="J445" i="3"/>
  <c r="J397" i="3"/>
  <c r="J211" i="3"/>
  <c r="J806" i="3"/>
  <c r="J666" i="3"/>
  <c r="BK587" i="3"/>
  <c r="BK487" i="3"/>
  <c r="J293" i="3"/>
  <c r="BK172" i="3"/>
  <c r="BK172" i="4"/>
  <c r="J198" i="4"/>
  <c r="BK198" i="4"/>
  <c r="BK139" i="4"/>
  <c r="BK182" i="4"/>
  <c r="J105" i="4"/>
  <c r="J240" i="5"/>
  <c r="J206" i="5"/>
  <c r="J181" i="5"/>
  <c r="J148" i="5"/>
  <c r="J110" i="5"/>
  <c r="J258" i="5"/>
  <c r="BK234" i="5"/>
  <c r="BK186" i="5"/>
  <c r="BK145" i="5"/>
  <c r="J114" i="5"/>
  <c r="J272" i="5"/>
  <c r="J228" i="5"/>
  <c r="BK196" i="5"/>
  <c r="J134" i="5"/>
  <c r="J286" i="5"/>
  <c r="BK264" i="5"/>
  <c r="BK238" i="5"/>
  <c r="BK177" i="5"/>
  <c r="J155" i="5"/>
  <c r="J108" i="5"/>
  <c r="J137" i="6"/>
  <c r="BK103" i="6"/>
  <c r="BK138" i="6"/>
  <c r="J148" i="6"/>
  <c r="J110" i="6"/>
  <c r="BK129" i="6"/>
  <c r="J154" i="7"/>
  <c r="J121" i="7"/>
  <c r="J177" i="7"/>
  <c r="BK152" i="7"/>
  <c r="J123" i="7"/>
  <c r="J109" i="7"/>
  <c r="J163" i="7"/>
  <c r="BK130" i="7"/>
  <c r="BK94" i="7"/>
  <c r="BK125" i="7"/>
  <c r="J212" i="8"/>
  <c r="J158" i="8"/>
  <c r="J107" i="8"/>
  <c r="J178" i="8"/>
  <c r="J148" i="8"/>
  <c r="BK119" i="8"/>
  <c r="BK191" i="8"/>
  <c r="BK160" i="8"/>
  <c r="J119" i="8"/>
  <c r="J206" i="8"/>
  <c r="BK184" i="8"/>
  <c r="J150" i="8"/>
  <c r="J121" i="8"/>
  <c r="J151" i="9"/>
  <c r="BK150" i="9"/>
  <c r="J141" i="9"/>
  <c r="BK138" i="9"/>
  <c r="BK111" i="9"/>
  <c r="J135" i="10"/>
  <c r="BK106" i="10"/>
  <c r="BK114" i="10"/>
  <c r="BK107" i="10"/>
  <c r="BK111" i="10"/>
  <c r="BK130" i="11"/>
  <c r="J170" i="11"/>
  <c r="J136" i="11"/>
  <c r="BK110" i="11"/>
  <c r="BK156" i="11"/>
  <c r="BK125" i="11"/>
  <c r="BK152" i="11"/>
  <c r="J105" i="11"/>
  <c r="J106" i="12"/>
  <c r="BK103" i="13"/>
  <c r="J106" i="13"/>
  <c r="BK124" i="14"/>
  <c r="J129" i="14"/>
  <c r="J102" i="14"/>
  <c r="J159" i="15"/>
  <c r="J140" i="15"/>
  <c r="J101" i="15"/>
  <c r="J135" i="15"/>
  <c r="BK121" i="15"/>
  <c r="J104" i="15"/>
  <c r="J101" i="16"/>
  <c r="BK124" i="16"/>
  <c r="BK142" i="16"/>
  <c r="J141" i="16"/>
  <c r="J110" i="16"/>
  <c r="J100" i="17"/>
  <c r="J298" i="2"/>
  <c r="BK134" i="2"/>
  <c r="BK213" i="2"/>
  <c r="J317" i="2"/>
  <c r="BK256" i="2"/>
  <c r="J186" i="2"/>
  <c r="BK325" i="2"/>
  <c r="BK221" i="2"/>
  <c r="BK827" i="3"/>
  <c r="J752" i="3"/>
  <c r="BK677" i="3"/>
  <c r="J563" i="3"/>
  <c r="J454" i="3"/>
  <c r="J338" i="3"/>
  <c r="J265" i="3"/>
  <c r="J149" i="3"/>
  <c r="J856" i="3"/>
  <c r="BK792" i="3"/>
  <c r="BK634" i="3"/>
  <c r="BK370" i="3"/>
  <c r="J318" i="3"/>
  <c r="J193" i="3"/>
  <c r="BK843" i="3"/>
  <c r="J765" i="3"/>
  <c r="J712" i="3"/>
  <c r="J647" i="3"/>
  <c r="J474" i="3"/>
  <c r="J390" i="3"/>
  <c r="J296" i="3"/>
  <c r="BK124" i="3"/>
  <c r="J730" i="3"/>
  <c r="J555" i="3"/>
  <c r="BK380" i="3"/>
  <c r="BK296" i="3"/>
  <c r="J228" i="3"/>
  <c r="J111" i="4"/>
  <c r="BK113" i="4"/>
  <c r="J151" i="4"/>
  <c r="BK145" i="4"/>
  <c r="J264" i="5"/>
  <c r="J230" i="5"/>
  <c r="J194" i="5"/>
  <c r="BK161" i="5"/>
  <c r="BK131" i="5"/>
  <c r="J281" i="5"/>
  <c r="BK243" i="5"/>
  <c r="BK193" i="5"/>
  <c r="BK139" i="5"/>
  <c r="BK106" i="5"/>
  <c r="J269" i="5"/>
  <c r="BK204" i="5"/>
  <c r="BK162" i="5"/>
  <c r="J288" i="5"/>
  <c r="BK272" i="5"/>
  <c r="BK251" i="5"/>
  <c r="BK214" i="5"/>
  <c r="J174" i="5"/>
  <c r="BK152" i="5"/>
  <c r="BK150" i="6"/>
  <c r="J117" i="6"/>
  <c r="BK92" i="6"/>
  <c r="BK120" i="6"/>
  <c r="J146" i="6"/>
  <c r="BK116" i="6"/>
  <c r="J141" i="6"/>
  <c r="J112" i="6"/>
  <c r="J153" i="7"/>
  <c r="BK115" i="7"/>
  <c r="BK160" i="7"/>
  <c r="J129" i="7"/>
  <c r="BK108" i="7"/>
  <c r="J149" i="7"/>
  <c r="J116" i="7"/>
  <c r="J142" i="7"/>
  <c r="J99" i="7"/>
  <c r="BK190" i="8"/>
  <c r="BK148" i="8"/>
  <c r="BK116" i="8"/>
  <c r="J207" i="8"/>
  <c r="J172" i="8"/>
  <c r="BK142" i="8"/>
  <c r="BK201" i="8"/>
  <c r="J162" i="8"/>
  <c r="J120" i="8"/>
  <c r="J203" i="8"/>
  <c r="BK169" i="8"/>
  <c r="BK120" i="8"/>
  <c r="J144" i="9"/>
  <c r="J149" i="9"/>
  <c r="J103" i="9"/>
  <c r="BK132" i="9"/>
  <c r="J156" i="9"/>
  <c r="BK130" i="9"/>
  <c r="BK105" i="9"/>
  <c r="BK119" i="10"/>
  <c r="BK127" i="10"/>
  <c r="J117" i="10"/>
  <c r="BK116" i="10"/>
  <c r="J155" i="11"/>
  <c r="J117" i="11"/>
  <c r="BK140" i="11"/>
  <c r="BK168" i="11"/>
  <c r="J140" i="11"/>
  <c r="J106" i="11"/>
  <c r="J130" i="11"/>
  <c r="BK123" i="12"/>
  <c r="J112" i="12"/>
  <c r="BK113" i="12"/>
  <c r="BK109" i="13"/>
  <c r="J125" i="14"/>
  <c r="BK108" i="14"/>
  <c r="J112" i="14"/>
  <c r="J113" i="14"/>
  <c r="J143" i="15"/>
  <c r="J107" i="15"/>
  <c r="BK145" i="15"/>
  <c r="BK157" i="15"/>
  <c r="J103" i="15"/>
  <c r="BK102" i="16"/>
  <c r="J121" i="16"/>
  <c r="BK140" i="16"/>
  <c r="BK100" i="16"/>
  <c r="J113" i="16"/>
  <c r="BK89" i="17"/>
  <c r="BK90" i="17"/>
  <c r="J272" i="2"/>
  <c r="J310" i="2"/>
  <c r="J221" i="2"/>
  <c r="BK314" i="2"/>
  <c r="BK224" i="2"/>
  <c r="BK137" i="2"/>
  <c r="BK269" i="2"/>
  <c r="J171" i="2"/>
  <c r="J768" i="3"/>
  <c r="BK720" i="3"/>
  <c r="J634" i="3"/>
  <c r="J550" i="3"/>
  <c r="J354" i="3"/>
  <c r="J262" i="3"/>
  <c r="BK138" i="3"/>
  <c r="BK841" i="3"/>
  <c r="J785" i="3"/>
  <c r="J587" i="3"/>
  <c r="J380" i="3"/>
  <c r="J290" i="3"/>
  <c r="BK198" i="3"/>
  <c r="BK846" i="3"/>
  <c r="BK787" i="3"/>
  <c r="J717" i="3"/>
  <c r="J644" i="3"/>
  <c r="BK525" i="3"/>
  <c r="BK422" i="3"/>
  <c r="J351" i="3"/>
  <c r="BK226" i="3"/>
  <c r="J830" i="3"/>
  <c r="J739" i="3"/>
  <c r="BK694" i="3"/>
  <c r="BK657" i="3"/>
  <c r="J558" i="3"/>
  <c r="BK447" i="3"/>
  <c r="BK299" i="3"/>
  <c r="J231" i="3"/>
  <c r="J124" i="3"/>
  <c r="BK107" i="4"/>
  <c r="J99" i="4"/>
  <c r="J115" i="4"/>
  <c r="J192" i="4"/>
  <c r="J291" i="5"/>
  <c r="BK225" i="5"/>
  <c r="J196" i="5"/>
  <c r="BK163" i="5"/>
  <c r="J128" i="5"/>
  <c r="J263" i="5"/>
  <c r="BK228" i="5"/>
  <c r="J182" i="5"/>
  <c r="J156" i="5"/>
  <c r="BK107" i="5"/>
  <c r="J244" i="5"/>
  <c r="J199" i="5"/>
  <c r="BK149" i="5"/>
  <c r="BK281" i="5"/>
  <c r="J252" i="5"/>
  <c r="J218" i="5"/>
  <c r="J200" i="5"/>
  <c r="BK146" i="5"/>
  <c r="BK119" i="5"/>
  <c r="BK131" i="6"/>
  <c r="BK112" i="6"/>
  <c r="J149" i="6"/>
  <c r="BK121" i="6"/>
  <c r="BK140" i="6"/>
  <c r="BK99" i="6"/>
  <c r="J122" i="6"/>
  <c r="BK175" i="7"/>
  <c r="J134" i="7"/>
  <c r="BK106" i="7"/>
  <c r="J156" i="7"/>
  <c r="J136" i="7"/>
  <c r="J94" i="7"/>
  <c r="BK153" i="7"/>
  <c r="BK123" i="7"/>
  <c r="J176" i="7"/>
  <c r="J133" i="7"/>
  <c r="J211" i="8"/>
  <c r="J152" i="8"/>
  <c r="J129" i="8"/>
  <c r="J205" i="8"/>
  <c r="J175" i="8"/>
  <c r="BK144" i="8"/>
  <c r="BK112" i="8"/>
  <c r="BK188" i="8"/>
  <c r="BK158" i="8"/>
  <c r="BK101" i="8"/>
  <c r="J186" i="8"/>
  <c r="BK165" i="8"/>
  <c r="J116" i="8"/>
  <c r="BK146" i="9"/>
  <c r="J152" i="9"/>
  <c r="BK102" i="9"/>
  <c r="J105" i="9"/>
  <c r="J134" i="9"/>
  <c r="BK103" i="9"/>
  <c r="J124" i="10"/>
  <c r="J143" i="10"/>
  <c r="BK144" i="10"/>
  <c r="BK101" i="10"/>
  <c r="J112" i="10"/>
  <c r="J159" i="11"/>
  <c r="J120" i="11"/>
  <c r="BK137" i="11"/>
  <c r="J109" i="11"/>
  <c r="BK155" i="11"/>
  <c r="BK122" i="11"/>
  <c r="J143" i="11"/>
  <c r="BK122" i="12"/>
  <c r="J121" i="12"/>
  <c r="BK99" i="13"/>
  <c r="J99" i="13"/>
  <c r="J127" i="14"/>
  <c r="BK128" i="14"/>
  <c r="J133" i="14"/>
  <c r="BK137" i="14"/>
  <c r="J164" i="15"/>
  <c r="J133" i="15"/>
  <c r="J98" i="15"/>
  <c r="BK141" i="15"/>
  <c r="J114" i="15"/>
  <c r="J156" i="15"/>
  <c r="J114" i="16"/>
  <c r="J134" i="16"/>
  <c r="BK103" i="16"/>
  <c r="J123" i="16"/>
  <c r="BK112" i="16"/>
  <c r="BK100" i="17"/>
  <c r="BK103" i="17"/>
  <c r="J283" i="2"/>
  <c r="J103" i="2"/>
  <c r="J278" i="2"/>
  <c r="BK186" i="2"/>
  <c r="BK249" i="2"/>
  <c r="BK178" i="2"/>
  <c r="BK114" i="2"/>
  <c r="J198" i="2"/>
  <c r="J843" i="3"/>
  <c r="J755" i="3"/>
  <c r="J670" i="3"/>
  <c r="BK572" i="3"/>
  <c r="BK482" i="3"/>
  <c r="BK376" i="3"/>
  <c r="J272" i="3"/>
  <c r="J188" i="3"/>
  <c r="BK856" i="3"/>
  <c r="J799" i="3"/>
  <c r="J637" i="3"/>
  <c r="BK414" i="3"/>
  <c r="BK327" i="3"/>
  <c r="BK262" i="3"/>
  <c r="BK203" i="3"/>
  <c r="BK825" i="3"/>
  <c r="J775" i="3"/>
  <c r="BK703" i="3"/>
  <c r="J594" i="3"/>
  <c r="J460" i="3"/>
  <c r="J399" i="3"/>
  <c r="BK287" i="3"/>
  <c r="BK152" i="3"/>
  <c r="J697" i="3"/>
  <c r="J601" i="3"/>
  <c r="BK489" i="3"/>
  <c r="BK368" i="3"/>
  <c r="BK259" i="3"/>
  <c r="BK163" i="3"/>
  <c r="J145" i="4"/>
  <c r="BK151" i="4"/>
  <c r="J169" i="4"/>
  <c r="BK202" i="4"/>
  <c r="J142" i="4"/>
  <c r="BK282" i="5"/>
  <c r="BK239" i="5"/>
  <c r="J207" i="5"/>
  <c r="J193" i="5"/>
  <c r="J162" i="5"/>
  <c r="J130" i="5"/>
  <c r="J283" i="5"/>
  <c r="BK253" i="5"/>
  <c r="J225" i="5"/>
  <c r="J179" i="5"/>
  <c r="J161" i="5"/>
  <c r="BK115" i="5"/>
  <c r="BK273" i="5"/>
  <c r="J222" i="5"/>
  <c r="J172" i="5"/>
  <c r="J104" i="5"/>
  <c r="BK279" i="5"/>
  <c r="J259" i="5"/>
  <c r="BK237" i="5"/>
  <c r="BK211" i="5"/>
  <c r="J176" i="5"/>
  <c r="J144" i="5"/>
  <c r="J105" i="5"/>
  <c r="J108" i="6"/>
  <c r="J142" i="6"/>
  <c r="J111" i="6"/>
  <c r="BK133" i="6"/>
  <c r="BK100" i="6"/>
  <c r="BK124" i="6"/>
  <c r="BK173" i="7"/>
  <c r="J135" i="7"/>
  <c r="J112" i="7"/>
  <c r="BK161" i="7"/>
  <c r="BK133" i="7"/>
  <c r="BK107" i="7"/>
  <c r="J166" i="7"/>
  <c r="BK142" i="7"/>
  <c r="BK112" i="7"/>
  <c r="BK167" i="7"/>
  <c r="BK121" i="7"/>
  <c r="J216" i="8"/>
  <c r="J189" i="8"/>
  <c r="J136" i="8"/>
  <c r="BK105" i="8"/>
  <c r="J184" i="8"/>
  <c r="BK152" i="8"/>
  <c r="J133" i="8"/>
  <c r="J109" i="8"/>
  <c r="BK195" i="8"/>
  <c r="J167" i="8"/>
  <c r="J117" i="8"/>
  <c r="BK194" i="8"/>
  <c r="BK167" i="8"/>
  <c r="BK129" i="8"/>
  <c r="BK156" i="9"/>
  <c r="J124" i="9"/>
  <c r="J114" i="9"/>
  <c r="BK145" i="9"/>
  <c r="J104" i="9"/>
  <c r="J135" i="9"/>
  <c r="BK139" i="10"/>
  <c r="BK121" i="10"/>
  <c r="BK103" i="10"/>
  <c r="BK109" i="10"/>
  <c r="J132" i="10"/>
  <c r="BK102" i="10"/>
  <c r="J144" i="11"/>
  <c r="J173" i="11"/>
  <c r="BK131" i="11"/>
  <c r="J119" i="11"/>
  <c r="BK165" i="11"/>
  <c r="J137" i="11"/>
  <c r="J169" i="11"/>
  <c r="J141" i="11"/>
  <c r="BK104" i="12"/>
  <c r="BK118" i="12"/>
  <c r="BK111" i="12"/>
  <c r="J105" i="13"/>
  <c r="J130" i="14"/>
  <c r="BK100" i="14"/>
  <c r="BK135" i="14"/>
  <c r="BK126" i="14"/>
  <c r="BK151" i="15"/>
  <c r="BK102" i="15"/>
  <c r="J138" i="15"/>
  <c r="BK111" i="15"/>
  <c r="J150" i="15"/>
  <c r="J116" i="15"/>
  <c r="BK101" i="15"/>
  <c r="BK161" i="15"/>
  <c r="BK153" i="15"/>
  <c r="BK147" i="15"/>
  <c r="BK140" i="15"/>
  <c r="J122" i="15"/>
  <c r="BK143" i="16"/>
  <c r="BK139" i="16"/>
  <c r="J100" i="16"/>
  <c r="BK101" i="16"/>
  <c r="J125" i="16"/>
  <c r="J102" i="16"/>
  <c r="J105" i="17"/>
  <c r="J88" i="17"/>
  <c r="J291" i="2"/>
  <c r="J126" i="2"/>
  <c r="J251" i="2"/>
  <c r="J321" i="2"/>
  <c r="J247" i="2"/>
  <c r="J140" i="2"/>
  <c r="BK247" i="2"/>
  <c r="BK126" i="2"/>
  <c r="BK777" i="3"/>
  <c r="BK717" i="3"/>
  <c r="J659" i="3"/>
  <c r="BK553" i="3"/>
  <c r="BK479" i="3"/>
  <c r="BK346" i="3"/>
  <c r="J236" i="3"/>
  <c r="J865" i="3"/>
  <c r="BK830" i="3"/>
  <c r="J708" i="3"/>
  <c r="BK558" i="3"/>
  <c r="J514" i="3"/>
  <c r="J463" i="3"/>
  <c r="J427" i="3"/>
  <c r="J366" i="3"/>
  <c r="J302" i="3"/>
  <c r="J208" i="3"/>
  <c r="BK118" i="3"/>
  <c r="BK794" i="3"/>
  <c r="BK705" i="3"/>
  <c r="BK642" i="3"/>
  <c r="BK494" i="3"/>
  <c r="BK419" i="3"/>
  <c r="BK360" i="3"/>
  <c r="BK277" i="3"/>
  <c r="J163" i="3"/>
  <c r="BK782" i="3"/>
  <c r="BK647" i="3"/>
  <c r="BK531" i="3"/>
  <c r="J440" i="3"/>
  <c r="J360" i="3"/>
  <c r="J268" i="3"/>
  <c r="BK158" i="3"/>
  <c r="BK119" i="4"/>
  <c r="J132" i="4"/>
  <c r="BK166" i="4"/>
  <c r="J201" i="4"/>
  <c r="J117" i="4"/>
  <c r="BK268" i="5"/>
  <c r="BK232" i="5"/>
  <c r="BK212" i="5"/>
  <c r="J188" i="5"/>
  <c r="J159" i="5"/>
  <c r="BK113" i="5"/>
  <c r="J265" i="5"/>
  <c r="BK240" i="5"/>
  <c r="BK194" i="5"/>
  <c r="BK166" i="5"/>
  <c r="BK128" i="5"/>
  <c r="J101" i="5"/>
  <c r="J253" i="5"/>
  <c r="BK218" i="5"/>
  <c r="BK171" i="5"/>
  <c r="J107" i="5"/>
  <c r="BK270" i="5"/>
  <c r="J250" i="5"/>
  <c r="BK217" i="5"/>
  <c r="J198" i="5"/>
  <c r="BK148" i="5"/>
  <c r="J120" i="5"/>
  <c r="J143" i="6"/>
  <c r="J120" i="6"/>
  <c r="J98" i="6"/>
  <c r="BK130" i="6"/>
  <c r="BK94" i="6"/>
  <c r="BK137" i="6"/>
  <c r="J96" i="6"/>
  <c r="BK123" i="6"/>
  <c r="J165" i="7"/>
  <c r="BK131" i="7"/>
  <c r="J114" i="7"/>
  <c r="J157" i="7"/>
  <c r="BK138" i="7"/>
  <c r="J105" i="7"/>
  <c r="J160" i="7"/>
  <c r="BK143" i="7"/>
  <c r="J113" i="7"/>
  <c r="J145" i="7"/>
  <c r="J106" i="7"/>
  <c r="J201" i="8"/>
  <c r="BK164" i="8"/>
  <c r="J123" i="8"/>
  <c r="BK198" i="8"/>
  <c r="BK182" i="8"/>
  <c r="BK153" i="8"/>
  <c r="J138" i="8"/>
  <c r="BK206" i="8"/>
  <c r="BK175" i="8"/>
  <c r="BK147" i="8"/>
  <c r="BK212" i="8"/>
  <c r="BK178" i="8"/>
  <c r="J131" i="8"/>
  <c r="J105" i="8"/>
  <c r="J142" i="9"/>
  <c r="BK122" i="9"/>
  <c r="BK157" i="9"/>
  <c r="BK131" i="9"/>
  <c r="J157" i="9"/>
  <c r="J122" i="9"/>
  <c r="J106" i="9"/>
  <c r="BK132" i="10"/>
  <c r="J102" i="10"/>
  <c r="BK122" i="10"/>
  <c r="BK123" i="10"/>
  <c r="J122" i="10"/>
  <c r="BK143" i="11"/>
  <c r="BK159" i="11"/>
  <c r="BK133" i="11"/>
  <c r="BK105" i="11"/>
  <c r="J149" i="11"/>
  <c r="J115" i="11"/>
  <c r="J146" i="11"/>
  <c r="J117" i="12"/>
  <c r="J115" i="12"/>
  <c r="BK106" i="12"/>
  <c r="J110" i="13"/>
  <c r="J134" i="14"/>
  <c r="BK104" i="14"/>
  <c r="J115" i="14"/>
  <c r="J131" i="14"/>
  <c r="BK133" i="14"/>
  <c r="J149" i="15"/>
  <c r="BK110" i="15"/>
  <c r="BK143" i="15"/>
  <c r="J99" i="15"/>
  <c r="J115" i="15"/>
  <c r="BK116" i="16"/>
  <c r="BK136" i="16"/>
  <c r="BK117" i="16"/>
  <c r="BK134" i="16"/>
  <c r="J128" i="16"/>
  <c r="BK107" i="17"/>
  <c r="J89" i="17"/>
  <c r="J314" i="2"/>
  <c r="J249" i="2"/>
  <c r="BK266" i="2"/>
  <c r="J195" i="2"/>
  <c r="BK291" i="2"/>
  <c r="J200" i="2"/>
  <c r="J117" i="2"/>
  <c r="BK232" i="2"/>
  <c r="J148" i="2"/>
  <c r="BK785" i="3"/>
  <c r="BK739" i="3"/>
  <c r="BK591" i="3"/>
  <c r="BK545" i="3"/>
  <c r="BK477" i="3"/>
  <c r="BK387" i="3"/>
  <c r="J287" i="3"/>
  <c r="BK218" i="3"/>
  <c r="BK804" i="3"/>
  <c r="BK674" i="3"/>
  <c r="J561" i="3"/>
  <c r="BK385" i="3"/>
  <c r="J341" i="3"/>
  <c r="J299" i="3"/>
  <c r="J239" i="3"/>
  <c r="J147" i="3"/>
  <c r="J780" i="3"/>
  <c r="J687" i="3"/>
  <c r="J574" i="3"/>
  <c r="J447" i="3"/>
  <c r="BK399" i="3"/>
  <c r="BK338" i="3"/>
  <c r="J223" i="3"/>
  <c r="BK780" i="3"/>
  <c r="BK708" i="3"/>
  <c r="BK680" i="3"/>
  <c r="J642" i="3"/>
  <c r="BK496" i="3"/>
  <c r="J425" i="3"/>
  <c r="J335" i="3"/>
  <c r="BK193" i="3"/>
  <c r="J202" i="4"/>
  <c r="BK201" i="4"/>
  <c r="J195" i="4"/>
  <c r="BK99" i="4"/>
  <c r="BK176" i="4"/>
  <c r="J292" i="5"/>
  <c r="J243" i="5"/>
  <c r="J208" i="5"/>
  <c r="J184" i="5"/>
  <c r="J152" i="5"/>
  <c r="J106" i="5"/>
  <c r="J251" i="5"/>
  <c r="J202" i="5"/>
  <c r="J157" i="5"/>
  <c r="J111" i="5"/>
  <c r="BK278" i="5"/>
  <c r="BK231" i="5"/>
  <c r="BK174" i="5"/>
  <c r="BK114" i="5"/>
  <c r="J284" i="5"/>
  <c r="BK262" i="5"/>
  <c r="BK242" i="5"/>
  <c r="BK206" i="5"/>
  <c r="J167" i="5"/>
  <c r="BK110" i="5"/>
  <c r="J136" i="6"/>
  <c r="BK110" i="6"/>
  <c r="J100" i="6"/>
  <c r="BK128" i="6"/>
  <c r="J150" i="6"/>
  <c r="BK106" i="6"/>
  <c r="J133" i="6"/>
  <c r="BK166" i="7"/>
  <c r="BK129" i="7"/>
  <c r="BK99" i="7"/>
  <c r="BK149" i="7"/>
  <c r="J115" i="7"/>
  <c r="J171" i="7"/>
  <c r="J137" i="7"/>
  <c r="J101" i="7"/>
  <c r="BK154" i="7"/>
  <c r="J107" i="7"/>
  <c r="BK214" i="8"/>
  <c r="BK166" i="8"/>
  <c r="BK135" i="8"/>
  <c r="BK109" i="8"/>
  <c r="BK196" i="8"/>
  <c r="BK146" i="8"/>
  <c r="BK125" i="8"/>
  <c r="BK210" i="8"/>
  <c r="BK176" i="8"/>
  <c r="BK150" i="8"/>
  <c r="BK216" i="8"/>
  <c r="J180" i="8"/>
  <c r="J164" i="8"/>
  <c r="BK136" i="8"/>
  <c r="J101" i="8"/>
  <c r="BK116" i="9"/>
  <c r="J110" i="9"/>
  <c r="J147" i="9"/>
  <c r="BK107" i="9"/>
  <c r="J137" i="9"/>
  <c r="BK114" i="9"/>
  <c r="J137" i="10"/>
  <c r="BK142" i="10"/>
  <c r="BK138" i="10"/>
  <c r="J141" i="10"/>
  <c r="BK105" i="10"/>
  <c r="J147" i="11"/>
  <c r="BK172" i="11"/>
  <c r="BK120" i="11"/>
  <c r="J164" i="11"/>
  <c r="BK134" i="11"/>
  <c r="J165" i="11"/>
  <c r="BK109" i="11"/>
  <c r="J102" i="12"/>
  <c r="BK119" i="12"/>
  <c r="BK107" i="13"/>
  <c r="BK136" i="14"/>
  <c r="BK105" i="14"/>
  <c r="BK116" i="14"/>
  <c r="J120" i="14"/>
  <c r="BK127" i="14"/>
  <c r="J162" i="15"/>
  <c r="J131" i="15"/>
  <c r="J163" i="15"/>
  <c r="BK127" i="15"/>
  <c r="BK163" i="15"/>
  <c r="J106" i="15"/>
  <c r="BK113" i="16"/>
  <c r="BK133" i="16"/>
  <c r="J96" i="16"/>
  <c r="BK110" i="16"/>
  <c r="J119" i="16"/>
  <c r="BK104" i="17"/>
  <c r="BK95" i="17"/>
  <c r="BK88" i="17"/>
  <c r="BK304" i="2"/>
  <c r="BK203" i="2"/>
  <c r="BK298" i="2"/>
  <c r="J208" i="2"/>
  <c r="BK287" i="2"/>
  <c r="BK198" i="2"/>
  <c r="BK120" i="2"/>
  <c r="J227" i="2"/>
  <c r="BK117" i="2"/>
  <c r="J782" i="3"/>
  <c r="BK688" i="3"/>
  <c r="BK601" i="3"/>
  <c r="BK468" i="3"/>
  <c r="J385" i="3"/>
  <c r="BK315" i="3"/>
  <c r="BK183" i="3"/>
  <c r="J862" i="3"/>
  <c r="BK691" i="3"/>
  <c r="BK451" i="3"/>
  <c r="J358" i="3"/>
  <c r="BK265" i="3"/>
  <c r="BK188" i="3"/>
  <c r="J822" i="3"/>
  <c r="BK768" i="3"/>
  <c r="J657" i="3"/>
  <c r="J537" i="3"/>
  <c r="J437" i="3"/>
  <c r="BK397" i="3"/>
  <c r="J284" i="3"/>
  <c r="BK155" i="3"/>
  <c r="J797" i="3"/>
  <c r="BK735" i="3"/>
  <c r="BK684" i="3"/>
  <c r="J648" i="3"/>
  <c r="BK529" i="3"/>
  <c r="J422" i="3"/>
  <c r="BK281" i="3"/>
  <c r="J178" i="3"/>
  <c r="J166" i="4"/>
  <c r="BK163" i="4"/>
  <c r="J182" i="4"/>
  <c r="BK96" i="4"/>
  <c r="BK127" i="4"/>
  <c r="J273" i="5"/>
  <c r="J255" i="5"/>
  <c r="BK220" i="5"/>
  <c r="BK191" i="5"/>
  <c r="BK158" i="5"/>
  <c r="J112" i="5"/>
  <c r="J274" i="5"/>
  <c r="J233" i="5"/>
  <c r="BK200" i="5"/>
  <c r="J165" i="5"/>
  <c r="J113" i="5"/>
  <c r="J261" i="5"/>
  <c r="BK226" i="5"/>
  <c r="BK175" i="5"/>
  <c r="BK289" i="5"/>
  <c r="J267" i="5"/>
  <c r="BK227" i="5"/>
  <c r="J191" i="5"/>
  <c r="BK157" i="5"/>
  <c r="J109" i="5"/>
  <c r="BK141" i="6"/>
  <c r="BK119" i="6"/>
  <c r="BK96" i="6"/>
  <c r="J107" i="6"/>
  <c r="J128" i="6"/>
  <c r="BK148" i="6"/>
  <c r="BK109" i="6"/>
  <c r="J148" i="7"/>
  <c r="BK113" i="7"/>
  <c r="J168" i="7"/>
  <c r="BK127" i="7"/>
  <c r="BK103" i="7"/>
  <c r="J162" i="7"/>
  <c r="BK136" i="7"/>
  <c r="J111" i="7"/>
  <c r="J139" i="7"/>
  <c r="BK104" i="7"/>
  <c r="J191" i="8"/>
  <c r="J142" i="8"/>
  <c r="J118" i="8"/>
  <c r="J214" i="8"/>
  <c r="BK179" i="8"/>
  <c r="J151" i="8"/>
  <c r="BK121" i="8"/>
  <c r="J196" i="8"/>
  <c r="BK174" i="8"/>
  <c r="BK141" i="8"/>
  <c r="BK204" i="8"/>
  <c r="BK171" i="8"/>
  <c r="BK137" i="8"/>
  <c r="J108" i="8"/>
  <c r="BK135" i="9"/>
  <c r="J118" i="9"/>
  <c r="BK149" i="9"/>
  <c r="BK113" i="9"/>
  <c r="BK139" i="9"/>
  <c r="J108" i="9"/>
  <c r="J136" i="10"/>
  <c r="J119" i="10"/>
  <c r="BK128" i="10"/>
  <c r="J109" i="10"/>
  <c r="BK149" i="11"/>
  <c r="BK108" i="11"/>
  <c r="BK148" i="11"/>
  <c r="BK116" i="11"/>
  <c r="BK162" i="11"/>
  <c r="BK112" i="11"/>
  <c r="J148" i="11"/>
  <c r="BK113" i="11"/>
  <c r="J124" i="12"/>
  <c r="J118" i="12"/>
  <c r="BK98" i="13"/>
  <c r="J132" i="14"/>
  <c r="J110" i="14"/>
  <c r="BK111" i="14"/>
  <c r="BK115" i="14"/>
  <c r="J118" i="14"/>
  <c r="BK138" i="15"/>
  <c r="BK104" i="15"/>
  <c r="BK130" i="15"/>
  <c r="BK106" i="15"/>
  <c r="J138" i="16"/>
  <c r="J99" i="16"/>
  <c r="J118" i="16"/>
  <c r="BK145" i="16"/>
  <c r="J103" i="16"/>
  <c r="BK123" i="16"/>
  <c r="BK96" i="16"/>
  <c r="J104" i="17"/>
  <c r="BK91" i="17"/>
  <c r="J269" i="2"/>
  <c r="J303" i="2"/>
  <c r="J254" i="2"/>
  <c r="BK130" i="2"/>
  <c r="BK227" i="2"/>
  <c r="BK152" i="2"/>
  <c r="BK294" i="2"/>
  <c r="J178" i="2"/>
  <c r="J802" i="3"/>
  <c r="J700" i="3"/>
  <c r="BK582" i="3"/>
  <c r="BK500" i="3"/>
  <c r="BK394" i="3"/>
  <c r="J309" i="3"/>
  <c r="BK875" i="3"/>
  <c r="BK851" i="3"/>
  <c r="BK765" i="3"/>
  <c r="BK598" i="3"/>
  <c r="J382" i="3"/>
  <c r="BK293" i="3"/>
  <c r="BK231" i="3"/>
  <c r="BK127" i="3"/>
  <c r="J792" i="3"/>
  <c r="J720" i="3"/>
  <c r="BK648" i="3"/>
  <c r="J545" i="3"/>
  <c r="J430" i="3"/>
  <c r="BK363" i="3"/>
  <c r="BK228" i="3"/>
  <c r="J851" i="3"/>
  <c r="BK673" i="3"/>
  <c r="BK561" i="3"/>
  <c r="BK427" i="3"/>
  <c r="J321" i="3"/>
  <c r="BK211" i="3"/>
  <c r="J118" i="3"/>
  <c r="J113" i="4"/>
  <c r="BK102" i="4"/>
  <c r="BK132" i="4"/>
  <c r="J172" i="4"/>
  <c r="J96" i="4"/>
  <c r="J257" i="5"/>
  <c r="BK222" i="5"/>
  <c r="BK197" i="5"/>
  <c r="J170" i="5"/>
  <c r="J140" i="5"/>
  <c r="J290" i="5"/>
  <c r="J262" i="5"/>
  <c r="BK235" i="5"/>
  <c r="BK187" i="5"/>
  <c r="BK167" i="5"/>
  <c r="J129" i="5"/>
  <c r="J280" i="5"/>
  <c r="J234" i="5"/>
  <c r="BK184" i="5"/>
  <c r="BK156" i="5"/>
  <c r="BK291" i="5"/>
  <c r="J275" i="5"/>
  <c r="BK247" i="5"/>
  <c r="J201" i="5"/>
  <c r="BK159" i="5"/>
  <c r="J122" i="5"/>
  <c r="BK111" i="6"/>
  <c r="BK97" i="6"/>
  <c r="BK115" i="6"/>
  <c r="J147" i="6"/>
  <c r="J114" i="6"/>
  <c r="BK143" i="6"/>
  <c r="J105" i="6"/>
  <c r="J151" i="7"/>
  <c r="BK117" i="7"/>
  <c r="BK174" i="7"/>
  <c r="J125" i="7"/>
  <c r="BK176" i="7"/>
  <c r="J158" i="7"/>
  <c r="J132" i="7"/>
  <c r="J98" i="7"/>
  <c r="BK141" i="7"/>
  <c r="J103" i="7"/>
  <c r="BK181" i="8"/>
  <c r="BK151" i="8"/>
  <c r="BK117" i="8"/>
  <c r="J208" i="8"/>
  <c r="J177" i="8"/>
  <c r="J147" i="8"/>
  <c r="BK123" i="8"/>
  <c r="J204" i="8"/>
  <c r="BK177" i="8"/>
  <c r="J154" i="8"/>
  <c r="J100" i="8"/>
  <c r="J200" i="8"/>
  <c r="J157" i="8"/>
  <c r="J122" i="8"/>
  <c r="BK143" i="9"/>
  <c r="J139" i="9"/>
  <c r="BK104" i="9"/>
  <c r="BK137" i="9"/>
  <c r="J154" i="9"/>
  <c r="BK124" i="9"/>
  <c r="J107" i="9"/>
  <c r="J128" i="10"/>
  <c r="J134" i="10"/>
  <c r="BK133" i="10"/>
  <c r="J126" i="10"/>
  <c r="J160" i="11"/>
  <c r="J127" i="11"/>
  <c r="J138" i="11"/>
  <c r="J112" i="11"/>
  <c r="BK158" i="11"/>
  <c r="J111" i="11"/>
  <c r="BK147" i="11"/>
  <c r="BK121" i="12"/>
  <c r="J104" i="12"/>
  <c r="BK115" i="12"/>
  <c r="J108" i="13"/>
  <c r="J119" i="14"/>
  <c r="BK113" i="14"/>
  <c r="J109" i="14"/>
  <c r="BK112" i="14"/>
  <c r="BK156" i="15"/>
  <c r="BK135" i="15"/>
  <c r="J97" i="15"/>
  <c r="J129" i="15"/>
  <c r="J147" i="15"/>
  <c r="J145" i="15"/>
  <c r="J130" i="15"/>
  <c r="J125" i="15"/>
  <c r="BK122" i="15"/>
  <c r="J118" i="15"/>
  <c r="J108" i="15"/>
  <c r="J105" i="15"/>
  <c r="BK99" i="15"/>
  <c r="J157" i="15"/>
  <c r="BK150" i="15"/>
  <c r="J139" i="15"/>
  <c r="BK114" i="15"/>
  <c r="J129" i="16"/>
  <c r="BK135" i="16"/>
  <c r="J107" i="16"/>
  <c r="BK129" i="16"/>
  <c r="J136" i="16"/>
  <c r="J116" i="16"/>
  <c r="J95" i="17"/>
  <c r="J96" i="17"/>
  <c r="BK236" i="2"/>
  <c r="BK317" i="2"/>
  <c r="J218" i="2"/>
  <c r="J260" i="2"/>
  <c r="BK195" i="2"/>
  <c r="J107" i="2"/>
  <c r="J224" i="2"/>
  <c r="J758" i="3"/>
  <c r="BK730" i="3"/>
  <c r="J598" i="3"/>
  <c r="J569" i="3"/>
  <c r="J496" i="3"/>
  <c r="BK425" i="3"/>
  <c r="BK321" i="3"/>
  <c r="BK178" i="3"/>
  <c r="J858" i="3"/>
  <c r="J794" i="3"/>
  <c r="J629" i="3"/>
  <c r="J500" i="3"/>
  <c r="BK460" i="3"/>
  <c r="J387" i="3"/>
  <c r="J324" i="3"/>
  <c r="J254" i="3"/>
  <c r="J144" i="3"/>
  <c r="J804" i="3"/>
  <c r="J750" i="3"/>
  <c r="BK659" i="3"/>
  <c r="BK595" i="3"/>
  <c r="BK471" i="3"/>
  <c r="BK403" i="3"/>
  <c r="BK302" i="3"/>
  <c r="J138" i="3"/>
  <c r="J691" i="3"/>
  <c r="BK637" i="3"/>
  <c r="J525" i="3"/>
  <c r="J409" i="3"/>
  <c r="BK332" i="3"/>
  <c r="J203" i="3"/>
  <c r="BK192" i="4"/>
  <c r="BK109" i="4"/>
  <c r="J109" i="4"/>
  <c r="BK124" i="4"/>
  <c r="BK173" i="4"/>
  <c r="BK290" i="5"/>
  <c r="BK259" i="5"/>
  <c r="J221" i="5"/>
  <c r="BK198" i="5"/>
  <c r="J171" i="5"/>
  <c r="BK135" i="5"/>
  <c r="J282" i="5"/>
  <c r="BK244" i="5"/>
  <c r="BK203" i="5"/>
  <c r="BK170" i="5"/>
  <c r="BK137" i="5"/>
  <c r="J279" i="5"/>
  <c r="J237" i="5"/>
  <c r="BK179" i="5"/>
  <c r="BK292" i="5"/>
  <c r="BK280" i="5"/>
  <c r="BK254" i="5"/>
  <c r="J226" i="5"/>
  <c r="J203" i="5"/>
  <c r="J160" i="5"/>
  <c r="BK129" i="5"/>
  <c r="J103" i="5"/>
  <c r="J130" i="6"/>
  <c r="J116" i="6"/>
  <c r="BK147" i="6"/>
  <c r="J104" i="6"/>
  <c r="BK125" i="6"/>
  <c r="BK146" i="6"/>
  <c r="BK108" i="6"/>
  <c r="BK159" i="7"/>
  <c r="J128" i="7"/>
  <c r="J102" i="7"/>
  <c r="BK165" i="7"/>
  <c r="BK132" i="7"/>
  <c r="BK97" i="7"/>
  <c r="J169" i="7"/>
  <c r="BK134" i="7"/>
  <c r="J100" i="7"/>
  <c r="J140" i="7"/>
  <c r="J217" i="8"/>
  <c r="J174" i="8"/>
  <c r="BK133" i="8"/>
  <c r="BK102" i="8"/>
  <c r="J192" i="8"/>
  <c r="J161" i="8"/>
  <c r="J127" i="8"/>
  <c r="BK202" i="8"/>
  <c r="BK168" i="8"/>
  <c r="J135" i="8"/>
  <c r="J197" i="8"/>
  <c r="BK170" i="8"/>
  <c r="BK138" i="8"/>
  <c r="BK113" i="8"/>
  <c r="J145" i="9"/>
  <c r="J133" i="9"/>
  <c r="BK108" i="9"/>
  <c r="J146" i="9"/>
  <c r="BK106" i="9"/>
  <c r="J131" i="9"/>
  <c r="J102" i="9"/>
  <c r="BK120" i="10"/>
  <c r="BK141" i="10"/>
  <c r="BK140" i="10"/>
  <c r="J138" i="10"/>
  <c r="BK161" i="11"/>
  <c r="J123" i="11"/>
  <c r="J157" i="11"/>
  <c r="BK126" i="11"/>
  <c r="J166" i="11"/>
  <c r="J139" i="11"/>
  <c r="BK163" i="11"/>
  <c r="J129" i="11"/>
  <c r="BK109" i="12"/>
  <c r="BK120" i="12"/>
  <c r="BK110" i="13"/>
  <c r="J128" i="14"/>
  <c r="J121" i="14"/>
  <c r="J137" i="14"/>
  <c r="BK121" i="14"/>
  <c r="J155" i="15"/>
  <c r="J117" i="15"/>
  <c r="J151" i="15"/>
  <c r="BK117" i="15"/>
  <c r="J127" i="15"/>
  <c r="BK131" i="16"/>
  <c r="J142" i="16"/>
  <c r="BK105" i="16"/>
  <c r="J127" i="16"/>
  <c r="BK121" i="16"/>
  <c r="J94" i="17"/>
  <c r="BK93" i="17"/>
  <c r="J90" i="17"/>
  <c r="BK208" i="2"/>
  <c r="BK238" i="2"/>
  <c r="J155" i="2"/>
  <c r="J236" i="2"/>
  <c r="J164" i="2"/>
  <c r="BK306" i="2"/>
  <c r="J180" i="2"/>
  <c r="BK107" i="2"/>
  <c r="BK770" i="3"/>
  <c r="J727" i="3"/>
  <c r="J661" i="3"/>
  <c r="BK574" i="3"/>
  <c r="J487" i="3"/>
  <c r="J363" i="3"/>
  <c r="BK175" i="3"/>
  <c r="BK858" i="3"/>
  <c r="J846" i="3"/>
  <c r="BK712" i="3"/>
  <c r="BK594" i="3"/>
  <c r="J448" i="3"/>
  <c r="J281" i="3"/>
  <c r="J214" i="3"/>
  <c r="J121" i="3"/>
  <c r="BK797" i="3"/>
  <c r="BK725" i="3"/>
  <c r="BK654" i="3"/>
  <c r="J540" i="3"/>
  <c r="J414" i="3"/>
  <c r="BK358" i="3"/>
  <c r="BK239" i="3"/>
  <c r="BK144" i="3"/>
  <c r="BK743" i="3"/>
  <c r="J688" i="3"/>
  <c r="BK656" i="3"/>
  <c r="J577" i="3"/>
  <c r="J468" i="3"/>
  <c r="BK270" i="3"/>
  <c r="J175" i="3"/>
  <c r="BK135" i="4"/>
  <c r="J130" i="4"/>
  <c r="J127" i="4"/>
  <c r="BK130" i="4"/>
  <c r="BK276" i="5"/>
  <c r="BK233" i="5"/>
  <c r="BK201" i="5"/>
  <c r="J169" i="5"/>
  <c r="BK120" i="5"/>
  <c r="J270" i="5"/>
  <c r="J227" i="5"/>
  <c r="BK176" i="5"/>
  <c r="BK136" i="5"/>
  <c r="BK288" i="5"/>
  <c r="J260" i="5"/>
  <c r="J187" i="5"/>
  <c r="BK143" i="5"/>
  <c r="J278" i="5"/>
  <c r="BK257" i="5"/>
  <c r="BK221" i="5"/>
  <c r="J186" i="5"/>
  <c r="J143" i="5"/>
  <c r="BK99" i="5"/>
  <c r="J129" i="6"/>
  <c r="BK104" i="6"/>
  <c r="J135" i="6"/>
  <c r="J102" i="6"/>
  <c r="BK127" i="6"/>
  <c r="J94" i="6"/>
  <c r="BK117" i="6"/>
  <c r="BK158" i="7"/>
  <c r="J124" i="7"/>
  <c r="BK170" i="7"/>
  <c r="BK137" i="7"/>
  <c r="BK100" i="7"/>
  <c r="J167" i="7"/>
  <c r="BK120" i="7"/>
  <c r="BK172" i="7"/>
  <c r="BK124" i="7"/>
  <c r="BK217" i="8"/>
  <c r="J182" i="8"/>
  <c r="BK140" i="8"/>
  <c r="J106" i="8"/>
  <c r="BK180" i="8"/>
  <c r="BK156" i="8"/>
  <c r="BK118" i="8"/>
  <c r="BK192" i="8"/>
  <c r="J169" i="8"/>
  <c r="J139" i="8"/>
  <c r="BK209" i="8"/>
  <c r="BK172" i="8"/>
  <c r="BK107" i="8"/>
  <c r="J140" i="9"/>
  <c r="BK117" i="9"/>
  <c r="BK142" i="9"/>
  <c r="J153" i="9"/>
  <c r="BK118" i="9"/>
  <c r="BK143" i="10"/>
  <c r="BK108" i="10"/>
  <c r="BK136" i="10"/>
  <c r="J129" i="10"/>
  <c r="BK129" i="10"/>
  <c r="J162" i="11"/>
  <c r="J125" i="11"/>
  <c r="J156" i="11"/>
  <c r="BK106" i="11"/>
  <c r="BK157" i="11"/>
  <c r="J126" i="11"/>
  <c r="J153" i="11"/>
  <c r="BK102" i="12"/>
  <c r="BK117" i="12"/>
  <c r="BK108" i="13"/>
  <c r="J100" i="13"/>
  <c r="BK118" i="14"/>
  <c r="J124" i="14"/>
  <c r="J138" i="14"/>
  <c r="BK134" i="14"/>
  <c r="J101" i="14"/>
  <c r="J137" i="15"/>
  <c r="BK100" i="15"/>
  <c r="BK133" i="15"/>
  <c r="BK108" i="15"/>
  <c r="J119" i="15"/>
  <c r="BK127" i="16"/>
  <c r="J137" i="16"/>
  <c r="J104" i="16"/>
  <c r="J124" i="16"/>
  <c r="BK126" i="16"/>
  <c r="J109" i="17"/>
  <c r="BK101" i="17"/>
  <c r="J93" i="17"/>
  <c r="J238" i="2"/>
  <c r="J160" i="2"/>
  <c r="BK272" i="2"/>
  <c r="BK189" i="2"/>
  <c r="BK263" i="2"/>
  <c r="J183" i="2"/>
  <c r="BK321" i="2"/>
  <c r="J256" i="2"/>
  <c r="BK140" i="2"/>
  <c r="BK813" i="3"/>
  <c r="BK738" i="3"/>
  <c r="J668" i="3"/>
  <c r="J566" i="3"/>
  <c r="J489" i="3"/>
  <c r="J406" i="3"/>
  <c r="BK279" i="3"/>
  <c r="J172" i="3"/>
  <c r="BK854" i="3"/>
  <c r="J738" i="3"/>
  <c r="BK616" i="3"/>
  <c r="BK435" i="3"/>
  <c r="J344" i="3"/>
  <c r="BK236" i="3"/>
  <c r="J152" i="3"/>
  <c r="J808" i="3"/>
  <c r="BK760" i="3"/>
  <c r="BK700" i="3"/>
  <c r="J616" i="3"/>
  <c r="J477" i="3"/>
  <c r="BK406" i="3"/>
  <c r="J327" i="3"/>
  <c r="BK208" i="3"/>
  <c r="J770" i="3"/>
  <c r="J725" i="3"/>
  <c r="J677" i="3"/>
  <c r="BK639" i="3"/>
  <c r="BK492" i="3"/>
  <c r="J374" i="3"/>
  <c r="BK257" i="3"/>
  <c r="J160" i="3"/>
  <c r="J124" i="4"/>
  <c r="BK115" i="4"/>
  <c r="J135" i="4"/>
  <c r="J156" i="4"/>
  <c r="BK283" i="5"/>
  <c r="BK241" i="5"/>
  <c r="J211" i="5"/>
  <c r="BK182" i="5"/>
  <c r="J145" i="5"/>
  <c r="BK100" i="5"/>
  <c r="J241" i="5"/>
  <c r="J192" i="5"/>
  <c r="J138" i="5"/>
  <c r="J100" i="5"/>
  <c r="BK236" i="5"/>
  <c r="BK188" i="5"/>
  <c r="BK105" i="5"/>
  <c r="BK263" i="5"/>
  <c r="BK245" i="5"/>
  <c r="BK215" i="5"/>
  <c r="J164" i="5"/>
  <c r="BK138" i="5"/>
  <c r="BK104" i="5"/>
  <c r="BK126" i="6"/>
  <c r="BK101" i="6"/>
  <c r="J131" i="6"/>
  <c r="BK149" i="6"/>
  <c r="BK113" i="6"/>
  <c r="J127" i="6"/>
  <c r="BK156" i="7"/>
  <c r="J127" i="7"/>
  <c r="BK101" i="7"/>
  <c r="BK139" i="7"/>
  <c r="J118" i="7"/>
  <c r="BK168" i="7"/>
  <c r="BK146" i="7"/>
  <c r="J117" i="7"/>
  <c r="BK157" i="7"/>
  <c r="J110" i="7"/>
  <c r="J215" i="8"/>
  <c r="J171" i="8"/>
  <c r="J112" i="8"/>
  <c r="J194" i="8"/>
  <c r="BK163" i="8"/>
  <c r="BK139" i="8"/>
  <c r="BK215" i="8"/>
  <c r="J179" i="8"/>
  <c r="J153" i="8"/>
  <c r="J110" i="8"/>
  <c r="J198" i="8"/>
  <c r="J146" i="8"/>
  <c r="J124" i="8"/>
  <c r="BK154" i="9"/>
  <c r="J132" i="9"/>
  <c r="BK152" i="9"/>
  <c r="BK128" i="9"/>
  <c r="J143" i="9"/>
  <c r="BK120" i="9"/>
  <c r="J142" i="10"/>
  <c r="J116" i="10"/>
  <c r="BK137" i="10"/>
  <c r="BK130" i="10"/>
  <c r="BK131" i="10"/>
  <c r="J101" i="10"/>
  <c r="BK128" i="11"/>
  <c r="J158" i="11"/>
  <c r="BK127" i="11"/>
  <c r="BK173" i="11"/>
  <c r="J150" i="11"/>
  <c r="BK164" i="11"/>
  <c r="BK132" i="11"/>
  <c r="J111" i="12"/>
  <c r="J109" i="12"/>
  <c r="BK105" i="13"/>
  <c r="J107" i="13"/>
  <c r="J122" i="14"/>
  <c r="BK119" i="14"/>
  <c r="BK122" i="14"/>
  <c r="BK130" i="14"/>
  <c r="J158" i="15"/>
  <c r="J124" i="15"/>
  <c r="BK155" i="15"/>
  <c r="BK119" i="15"/>
  <c r="J153" i="15"/>
  <c r="BK128" i="16"/>
  <c r="BK141" i="16"/>
  <c r="BK106" i="16"/>
  <c r="J132" i="16"/>
  <c r="BK137" i="16"/>
  <c r="BK104" i="16"/>
  <c r="BK109" i="17"/>
  <c r="J91" i="17"/>
  <c r="BK155" i="2"/>
  <c r="J287" i="2"/>
  <c r="J203" i="2"/>
  <c r="J275" i="2"/>
  <c r="J192" i="2"/>
  <c r="J325" i="2"/>
  <c r="BK260" i="2"/>
  <c r="J137" i="2"/>
  <c r="BK775" i="3"/>
  <c r="BK687" i="3"/>
  <c r="J595" i="3"/>
  <c r="BK537" i="3"/>
  <c r="BK445" i="3"/>
  <c r="J348" i="3"/>
  <c r="J257" i="3"/>
  <c r="J168" i="3"/>
  <c r="J827" i="3"/>
  <c r="BK722" i="3"/>
  <c r="J572" i="3"/>
  <c r="J368" i="3"/>
  <c r="J315" i="3"/>
  <c r="BK248" i="3"/>
  <c r="BK149" i="3"/>
  <c r="BK802" i="3"/>
  <c r="J747" i="3"/>
  <c r="J664" i="3"/>
  <c r="J529" i="3"/>
  <c r="BK443" i="3"/>
  <c r="BK379" i="3"/>
  <c r="BK272" i="3"/>
  <c r="BK166" i="3"/>
  <c r="J787" i="3"/>
  <c r="J651" i="3"/>
  <c r="BK550" i="3"/>
  <c r="BK390" i="3"/>
  <c r="BK290" i="3"/>
  <c r="J190" i="3"/>
  <c r="J173" i="4"/>
  <c r="J102" i="4"/>
  <c r="BK117" i="4"/>
  <c r="BK158" i="4"/>
  <c r="J189" i="4"/>
  <c r="J289" i="5"/>
  <c r="J247" i="5"/>
  <c r="J214" i="5"/>
  <c r="BK185" i="5"/>
  <c r="BK155" i="5"/>
  <c r="BK111" i="5"/>
  <c r="BK269" i="5"/>
  <c r="J245" i="5"/>
  <c r="J195" i="5"/>
  <c r="BK140" i="5"/>
  <c r="BK109" i="5"/>
  <c r="J268" i="5"/>
  <c r="J205" i="5"/>
  <c r="BK164" i="5"/>
  <c r="BK101" i="5"/>
  <c r="J271" i="5"/>
  <c r="J256" i="5"/>
  <c r="J220" i="5"/>
  <c r="BK192" i="5"/>
  <c r="J149" i="5"/>
  <c r="BK112" i="5"/>
  <c r="J118" i="6"/>
  <c r="BK151" i="6"/>
  <c r="J126" i="6"/>
  <c r="BK152" i="6"/>
  <c r="J119" i="6"/>
  <c r="BK136" i="6"/>
  <c r="J115" i="6"/>
  <c r="BK162" i="7"/>
  <c r="J130" i="7"/>
  <c r="J104" i="7"/>
  <c r="BK155" i="7"/>
  <c r="BK111" i="7"/>
  <c r="J170" i="7"/>
  <c r="BK151" i="7"/>
  <c r="BK118" i="7"/>
  <c r="BK148" i="7"/>
  <c r="BK109" i="7"/>
  <c r="BK213" i="8"/>
  <c r="J173" i="8"/>
  <c r="J141" i="8"/>
  <c r="BK108" i="8"/>
  <c r="BK197" i="8"/>
  <c r="J165" i="8"/>
  <c r="BK143" i="8"/>
  <c r="J113" i="8"/>
  <c r="BK200" i="8"/>
  <c r="J170" i="8"/>
  <c r="J144" i="8"/>
  <c r="BK211" i="8"/>
  <c r="J181" i="8"/>
  <c r="J140" i="8"/>
  <c r="BK114" i="8"/>
  <c r="BK147" i="9"/>
  <c r="J115" i="9"/>
  <c r="J150" i="9"/>
  <c r="BK112" i="9"/>
  <c r="BK140" i="9"/>
  <c r="J113" i="9"/>
  <c r="BK134" i="10"/>
  <c r="J114" i="10"/>
  <c r="J139" i="10"/>
  <c r="J106" i="10"/>
  <c r="J111" i="10"/>
  <c r="BK170" i="11"/>
  <c r="J132" i="11"/>
  <c r="J168" i="11"/>
  <c r="BK123" i="11"/>
  <c r="J172" i="11"/>
  <c r="BK144" i="11"/>
  <c r="BK119" i="11"/>
  <c r="BK151" i="11"/>
  <c r="J110" i="11"/>
  <c r="BK124" i="12"/>
  <c r="J113" i="12"/>
  <c r="BK101" i="13"/>
  <c r="J101" i="13"/>
  <c r="J126" i="14"/>
  <c r="BK125" i="14"/>
  <c r="J103" i="14"/>
  <c r="J104" i="14"/>
  <c r="J100" i="14"/>
  <c r="BK139" i="15"/>
  <c r="J111" i="15"/>
  <c r="BK148" i="15"/>
  <c r="BK115" i="15"/>
  <c r="J148" i="15"/>
  <c r="J110" i="15"/>
  <c r="J102" i="15"/>
  <c r="BK97" i="15"/>
  <c r="BK159" i="15"/>
  <c r="BK152" i="15"/>
  <c r="J146" i="15"/>
  <c r="BK137" i="15"/>
  <c r="BK113" i="15"/>
  <c r="BK144" i="16"/>
  <c r="BK119" i="16"/>
  <c r="J135" i="16"/>
  <c r="J140" i="16"/>
  <c r="J111" i="16"/>
  <c r="J103" i="17"/>
  <c r="BK94" i="17"/>
  <c r="BK254" i="2"/>
  <c r="J301" i="2"/>
  <c r="BK200" i="2"/>
  <c r="BK303" i="2"/>
  <c r="BK218" i="2"/>
  <c r="BK123" i="2"/>
  <c r="J266" i="2"/>
  <c r="J189" i="2"/>
  <c r="BK110" i="2"/>
  <c r="J743" i="3"/>
  <c r="J684" i="3"/>
  <c r="BK577" i="3"/>
  <c r="BK519" i="3"/>
  <c r="BK456" i="3"/>
  <c r="BK382" i="3"/>
  <c r="J259" i="3"/>
  <c r="BK121" i="3"/>
  <c r="BK819" i="3"/>
  <c r="J673" i="3"/>
  <c r="J553" i="3"/>
  <c r="J519" i="3"/>
  <c r="J482" i="3"/>
  <c r="J443" i="3"/>
  <c r="BK348" i="3"/>
  <c r="J274" i="3"/>
  <c r="BK190" i="3"/>
  <c r="J841" i="3"/>
  <c r="J777" i="3"/>
  <c r="J722" i="3"/>
  <c r="BK651" i="3"/>
  <c r="J531" i="3"/>
  <c r="J435" i="3"/>
  <c r="BK341" i="3"/>
  <c r="BK243" i="3"/>
  <c r="J825" i="3"/>
  <c r="J654" i="3"/>
  <c r="BK563" i="3"/>
  <c r="J471" i="3"/>
  <c r="J370" i="3"/>
  <c r="BK234" i="3"/>
  <c r="J127" i="3"/>
  <c r="J158" i="4"/>
  <c r="BK161" i="4"/>
  <c r="BK186" i="4"/>
  <c r="BK105" i="4"/>
  <c r="J139" i="4"/>
  <c r="J277" i="5"/>
  <c r="BK250" i="5"/>
  <c r="J229" i="5"/>
  <c r="BK195" i="5"/>
  <c r="J166" i="5"/>
  <c r="BK125" i="5"/>
  <c r="BK275" i="5"/>
  <c r="BK252" i="5"/>
  <c r="J217" i="5"/>
  <c r="BK181" i="5"/>
  <c r="J131" i="5"/>
  <c r="BK108" i="5"/>
  <c r="BK267" i="5"/>
  <c r="BK202" i="5"/>
  <c r="BK160" i="5"/>
  <c r="BK103" i="5"/>
  <c r="BK277" i="5"/>
  <c r="BK258" i="5"/>
  <c r="BK230" i="5"/>
  <c r="BK208" i="5"/>
  <c r="J173" i="5"/>
  <c r="J139" i="5"/>
  <c r="J151" i="6"/>
  <c r="J124" i="6"/>
  <c r="J109" i="6"/>
  <c r="J152" i="6"/>
  <c r="BK114" i="6"/>
  <c r="BK145" i="6"/>
  <c r="J103" i="6"/>
  <c r="BK135" i="6"/>
  <c r="J92" i="6"/>
  <c r="BK147" i="7"/>
  <c r="J108" i="7"/>
  <c r="BK171" i="7"/>
  <c r="J141" i="7"/>
  <c r="BK116" i="7"/>
  <c r="J173" i="7"/>
  <c r="J152" i="7"/>
  <c r="J119" i="7"/>
  <c r="BK169" i="7"/>
  <c r="BK114" i="7"/>
  <c r="BK98" i="7"/>
  <c r="J188" i="8"/>
  <c r="J145" i="8"/>
  <c r="J114" i="8"/>
  <c r="J209" i="8"/>
  <c r="J168" i="8"/>
  <c r="BK145" i="8"/>
  <c r="BK110" i="8"/>
  <c r="BK185" i="8"/>
  <c r="J156" i="8"/>
  <c r="BK103" i="8"/>
  <c r="J202" i="8"/>
  <c r="J166" i="8"/>
  <c r="J128" i="8"/>
  <c r="BK99" i="8"/>
  <c r="BK133" i="9"/>
  <c r="J116" i="9"/>
  <c r="BK151" i="9"/>
  <c r="J120" i="9"/>
  <c r="BK144" i="9"/>
  <c r="BK115" i="9"/>
  <c r="J140" i="10"/>
  <c r="BK112" i="10"/>
  <c r="BK135" i="10"/>
  <c r="J131" i="10"/>
  <c r="J127" i="10"/>
  <c r="BK150" i="11"/>
  <c r="BK111" i="11"/>
  <c r="BK146" i="11"/>
  <c r="BK117" i="11"/>
  <c r="J163" i="11"/>
  <c r="J133" i="11"/>
  <c r="J171" i="11"/>
  <c r="BK138" i="11"/>
  <c r="J114" i="12"/>
  <c r="J119" i="12"/>
  <c r="BK114" i="12"/>
  <c r="J103" i="13"/>
  <c r="J98" i="13"/>
  <c r="J111" i="14"/>
  <c r="BK106" i="14"/>
  <c r="BK110" i="14"/>
  <c r="BK109" i="14"/>
  <c r="BK136" i="15"/>
  <c r="BK164" i="15"/>
  <c r="BK128" i="15"/>
  <c r="J136" i="15"/>
  <c r="BK107" i="15"/>
  <c r="BK107" i="16"/>
  <c r="J131" i="16"/>
  <c r="BK99" i="16"/>
  <c r="BK111" i="16"/>
  <c r="BK114" i="16"/>
  <c r="BK98" i="17"/>
  <c r="BK97" i="17"/>
  <c r="BK275" i="2"/>
  <c r="AS64" i="1"/>
  <c r="J134" i="2"/>
  <c r="J263" i="2"/>
  <c r="J123" i="2"/>
  <c r="J694" i="3"/>
  <c r="BK606" i="3"/>
  <c r="BK509" i="3"/>
  <c r="J419" i="3"/>
  <c r="BK318" i="3"/>
  <c r="J243" i="3"/>
  <c r="J875" i="3"/>
  <c r="BK822" i="3"/>
  <c r="BK755" i="3"/>
  <c r="BK430" i="3"/>
  <c r="BK354" i="3"/>
  <c r="BK268" i="3"/>
  <c r="BK160" i="3"/>
  <c r="J819" i="3"/>
  <c r="BK752" i="3"/>
  <c r="BK661" i="3"/>
  <c r="J606" i="3"/>
  <c r="J509" i="3"/>
  <c r="BK440" i="3"/>
  <c r="J376" i="3"/>
  <c r="BK274" i="3"/>
  <c r="J183" i="3"/>
  <c r="BK763" i="3"/>
  <c r="J703" i="3"/>
  <c r="BK670" i="3"/>
  <c r="J591" i="3"/>
  <c r="J479" i="3"/>
  <c r="BK366" i="3"/>
  <c r="BK254" i="3"/>
  <c r="BK147" i="3"/>
  <c r="BK169" i="4"/>
  <c r="BK156" i="4"/>
  <c r="J176" i="4"/>
  <c r="BK195" i="4"/>
  <c r="BK285" i="5"/>
  <c r="BK256" i="5"/>
  <c r="J219" i="5"/>
  <c r="BK173" i="5"/>
  <c r="BK144" i="5"/>
  <c r="BK286" i="5"/>
  <c r="BK261" i="5"/>
  <c r="J239" i="5"/>
  <c r="J185" i="5"/>
  <c r="J119" i="5"/>
  <c r="J238" i="5"/>
  <c r="BK219" i="5"/>
  <c r="J168" i="5"/>
  <c r="J99" i="5"/>
  <c r="J266" i="5"/>
  <c r="J232" i="5"/>
  <c r="BK199" i="5"/>
  <c r="J158" i="5"/>
  <c r="BK130" i="5"/>
  <c r="BK142" i="6"/>
  <c r="J123" i="6"/>
  <c r="J145" i="6"/>
  <c r="J113" i="6"/>
  <c r="J138" i="6"/>
  <c r="J101" i="6"/>
  <c r="J125" i="6"/>
  <c r="J99" i="6"/>
  <c r="J146" i="7"/>
  <c r="BK105" i="7"/>
  <c r="BK140" i="7"/>
  <c r="BK119" i="7"/>
  <c r="J174" i="7"/>
  <c r="J159" i="7"/>
  <c r="BK128" i="7"/>
  <c r="J95" i="7"/>
  <c r="J138" i="7"/>
  <c r="BK208" i="8"/>
  <c r="J159" i="8"/>
  <c r="BK124" i="8"/>
  <c r="J99" i="8"/>
  <c r="BK189" i="8"/>
  <c r="BK162" i="8"/>
  <c r="BK131" i="8"/>
  <c r="BK106" i="8"/>
  <c r="BK186" i="8"/>
  <c r="BK157" i="8"/>
  <c r="BK104" i="8"/>
  <c r="J195" i="8"/>
  <c r="J143" i="8"/>
  <c r="BK127" i="8"/>
  <c r="J148" i="9"/>
  <c r="BK127" i="9"/>
  <c r="J128" i="9"/>
  <c r="BK153" i="9"/>
  <c r="J127" i="9"/>
  <c r="BK141" i="9"/>
  <c r="BK110" i="9"/>
  <c r="BK126" i="10"/>
  <c r="J104" i="10"/>
  <c r="BK117" i="10"/>
  <c r="BK104" i="10"/>
  <c r="J123" i="10"/>
  <c r="BK171" i="11"/>
  <c r="BK136" i="11"/>
  <c r="BK167" i="11"/>
  <c r="J113" i="11"/>
  <c r="J151" i="11"/>
  <c r="J116" i="11"/>
  <c r="BK139" i="11"/>
  <c r="J120" i="12"/>
  <c r="BK116" i="12"/>
  <c r="J123" i="12"/>
  <c r="BK100" i="13"/>
  <c r="BK129" i="14"/>
  <c r="BK131" i="14"/>
  <c r="BK132" i="14"/>
  <c r="BK103" i="14"/>
  <c r="J152" i="15"/>
  <c r="BK112" i="15"/>
  <c r="BK158" i="15"/>
  <c r="BK116" i="15"/>
  <c r="J154" i="15"/>
  <c r="BK132" i="16"/>
  <c r="J143" i="16"/>
  <c r="BK109" i="16"/>
  <c r="J133" i="16"/>
  <c r="BK138" i="16"/>
  <c r="J109" i="16"/>
  <c r="J101" i="17"/>
  <c r="J98" i="17"/>
  <c r="T100" i="12" l="1"/>
  <c r="R100" i="12"/>
  <c r="BK102" i="2"/>
  <c r="J102" i="2" s="1"/>
  <c r="J65" i="2" s="1"/>
  <c r="BK154" i="2"/>
  <c r="J154" i="2" s="1"/>
  <c r="J67" i="2" s="1"/>
  <c r="BK246" i="2"/>
  <c r="J246" i="2" s="1"/>
  <c r="J68" i="2" s="1"/>
  <c r="T290" i="2"/>
  <c r="T297" i="2"/>
  <c r="T313" i="2"/>
  <c r="BK117" i="3"/>
  <c r="J117" i="3" s="1"/>
  <c r="J69" i="3" s="1"/>
  <c r="T171" i="3"/>
  <c r="R217" i="3"/>
  <c r="P242" i="3"/>
  <c r="BK350" i="3"/>
  <c r="J350" i="3" s="1"/>
  <c r="J73" i="3" s="1"/>
  <c r="R393" i="3"/>
  <c r="T429" i="3"/>
  <c r="R453" i="3"/>
  <c r="T481" i="3"/>
  <c r="R491" i="3"/>
  <c r="R499" i="3"/>
  <c r="BK539" i="3"/>
  <c r="J539" i="3" s="1"/>
  <c r="J83" i="3" s="1"/>
  <c r="R568" i="3"/>
  <c r="T597" i="3"/>
  <c r="P729" i="3"/>
  <c r="BK754" i="3"/>
  <c r="J754" i="3"/>
  <c r="J87" i="3"/>
  <c r="BK779" i="3"/>
  <c r="J779" i="3" s="1"/>
  <c r="J88" i="3" s="1"/>
  <c r="P801" i="3"/>
  <c r="P815" i="3"/>
  <c r="R850" i="3"/>
  <c r="BK95" i="4"/>
  <c r="J95" i="4"/>
  <c r="J69" i="4" s="1"/>
  <c r="R98" i="5"/>
  <c r="P118" i="5"/>
  <c r="T121" i="5"/>
  <c r="P147" i="5"/>
  <c r="R180" i="5"/>
  <c r="T183" i="5"/>
  <c r="P213" i="5"/>
  <c r="P246" i="5"/>
  <c r="R287" i="5"/>
  <c r="R91" i="6"/>
  <c r="T132" i="6"/>
  <c r="R139" i="6"/>
  <c r="R93" i="7"/>
  <c r="P122" i="7"/>
  <c r="R144" i="7"/>
  <c r="BK150" i="7"/>
  <c r="J150" i="7" s="1"/>
  <c r="J68" i="7" s="1"/>
  <c r="R164" i="7"/>
  <c r="R98" i="8"/>
  <c r="R111" i="8"/>
  <c r="T115" i="8"/>
  <c r="T126" i="8"/>
  <c r="T132" i="8"/>
  <c r="T149" i="8"/>
  <c r="T155" i="8"/>
  <c r="P183" i="8"/>
  <c r="T193" i="8"/>
  <c r="T199" i="8"/>
  <c r="R101" i="9"/>
  <c r="R109" i="9"/>
  <c r="R119" i="9"/>
  <c r="P126" i="9"/>
  <c r="P129" i="9"/>
  <c r="R136" i="9"/>
  <c r="P100" i="10"/>
  <c r="P110" i="10"/>
  <c r="P115" i="10"/>
  <c r="R118" i="10"/>
  <c r="R125" i="10"/>
  <c r="R104" i="11"/>
  <c r="R107" i="11"/>
  <c r="R114" i="11"/>
  <c r="R118" i="11"/>
  <c r="R121" i="11"/>
  <c r="P124" i="11"/>
  <c r="BK135" i="11"/>
  <c r="J135" i="11" s="1"/>
  <c r="J75" i="11" s="1"/>
  <c r="BK142" i="11"/>
  <c r="J142" i="11"/>
  <c r="J76" i="11" s="1"/>
  <c r="BK145" i="11"/>
  <c r="J145" i="11" s="1"/>
  <c r="J77" i="11" s="1"/>
  <c r="P154" i="11"/>
  <c r="P105" i="12"/>
  <c r="P110" i="12"/>
  <c r="BK97" i="13"/>
  <c r="J97" i="13" s="1"/>
  <c r="J69" i="13" s="1"/>
  <c r="T104" i="13"/>
  <c r="R99" i="14"/>
  <c r="P107" i="14"/>
  <c r="P114" i="14"/>
  <c r="P117" i="14"/>
  <c r="P98" i="14" s="1"/>
  <c r="P97" i="14" s="1"/>
  <c r="AU70" i="1" s="1"/>
  <c r="R123" i="14"/>
  <c r="BK96" i="15"/>
  <c r="J96" i="15" s="1"/>
  <c r="J65" i="15" s="1"/>
  <c r="BK109" i="15"/>
  <c r="J109" i="15" s="1"/>
  <c r="J66" i="15" s="1"/>
  <c r="R120" i="15"/>
  <c r="P123" i="15"/>
  <c r="P126" i="15"/>
  <c r="BK142" i="15"/>
  <c r="J142" i="15"/>
  <c r="J72" i="15" s="1"/>
  <c r="T142" i="15"/>
  <c r="P98" i="16"/>
  <c r="T108" i="16"/>
  <c r="T115" i="16"/>
  <c r="BK122" i="16"/>
  <c r="J122" i="16" s="1"/>
  <c r="J70" i="16" s="1"/>
  <c r="BK130" i="16"/>
  <c r="J130" i="16" s="1"/>
  <c r="J71" i="16" s="1"/>
  <c r="R102" i="2"/>
  <c r="T154" i="2"/>
  <c r="P246" i="2"/>
  <c r="R290" i="2"/>
  <c r="R297" i="2"/>
  <c r="R313" i="2"/>
  <c r="T117" i="3"/>
  <c r="P171" i="3"/>
  <c r="P217" i="3"/>
  <c r="R242" i="3"/>
  <c r="T350" i="3"/>
  <c r="T393" i="3"/>
  <c r="BK429" i="3"/>
  <c r="J429" i="3"/>
  <c r="J77" i="3" s="1"/>
  <c r="P453" i="3"/>
  <c r="P481" i="3"/>
  <c r="T491" i="3"/>
  <c r="T499" i="3"/>
  <c r="T539" i="3"/>
  <c r="P568" i="3"/>
  <c r="BK597" i="3"/>
  <c r="J597" i="3" s="1"/>
  <c r="J85" i="3" s="1"/>
  <c r="T729" i="3"/>
  <c r="T754" i="3"/>
  <c r="R779" i="3"/>
  <c r="R801" i="3"/>
  <c r="BK815" i="3"/>
  <c r="J815" i="3"/>
  <c r="J90" i="3" s="1"/>
  <c r="BK850" i="3"/>
  <c r="J850" i="3"/>
  <c r="J91" i="3"/>
  <c r="T95" i="4"/>
  <c r="T94" i="4" s="1"/>
  <c r="T93" i="4" s="1"/>
  <c r="P98" i="5"/>
  <c r="BK118" i="5"/>
  <c r="J118" i="5" s="1"/>
  <c r="J66" i="5" s="1"/>
  <c r="P121" i="5"/>
  <c r="BK147" i="5"/>
  <c r="J147" i="5" s="1"/>
  <c r="J68" i="5" s="1"/>
  <c r="BK180" i="5"/>
  <c r="J180" i="5" s="1"/>
  <c r="J70" i="5" s="1"/>
  <c r="P183" i="5"/>
  <c r="T213" i="5"/>
  <c r="R246" i="5"/>
  <c r="BK287" i="5"/>
  <c r="J287" i="5"/>
  <c r="J74" i="5"/>
  <c r="P91" i="6"/>
  <c r="P132" i="6"/>
  <c r="BK139" i="6"/>
  <c r="J139" i="6" s="1"/>
  <c r="J67" i="6" s="1"/>
  <c r="P93" i="7"/>
  <c r="R122" i="7"/>
  <c r="P144" i="7"/>
  <c r="T150" i="7"/>
  <c r="T164" i="7"/>
  <c r="BK98" i="8"/>
  <c r="J98" i="8"/>
  <c r="J65" i="8" s="1"/>
  <c r="BK111" i="8"/>
  <c r="J111" i="8"/>
  <c r="J66" i="8"/>
  <c r="T111" i="8"/>
  <c r="P115" i="8"/>
  <c r="P126" i="8"/>
  <c r="R132" i="8"/>
  <c r="P149" i="8"/>
  <c r="BK155" i="8"/>
  <c r="J155" i="8"/>
  <c r="J71" i="8" s="1"/>
  <c r="R183" i="8"/>
  <c r="BK193" i="8"/>
  <c r="J193" i="8"/>
  <c r="J73" i="8"/>
  <c r="P199" i="8"/>
  <c r="BK101" i="9"/>
  <c r="J101" i="9"/>
  <c r="J69" i="9"/>
  <c r="P109" i="9"/>
  <c r="T119" i="9"/>
  <c r="R126" i="9"/>
  <c r="R129" i="9"/>
  <c r="BK136" i="9"/>
  <c r="J136" i="9" s="1"/>
  <c r="J75" i="9" s="1"/>
  <c r="BK100" i="10"/>
  <c r="J100" i="10" s="1"/>
  <c r="J69" i="10" s="1"/>
  <c r="BK110" i="10"/>
  <c r="J110" i="10"/>
  <c r="J70" i="10" s="1"/>
  <c r="T115" i="10"/>
  <c r="T118" i="10"/>
  <c r="P125" i="10"/>
  <c r="BK104" i="11"/>
  <c r="J104" i="11" s="1"/>
  <c r="J69" i="11" s="1"/>
  <c r="BK107" i="11"/>
  <c r="J107" i="11" s="1"/>
  <c r="J70" i="11" s="1"/>
  <c r="BK114" i="11"/>
  <c r="J114" i="11" s="1"/>
  <c r="J71" i="11" s="1"/>
  <c r="P118" i="11"/>
  <c r="P121" i="11"/>
  <c r="R124" i="11"/>
  <c r="P135" i="11"/>
  <c r="T142" i="11"/>
  <c r="T145" i="11"/>
  <c r="T154" i="11"/>
  <c r="R105" i="12"/>
  <c r="T110" i="12"/>
  <c r="T97" i="13"/>
  <c r="T96" i="13"/>
  <c r="T95" i="13" s="1"/>
  <c r="P104" i="13"/>
  <c r="BK99" i="14"/>
  <c r="J99" i="14" s="1"/>
  <c r="J69" i="14" s="1"/>
  <c r="T107" i="14"/>
  <c r="T114" i="14"/>
  <c r="R117" i="14"/>
  <c r="P123" i="14"/>
  <c r="P96" i="15"/>
  <c r="R109" i="15"/>
  <c r="P120" i="15"/>
  <c r="R123" i="15"/>
  <c r="T126" i="15"/>
  <c r="R134" i="15"/>
  <c r="P142" i="15"/>
  <c r="R98" i="16"/>
  <c r="P108" i="16"/>
  <c r="R115" i="16"/>
  <c r="R122" i="16"/>
  <c r="R130" i="16"/>
  <c r="T102" i="2"/>
  <c r="R154" i="2"/>
  <c r="T246" i="2"/>
  <c r="P290" i="2"/>
  <c r="P297" i="2"/>
  <c r="P313" i="2"/>
  <c r="R117" i="3"/>
  <c r="R171" i="3"/>
  <c r="T217" i="3"/>
  <c r="T242" i="3"/>
  <c r="P350" i="3"/>
  <c r="BK393" i="3"/>
  <c r="J393" i="3" s="1"/>
  <c r="J76" i="3" s="1"/>
  <c r="P429" i="3"/>
  <c r="BK453" i="3"/>
  <c r="J453" i="3" s="1"/>
  <c r="J78" i="3" s="1"/>
  <c r="BK481" i="3"/>
  <c r="J481" i="3" s="1"/>
  <c r="J79" i="3" s="1"/>
  <c r="BK491" i="3"/>
  <c r="J491" i="3" s="1"/>
  <c r="J80" i="3" s="1"/>
  <c r="P499" i="3"/>
  <c r="R539" i="3"/>
  <c r="T568" i="3"/>
  <c r="R597" i="3"/>
  <c r="BK729" i="3"/>
  <c r="J729" i="3"/>
  <c r="J86" i="3"/>
  <c r="P754" i="3"/>
  <c r="P779" i="3"/>
  <c r="BK801" i="3"/>
  <c r="J801" i="3"/>
  <c r="J89" i="3" s="1"/>
  <c r="R815" i="3"/>
  <c r="T850" i="3"/>
  <c r="P95" i="4"/>
  <c r="P94" i="4" s="1"/>
  <c r="P93" i="4" s="1"/>
  <c r="AU59" i="1" s="1"/>
  <c r="T98" i="5"/>
  <c r="T118" i="5"/>
  <c r="R121" i="5"/>
  <c r="R147" i="5"/>
  <c r="P180" i="5"/>
  <c r="BK183" i="5"/>
  <c r="J183" i="5" s="1"/>
  <c r="J71" i="5" s="1"/>
  <c r="BK213" i="5"/>
  <c r="J213" i="5" s="1"/>
  <c r="J72" i="5" s="1"/>
  <c r="BK246" i="5"/>
  <c r="J246" i="5" s="1"/>
  <c r="J73" i="5" s="1"/>
  <c r="P287" i="5"/>
  <c r="BK91" i="6"/>
  <c r="J91" i="6" s="1"/>
  <c r="J65" i="6" s="1"/>
  <c r="BK132" i="6"/>
  <c r="J132" i="6" s="1"/>
  <c r="J66" i="6" s="1"/>
  <c r="T139" i="6"/>
  <c r="BK93" i="7"/>
  <c r="J93" i="7" s="1"/>
  <c r="J65" i="7" s="1"/>
  <c r="BK122" i="7"/>
  <c r="J122" i="7"/>
  <c r="J66" i="7" s="1"/>
  <c r="BK144" i="7"/>
  <c r="J144" i="7"/>
  <c r="J67" i="7"/>
  <c r="P150" i="7"/>
  <c r="BK164" i="7"/>
  <c r="J164" i="7"/>
  <c r="J69" i="7" s="1"/>
  <c r="P98" i="8"/>
  <c r="P111" i="8"/>
  <c r="R115" i="8"/>
  <c r="R126" i="8"/>
  <c r="P132" i="8"/>
  <c r="BK149" i="8"/>
  <c r="J149" i="8"/>
  <c r="J70" i="8"/>
  <c r="R155" i="8"/>
  <c r="T183" i="8"/>
  <c r="P193" i="8"/>
  <c r="R199" i="8"/>
  <c r="T101" i="9"/>
  <c r="T109" i="9"/>
  <c r="P119" i="9"/>
  <c r="T126" i="9"/>
  <c r="BK129" i="9"/>
  <c r="J129" i="9" s="1"/>
  <c r="J74" i="9" s="1"/>
  <c r="P136" i="9"/>
  <c r="T100" i="10"/>
  <c r="T110" i="10"/>
  <c r="R115" i="10"/>
  <c r="BK118" i="10"/>
  <c r="J118" i="10" s="1"/>
  <c r="J73" i="10" s="1"/>
  <c r="BK125" i="10"/>
  <c r="J125" i="10"/>
  <c r="J74" i="10" s="1"/>
  <c r="P104" i="11"/>
  <c r="P107" i="11"/>
  <c r="P114" i="11"/>
  <c r="BK118" i="11"/>
  <c r="J118" i="11" s="1"/>
  <c r="J72" i="11" s="1"/>
  <c r="BK121" i="11"/>
  <c r="J121" i="11" s="1"/>
  <c r="J73" i="11" s="1"/>
  <c r="BK124" i="11"/>
  <c r="J124" i="11" s="1"/>
  <c r="J74" i="11" s="1"/>
  <c r="T135" i="11"/>
  <c r="P142" i="11"/>
  <c r="P145" i="11"/>
  <c r="BK154" i="11"/>
  <c r="J154" i="11" s="1"/>
  <c r="J78" i="11" s="1"/>
  <c r="BK105" i="12"/>
  <c r="J105" i="12" s="1"/>
  <c r="J72" i="12" s="1"/>
  <c r="BK110" i="12"/>
  <c r="J110" i="12"/>
  <c r="J74" i="12" s="1"/>
  <c r="R97" i="13"/>
  <c r="BK104" i="13"/>
  <c r="J104" i="13"/>
  <c r="J71" i="13" s="1"/>
  <c r="T99" i="14"/>
  <c r="R107" i="14"/>
  <c r="R114" i="14"/>
  <c r="T117" i="14"/>
  <c r="T123" i="14"/>
  <c r="T96" i="15"/>
  <c r="T109" i="15"/>
  <c r="T120" i="15"/>
  <c r="T123" i="15"/>
  <c r="R126" i="15"/>
  <c r="P134" i="15"/>
  <c r="BK98" i="16"/>
  <c r="J98" i="16" s="1"/>
  <c r="J66" i="16" s="1"/>
  <c r="BK108" i="16"/>
  <c r="J108" i="16" s="1"/>
  <c r="J67" i="16" s="1"/>
  <c r="BK115" i="16"/>
  <c r="J115" i="16" s="1"/>
  <c r="J68" i="16" s="1"/>
  <c r="P122" i="16"/>
  <c r="P130" i="16"/>
  <c r="P87" i="17"/>
  <c r="BK92" i="17"/>
  <c r="J92" i="17" s="1"/>
  <c r="J62" i="17" s="1"/>
  <c r="R92" i="17"/>
  <c r="P102" i="2"/>
  <c r="P154" i="2"/>
  <c r="R246" i="2"/>
  <c r="BK290" i="2"/>
  <c r="J290" i="2" s="1"/>
  <c r="J72" i="2" s="1"/>
  <c r="BK297" i="2"/>
  <c r="J297" i="2" s="1"/>
  <c r="J73" i="2" s="1"/>
  <c r="BK313" i="2"/>
  <c r="J313" i="2"/>
  <c r="J76" i="2" s="1"/>
  <c r="P117" i="3"/>
  <c r="BK171" i="3"/>
  <c r="J171" i="3" s="1"/>
  <c r="J70" i="3" s="1"/>
  <c r="BK217" i="3"/>
  <c r="J217" i="3"/>
  <c r="J71" i="3"/>
  <c r="BK242" i="3"/>
  <c r="J242" i="3" s="1"/>
  <c r="J72" i="3" s="1"/>
  <c r="R350" i="3"/>
  <c r="P393" i="3"/>
  <c r="R429" i="3"/>
  <c r="T453" i="3"/>
  <c r="R481" i="3"/>
  <c r="P491" i="3"/>
  <c r="BK499" i="3"/>
  <c r="J499" i="3"/>
  <c r="J82" i="3" s="1"/>
  <c r="P539" i="3"/>
  <c r="BK568" i="3"/>
  <c r="J568" i="3"/>
  <c r="J84" i="3"/>
  <c r="P597" i="3"/>
  <c r="R729" i="3"/>
  <c r="R754" i="3"/>
  <c r="T779" i="3"/>
  <c r="T801" i="3"/>
  <c r="T815" i="3"/>
  <c r="P850" i="3"/>
  <c r="R95" i="4"/>
  <c r="R94" i="4" s="1"/>
  <c r="R93" i="4" s="1"/>
  <c r="BK98" i="5"/>
  <c r="J98" i="5" s="1"/>
  <c r="J65" i="5" s="1"/>
  <c r="R118" i="5"/>
  <c r="BK121" i="5"/>
  <c r="J121" i="5"/>
  <c r="J67" i="5" s="1"/>
  <c r="T147" i="5"/>
  <c r="T180" i="5"/>
  <c r="R183" i="5"/>
  <c r="R213" i="5"/>
  <c r="T246" i="5"/>
  <c r="T287" i="5"/>
  <c r="T91" i="6"/>
  <c r="R132" i="6"/>
  <c r="P139" i="6"/>
  <c r="T93" i="7"/>
  <c r="T122" i="7"/>
  <c r="T144" i="7"/>
  <c r="R150" i="7"/>
  <c r="P164" i="7"/>
  <c r="T98" i="8"/>
  <c r="BK115" i="8"/>
  <c r="J115" i="8" s="1"/>
  <c r="J67" i="8" s="1"/>
  <c r="BK126" i="8"/>
  <c r="J126" i="8" s="1"/>
  <c r="J68" i="8" s="1"/>
  <c r="BK132" i="8"/>
  <c r="J132" i="8"/>
  <c r="J69" i="8" s="1"/>
  <c r="R149" i="8"/>
  <c r="P155" i="8"/>
  <c r="BK183" i="8"/>
  <c r="J183" i="8" s="1"/>
  <c r="J72" i="8" s="1"/>
  <c r="R193" i="8"/>
  <c r="BK199" i="8"/>
  <c r="J199" i="8" s="1"/>
  <c r="J74" i="8" s="1"/>
  <c r="P101" i="9"/>
  <c r="P100" i="9" s="1"/>
  <c r="P99" i="9" s="1"/>
  <c r="AU65" i="1" s="1"/>
  <c r="BK109" i="9"/>
  <c r="J109" i="9"/>
  <c r="J70" i="9" s="1"/>
  <c r="BK119" i="9"/>
  <c r="J119" i="9"/>
  <c r="J71" i="9"/>
  <c r="BK126" i="9"/>
  <c r="J126" i="9" s="1"/>
  <c r="J73" i="9" s="1"/>
  <c r="T129" i="9"/>
  <c r="T136" i="9"/>
  <c r="R100" i="10"/>
  <c r="R110" i="10"/>
  <c r="BK115" i="10"/>
  <c r="J115" i="10"/>
  <c r="J72" i="10" s="1"/>
  <c r="P118" i="10"/>
  <c r="T125" i="10"/>
  <c r="T104" i="11"/>
  <c r="T107" i="11"/>
  <c r="T114" i="11"/>
  <c r="T118" i="11"/>
  <c r="T121" i="11"/>
  <c r="T124" i="11"/>
  <c r="R135" i="11"/>
  <c r="R142" i="11"/>
  <c r="R145" i="11"/>
  <c r="R154" i="11"/>
  <c r="T105" i="12"/>
  <c r="R110" i="12"/>
  <c r="P97" i="13"/>
  <c r="R104" i="13"/>
  <c r="P99" i="14"/>
  <c r="BK107" i="14"/>
  <c r="J107" i="14"/>
  <c r="J70" i="14"/>
  <c r="BK114" i="14"/>
  <c r="J114" i="14" s="1"/>
  <c r="J71" i="14" s="1"/>
  <c r="BK117" i="14"/>
  <c r="J117" i="14" s="1"/>
  <c r="J72" i="14" s="1"/>
  <c r="BK123" i="14"/>
  <c r="J123" i="14" s="1"/>
  <c r="J73" i="14" s="1"/>
  <c r="R96" i="15"/>
  <c r="P109" i="15"/>
  <c r="BK120" i="15"/>
  <c r="J120" i="15" s="1"/>
  <c r="J67" i="15" s="1"/>
  <c r="BK123" i="15"/>
  <c r="J123" i="15"/>
  <c r="J68" i="15" s="1"/>
  <c r="BK126" i="15"/>
  <c r="J126" i="15"/>
  <c r="J69" i="15"/>
  <c r="BK134" i="15"/>
  <c r="J134" i="15" s="1"/>
  <c r="J71" i="15" s="1"/>
  <c r="T134" i="15"/>
  <c r="R142" i="15"/>
  <c r="T98" i="16"/>
  <c r="R108" i="16"/>
  <c r="P115" i="16"/>
  <c r="T122" i="16"/>
  <c r="T130" i="16"/>
  <c r="BK87" i="17"/>
  <c r="R87" i="17"/>
  <c r="T87" i="17"/>
  <c r="P92" i="17"/>
  <c r="T92" i="17"/>
  <c r="BK102" i="17"/>
  <c r="J102" i="17" s="1"/>
  <c r="J63" i="17" s="1"/>
  <c r="P102" i="17"/>
  <c r="R102" i="17"/>
  <c r="T102" i="17"/>
  <c r="BK151" i="2"/>
  <c r="J151" i="2"/>
  <c r="J66" i="2" s="1"/>
  <c r="BK389" i="3"/>
  <c r="J389" i="3" s="1"/>
  <c r="J74" i="3" s="1"/>
  <c r="BK113" i="10"/>
  <c r="J113" i="10" s="1"/>
  <c r="J71" i="10" s="1"/>
  <c r="BK101" i="12"/>
  <c r="J101" i="12"/>
  <c r="J70" i="12" s="1"/>
  <c r="BK102" i="13"/>
  <c r="J102" i="13"/>
  <c r="J70" i="13"/>
  <c r="BK132" i="15"/>
  <c r="J132" i="15" s="1"/>
  <c r="J70" i="15" s="1"/>
  <c r="BK320" i="2"/>
  <c r="J320" i="2" s="1"/>
  <c r="J77" i="2" s="1"/>
  <c r="BK178" i="5"/>
  <c r="J178" i="5" s="1"/>
  <c r="J69" i="5" s="1"/>
  <c r="BK103" i="12"/>
  <c r="J103" i="12"/>
  <c r="J71" i="12" s="1"/>
  <c r="BK495" i="3"/>
  <c r="J495" i="3" s="1"/>
  <c r="J81" i="3" s="1"/>
  <c r="BK123" i="9"/>
  <c r="J123" i="9" s="1"/>
  <c r="J72" i="9" s="1"/>
  <c r="BK108" i="12"/>
  <c r="J108" i="12"/>
  <c r="J73" i="12" s="1"/>
  <c r="BK120" i="16"/>
  <c r="J120" i="16"/>
  <c r="J69" i="16"/>
  <c r="BK282" i="2"/>
  <c r="J282" i="2" s="1"/>
  <c r="J70" i="2" s="1"/>
  <c r="BK286" i="2"/>
  <c r="J286" i="2" s="1"/>
  <c r="J71" i="2" s="1"/>
  <c r="BK305" i="2"/>
  <c r="J305" i="2" s="1"/>
  <c r="J74" i="2" s="1"/>
  <c r="BK309" i="2"/>
  <c r="J309" i="2"/>
  <c r="J75" i="2" s="1"/>
  <c r="BK324" i="2"/>
  <c r="J324" i="2" s="1"/>
  <c r="J78" i="2" s="1"/>
  <c r="BK95" i="16"/>
  <c r="J95" i="16" s="1"/>
  <c r="J65" i="16" s="1"/>
  <c r="BK106" i="17"/>
  <c r="J106" i="17"/>
  <c r="J64" i="17" s="1"/>
  <c r="BK108" i="17"/>
  <c r="J108" i="17"/>
  <c r="J65" i="17"/>
  <c r="J52" i="17"/>
  <c r="F55" i="17"/>
  <c r="BE88" i="17"/>
  <c r="BE94" i="17"/>
  <c r="BE100" i="17"/>
  <c r="BE104" i="17"/>
  <c r="BE105" i="17"/>
  <c r="BE109" i="17"/>
  <c r="BE97" i="17"/>
  <c r="BE107" i="17"/>
  <c r="E48" i="17"/>
  <c r="BE89" i="17"/>
  <c r="BE91" i="17"/>
  <c r="BE93" i="17"/>
  <c r="BE96" i="17"/>
  <c r="BE98" i="17"/>
  <c r="BE101" i="17"/>
  <c r="BE103" i="17"/>
  <c r="BE90" i="17"/>
  <c r="BE95" i="17"/>
  <c r="E81" i="16"/>
  <c r="F90" i="16"/>
  <c r="BE99" i="16"/>
  <c r="BE101" i="16"/>
  <c r="BE105" i="16"/>
  <c r="BE132" i="16"/>
  <c r="BE133" i="16"/>
  <c r="BE144" i="16"/>
  <c r="BE145" i="16"/>
  <c r="J56" i="16"/>
  <c r="J58" i="16"/>
  <c r="BE96" i="16"/>
  <c r="BE102" i="16"/>
  <c r="BE103" i="16"/>
  <c r="BE104" i="16"/>
  <c r="BE107" i="16"/>
  <c r="BE113" i="16"/>
  <c r="BE116" i="16"/>
  <c r="BE125" i="16"/>
  <c r="BE127" i="16"/>
  <c r="BE136" i="16"/>
  <c r="BE143" i="16"/>
  <c r="J59" i="16"/>
  <c r="BE100" i="16"/>
  <c r="BE106" i="16"/>
  <c r="BE110" i="16"/>
  <c r="BE112" i="16"/>
  <c r="BE114" i="16"/>
  <c r="BE123" i="16"/>
  <c r="BE126" i="16"/>
  <c r="BE128" i="16"/>
  <c r="BE129" i="16"/>
  <c r="BE131" i="16"/>
  <c r="BE137" i="16"/>
  <c r="F58" i="16"/>
  <c r="BE109" i="16"/>
  <c r="BE111" i="16"/>
  <c r="BE117" i="16"/>
  <c r="BE118" i="16"/>
  <c r="BE119" i="16"/>
  <c r="BE121" i="16"/>
  <c r="BE124" i="16"/>
  <c r="BE134" i="16"/>
  <c r="BE135" i="16"/>
  <c r="BE138" i="16"/>
  <c r="BE139" i="16"/>
  <c r="BE140" i="16"/>
  <c r="BE141" i="16"/>
  <c r="BE142" i="16"/>
  <c r="J59" i="15"/>
  <c r="BE97" i="15"/>
  <c r="BE98" i="15"/>
  <c r="BE99" i="15"/>
  <c r="BE101" i="15"/>
  <c r="BE107" i="15"/>
  <c r="BE108" i="15"/>
  <c r="BE110" i="15"/>
  <c r="BE111" i="15"/>
  <c r="BE116" i="15"/>
  <c r="BE128" i="15"/>
  <c r="BE129" i="15"/>
  <c r="BE133" i="15"/>
  <c r="BE138" i="15"/>
  <c r="BE140" i="15"/>
  <c r="BE145" i="15"/>
  <c r="BE148" i="15"/>
  <c r="BE155" i="15"/>
  <c r="E50" i="15"/>
  <c r="F58" i="15"/>
  <c r="J88" i="15"/>
  <c r="F91" i="15"/>
  <c r="BE105" i="15"/>
  <c r="BE106" i="15"/>
  <c r="BE114" i="15"/>
  <c r="BE127" i="15"/>
  <c r="BE130" i="15"/>
  <c r="BE131" i="15"/>
  <c r="BE135" i="15"/>
  <c r="BE136" i="15"/>
  <c r="BE137" i="15"/>
  <c r="BE143" i="15"/>
  <c r="BE151" i="15"/>
  <c r="BE100" i="15"/>
  <c r="BE102" i="15"/>
  <c r="BE103" i="15"/>
  <c r="BE104" i="15"/>
  <c r="BE112" i="15"/>
  <c r="BE122" i="15"/>
  <c r="BE124" i="15"/>
  <c r="BE139" i="15"/>
  <c r="BE146" i="15"/>
  <c r="BE149" i="15"/>
  <c r="BE150" i="15"/>
  <c r="BE152" i="15"/>
  <c r="BE154" i="15"/>
  <c r="BE156" i="15"/>
  <c r="BE163" i="15"/>
  <c r="BE164" i="15"/>
  <c r="J58" i="15"/>
  <c r="BE113" i="15"/>
  <c r="BE115" i="15"/>
  <c r="BE117" i="15"/>
  <c r="BE118" i="15"/>
  <c r="BE119" i="15"/>
  <c r="BE121" i="15"/>
  <c r="BE125" i="15"/>
  <c r="BE141" i="15"/>
  <c r="BE144" i="15"/>
  <c r="BE147" i="15"/>
  <c r="BE153" i="15"/>
  <c r="BE157" i="15"/>
  <c r="BE158" i="15"/>
  <c r="BE159" i="15"/>
  <c r="BE160" i="15"/>
  <c r="BE161" i="15"/>
  <c r="BE162" i="15"/>
  <c r="J62" i="14"/>
  <c r="J63" i="14"/>
  <c r="F93" i="14"/>
  <c r="BE101" i="14"/>
  <c r="BE103" i="14"/>
  <c r="BE106" i="14"/>
  <c r="BE108" i="14"/>
  <c r="BE115" i="14"/>
  <c r="BE118" i="14"/>
  <c r="BE122" i="14"/>
  <c r="BE128" i="14"/>
  <c r="BE131" i="14"/>
  <c r="BE132" i="14"/>
  <c r="F63" i="14"/>
  <c r="BE100" i="14"/>
  <c r="BE110" i="14"/>
  <c r="BE112" i="14"/>
  <c r="BE113" i="14"/>
  <c r="BE116" i="14"/>
  <c r="BE124" i="14"/>
  <c r="BE127" i="14"/>
  <c r="BE129" i="14"/>
  <c r="J60" i="14"/>
  <c r="E83" i="14"/>
  <c r="BE102" i="14"/>
  <c r="BE104" i="14"/>
  <c r="BE121" i="14"/>
  <c r="BE125" i="14"/>
  <c r="BE126" i="14"/>
  <c r="BE133" i="14"/>
  <c r="BE134" i="14"/>
  <c r="BE135" i="14"/>
  <c r="BE136" i="14"/>
  <c r="BE105" i="14"/>
  <c r="BE109" i="14"/>
  <c r="BE111" i="14"/>
  <c r="BE119" i="14"/>
  <c r="BE120" i="14"/>
  <c r="BE130" i="14"/>
  <c r="BE137" i="14"/>
  <c r="BE138" i="14"/>
  <c r="J62" i="13"/>
  <c r="E81" i="13"/>
  <c r="F92" i="13"/>
  <c r="BE99" i="13"/>
  <c r="BE105" i="13"/>
  <c r="BE107" i="13"/>
  <c r="F62" i="13"/>
  <c r="J63" i="13"/>
  <c r="BE101" i="13"/>
  <c r="BE103" i="13"/>
  <c r="BE108" i="13"/>
  <c r="BE110" i="13"/>
  <c r="J60" i="13"/>
  <c r="BE98" i="13"/>
  <c r="BE100" i="13"/>
  <c r="BE106" i="13"/>
  <c r="BE109" i="13"/>
  <c r="J63" i="12"/>
  <c r="F95" i="12"/>
  <c r="BE104" i="12"/>
  <c r="BE115" i="12"/>
  <c r="J62" i="12"/>
  <c r="J92" i="12"/>
  <c r="BE102" i="12"/>
  <c r="BE109" i="12"/>
  <c r="BE111" i="12"/>
  <c r="BE121" i="12"/>
  <c r="E52" i="12"/>
  <c r="F62" i="12"/>
  <c r="BE107" i="12"/>
  <c r="BE113" i="12"/>
  <c r="BE114" i="12"/>
  <c r="BE118" i="12"/>
  <c r="BE119" i="12"/>
  <c r="BE120" i="12"/>
  <c r="BE106" i="12"/>
  <c r="BE112" i="12"/>
  <c r="BE116" i="12"/>
  <c r="BE117" i="12"/>
  <c r="BE122" i="12"/>
  <c r="BE123" i="12"/>
  <c r="BE124" i="12"/>
  <c r="J60" i="11"/>
  <c r="J63" i="11"/>
  <c r="BE106" i="11"/>
  <c r="BE111" i="11"/>
  <c r="BE123" i="11"/>
  <c r="BE126" i="11"/>
  <c r="BE127" i="11"/>
  <c r="BE133" i="11"/>
  <c r="BE140" i="11"/>
  <c r="BE141" i="11"/>
  <c r="BE143" i="11"/>
  <c r="BE148" i="11"/>
  <c r="BE155" i="11"/>
  <c r="BE157" i="11"/>
  <c r="BE161" i="11"/>
  <c r="BE167" i="11"/>
  <c r="BE169" i="11"/>
  <c r="BE172" i="11"/>
  <c r="F62" i="11"/>
  <c r="E88" i="11"/>
  <c r="F99" i="11"/>
  <c r="BE108" i="11"/>
  <c r="BE130" i="11"/>
  <c r="BE132" i="11"/>
  <c r="BE136" i="11"/>
  <c r="BE151" i="11"/>
  <c r="BE159" i="11"/>
  <c r="BE173" i="11"/>
  <c r="J98" i="11"/>
  <c r="BE115" i="11"/>
  <c r="BE120" i="11"/>
  <c r="BE122" i="11"/>
  <c r="BE128" i="11"/>
  <c r="BE131" i="11"/>
  <c r="BE146" i="11"/>
  <c r="BE152" i="11"/>
  <c r="BE153" i="11"/>
  <c r="BE156" i="11"/>
  <c r="BE162" i="11"/>
  <c r="BE164" i="11"/>
  <c r="BE165" i="11"/>
  <c r="BE170" i="11"/>
  <c r="BE171" i="11"/>
  <c r="BE105" i="11"/>
  <c r="BE109" i="11"/>
  <c r="BE110" i="11"/>
  <c r="BE112" i="11"/>
  <c r="BE113" i="11"/>
  <c r="BE116" i="11"/>
  <c r="BE117" i="11"/>
  <c r="BE119" i="11"/>
  <c r="BE125" i="11"/>
  <c r="BE129" i="11"/>
  <c r="BE134" i="11"/>
  <c r="BE137" i="11"/>
  <c r="BE138" i="11"/>
  <c r="BE139" i="11"/>
  <c r="BE144" i="11"/>
  <c r="BE147" i="11"/>
  <c r="BE149" i="11"/>
  <c r="BE150" i="11"/>
  <c r="BE158" i="11"/>
  <c r="BE160" i="11"/>
  <c r="BE163" i="11"/>
  <c r="BE166" i="11"/>
  <c r="BE168" i="11"/>
  <c r="F62" i="10"/>
  <c r="J63" i="10"/>
  <c r="BE103" i="10"/>
  <c r="BE108" i="10"/>
  <c r="BE120" i="10"/>
  <c r="BE127" i="10"/>
  <c r="BE132" i="10"/>
  <c r="BE133" i="10"/>
  <c r="BE134" i="10"/>
  <c r="BE138" i="10"/>
  <c r="BE140" i="10"/>
  <c r="BE142" i="10"/>
  <c r="BE143" i="10"/>
  <c r="J62" i="10"/>
  <c r="BE105" i="10"/>
  <c r="BE112" i="10"/>
  <c r="BE114" i="10"/>
  <c r="BE116" i="10"/>
  <c r="BE117" i="10"/>
  <c r="BE119" i="10"/>
  <c r="BE121" i="10"/>
  <c r="BE124" i="10"/>
  <c r="BE126" i="10"/>
  <c r="BE131" i="10"/>
  <c r="BE135" i="10"/>
  <c r="BE136" i="10"/>
  <c r="J60" i="10"/>
  <c r="E84" i="10"/>
  <c r="F95" i="10"/>
  <c r="BE101" i="10"/>
  <c r="BE102" i="10"/>
  <c r="BE104" i="10"/>
  <c r="BE106" i="10"/>
  <c r="BE107" i="10"/>
  <c r="BE111" i="10"/>
  <c r="BE123" i="10"/>
  <c r="BE139" i="10"/>
  <c r="BE109" i="10"/>
  <c r="BE122" i="10"/>
  <c r="BE128" i="10"/>
  <c r="BE129" i="10"/>
  <c r="BE130" i="10"/>
  <c r="BE137" i="10"/>
  <c r="BE141" i="10"/>
  <c r="BE144" i="10"/>
  <c r="F62" i="9"/>
  <c r="E85" i="9"/>
  <c r="J93" i="9"/>
  <c r="BE106" i="9"/>
  <c r="BE122" i="9"/>
  <c r="BE132" i="9"/>
  <c r="BE141" i="9"/>
  <c r="BE146" i="9"/>
  <c r="BE147" i="9"/>
  <c r="BE150" i="9"/>
  <c r="BE151" i="9"/>
  <c r="BE156" i="9"/>
  <c r="J63" i="9"/>
  <c r="BE108" i="9"/>
  <c r="BE110" i="9"/>
  <c r="BE115" i="9"/>
  <c r="BE116" i="9"/>
  <c r="BE135" i="9"/>
  <c r="BE140" i="9"/>
  <c r="BE143" i="9"/>
  <c r="BE144" i="9"/>
  <c r="F63" i="9"/>
  <c r="BE112" i="9"/>
  <c r="BE120" i="9"/>
  <c r="BE124" i="9"/>
  <c r="BE127" i="9"/>
  <c r="BE133" i="9"/>
  <c r="BE134" i="9"/>
  <c r="BE137" i="9"/>
  <c r="BE142" i="9"/>
  <c r="BE145" i="9"/>
  <c r="BE148" i="9"/>
  <c r="BE153" i="9"/>
  <c r="BE155" i="9"/>
  <c r="J62" i="9"/>
  <c r="BE102" i="9"/>
  <c r="BE103" i="9"/>
  <c r="BE104" i="9"/>
  <c r="BE105" i="9"/>
  <c r="BE107" i="9"/>
  <c r="BE111" i="9"/>
  <c r="BE113" i="9"/>
  <c r="BE114" i="9"/>
  <c r="BE117" i="9"/>
  <c r="BE118" i="9"/>
  <c r="BE121" i="9"/>
  <c r="BE128" i="9"/>
  <c r="BE130" i="9"/>
  <c r="BE131" i="9"/>
  <c r="BE138" i="9"/>
  <c r="BE139" i="9"/>
  <c r="BE149" i="9"/>
  <c r="BE152" i="9"/>
  <c r="BE154" i="9"/>
  <c r="BE157" i="9"/>
  <c r="F58" i="8"/>
  <c r="E84" i="8"/>
  <c r="BE105" i="8"/>
  <c r="BE109" i="8"/>
  <c r="BE110" i="8"/>
  <c r="BE118" i="8"/>
  <c r="BE128" i="8"/>
  <c r="BE133" i="8"/>
  <c r="BE139" i="8"/>
  <c r="BE141" i="8"/>
  <c r="BE144" i="8"/>
  <c r="BE147" i="8"/>
  <c r="BE150" i="8"/>
  <c r="BE153" i="8"/>
  <c r="BE159" i="8"/>
  <c r="BE160" i="8"/>
  <c r="BE161" i="8"/>
  <c r="BE162" i="8"/>
  <c r="BE165" i="8"/>
  <c r="BE173" i="8"/>
  <c r="BE174" i="8"/>
  <c r="BE180" i="8"/>
  <c r="BE187" i="8"/>
  <c r="BE189" i="8"/>
  <c r="BE191" i="8"/>
  <c r="BE195" i="8"/>
  <c r="BE196" i="8"/>
  <c r="BE208" i="8"/>
  <c r="J56" i="8"/>
  <c r="F93" i="8"/>
  <c r="BE99" i="8"/>
  <c r="BE104" i="8"/>
  <c r="BE106" i="8"/>
  <c r="BE108" i="8"/>
  <c r="BE112" i="8"/>
  <c r="BE114" i="8"/>
  <c r="BE122" i="8"/>
  <c r="BE123" i="8"/>
  <c r="BE135" i="8"/>
  <c r="BE136" i="8"/>
  <c r="BE145" i="8"/>
  <c r="BE151" i="8"/>
  <c r="BE166" i="8"/>
  <c r="BE171" i="8"/>
  <c r="BE181" i="8"/>
  <c r="BE182" i="8"/>
  <c r="BE198" i="8"/>
  <c r="BE204" i="8"/>
  <c r="BE207" i="8"/>
  <c r="BE211" i="8"/>
  <c r="BE212" i="8"/>
  <c r="J58" i="8"/>
  <c r="J59" i="8"/>
  <c r="BE100" i="8"/>
  <c r="BE102" i="8"/>
  <c r="BE103" i="8"/>
  <c r="BE107" i="8"/>
  <c r="BE113" i="8"/>
  <c r="BE116" i="8"/>
  <c r="BE117" i="8"/>
  <c r="BE124" i="8"/>
  <c r="BE125" i="8"/>
  <c r="BE127" i="8"/>
  <c r="BE134" i="8"/>
  <c r="BE138" i="8"/>
  <c r="BE140" i="8"/>
  <c r="BE142" i="8"/>
  <c r="BE143" i="8"/>
  <c r="BE148" i="8"/>
  <c r="BE156" i="8"/>
  <c r="BE157" i="8"/>
  <c r="BE158" i="8"/>
  <c r="BE164" i="8"/>
  <c r="BE167" i="8"/>
  <c r="BE169" i="8"/>
  <c r="BE185" i="8"/>
  <c r="BE186" i="8"/>
  <c r="BE188" i="8"/>
  <c r="BE190" i="8"/>
  <c r="BE194" i="8"/>
  <c r="BE201" i="8"/>
  <c r="BE202" i="8"/>
  <c r="BE203" i="8"/>
  <c r="BE205" i="8"/>
  <c r="BE206" i="8"/>
  <c r="BE209" i="8"/>
  <c r="BE213" i="8"/>
  <c r="BE214" i="8"/>
  <c r="BE215" i="8"/>
  <c r="BE216" i="8"/>
  <c r="BE101" i="8"/>
  <c r="BE119" i="8"/>
  <c r="BE120" i="8"/>
  <c r="BE121" i="8"/>
  <c r="BE129" i="8"/>
  <c r="BE130" i="8"/>
  <c r="BE131" i="8"/>
  <c r="BE137" i="8"/>
  <c r="BE146" i="8"/>
  <c r="BE152" i="8"/>
  <c r="BE154" i="8"/>
  <c r="BE163" i="8"/>
  <c r="BE168" i="8"/>
  <c r="BE170" i="8"/>
  <c r="BE172" i="8"/>
  <c r="BE175" i="8"/>
  <c r="BE176" i="8"/>
  <c r="BE177" i="8"/>
  <c r="BE178" i="8"/>
  <c r="BE179" i="8"/>
  <c r="BE184" i="8"/>
  <c r="BE192" i="8"/>
  <c r="BE197" i="8"/>
  <c r="BE200" i="8"/>
  <c r="BE210" i="8"/>
  <c r="BE217" i="8"/>
  <c r="BK90" i="6"/>
  <c r="J90" i="6" s="1"/>
  <c r="J64" i="6" s="1"/>
  <c r="J58" i="7"/>
  <c r="J88" i="7"/>
  <c r="BE99" i="7"/>
  <c r="BE100" i="7"/>
  <c r="BE107" i="7"/>
  <c r="BE111" i="7"/>
  <c r="BE113" i="7"/>
  <c r="BE115" i="7"/>
  <c r="BE116" i="7"/>
  <c r="BE117" i="7"/>
  <c r="BE118" i="7"/>
  <c r="BE119" i="7"/>
  <c r="BE127" i="7"/>
  <c r="BE129" i="7"/>
  <c r="BE130" i="7"/>
  <c r="BE136" i="7"/>
  <c r="BE145" i="7"/>
  <c r="BE146" i="7"/>
  <c r="BE149" i="7"/>
  <c r="BE151" i="7"/>
  <c r="BE152" i="7"/>
  <c r="BE155" i="7"/>
  <c r="BE161" i="7"/>
  <c r="BE162" i="7"/>
  <c r="BE163" i="7"/>
  <c r="BE165" i="7"/>
  <c r="BE166" i="7"/>
  <c r="BE173" i="7"/>
  <c r="F58" i="7"/>
  <c r="E79" i="7"/>
  <c r="F88" i="7"/>
  <c r="BE97" i="7"/>
  <c r="BE98" i="7"/>
  <c r="BE104" i="7"/>
  <c r="BE105" i="7"/>
  <c r="BE106" i="7"/>
  <c r="BE109" i="7"/>
  <c r="BE112" i="7"/>
  <c r="BE114" i="7"/>
  <c r="BE124" i="7"/>
  <c r="BE126" i="7"/>
  <c r="BE128" i="7"/>
  <c r="BE134" i="7"/>
  <c r="BE147" i="7"/>
  <c r="BE148" i="7"/>
  <c r="BE154" i="7"/>
  <c r="BE158" i="7"/>
  <c r="BE174" i="7"/>
  <c r="BE175" i="7"/>
  <c r="J56" i="7"/>
  <c r="BE101" i="7"/>
  <c r="BE123" i="7"/>
  <c r="BE125" i="7"/>
  <c r="BE131" i="7"/>
  <c r="BE135" i="7"/>
  <c r="BE137" i="7"/>
  <c r="BE138" i="7"/>
  <c r="BE139" i="7"/>
  <c r="BE140" i="7"/>
  <c r="BE142" i="7"/>
  <c r="BE153" i="7"/>
  <c r="BE157" i="7"/>
  <c r="BE168" i="7"/>
  <c r="BE169" i="7"/>
  <c r="BE172" i="7"/>
  <c r="BE176" i="7"/>
  <c r="BE177" i="7"/>
  <c r="BE94" i="7"/>
  <c r="BE95" i="7"/>
  <c r="BE96" i="7"/>
  <c r="BE102" i="7"/>
  <c r="BE103" i="7"/>
  <c r="BE108" i="7"/>
  <c r="BE110" i="7"/>
  <c r="BE120" i="7"/>
  <c r="BE121" i="7"/>
  <c r="BE132" i="7"/>
  <c r="BE133" i="7"/>
  <c r="BE141" i="7"/>
  <c r="BE143" i="7"/>
  <c r="BE156" i="7"/>
  <c r="BE159" i="7"/>
  <c r="BE160" i="7"/>
  <c r="BE167" i="7"/>
  <c r="BE170" i="7"/>
  <c r="BE171" i="7"/>
  <c r="F58" i="6"/>
  <c r="BE96" i="6"/>
  <c r="BE99" i="6"/>
  <c r="BE100" i="6"/>
  <c r="BE101" i="6"/>
  <c r="BE102" i="6"/>
  <c r="BE103" i="6"/>
  <c r="BE106" i="6"/>
  <c r="BE109" i="6"/>
  <c r="BE110" i="6"/>
  <c r="BE111" i="6"/>
  <c r="BE112" i="6"/>
  <c r="BE119" i="6"/>
  <c r="BE120" i="6"/>
  <c r="BE125" i="6"/>
  <c r="BE127" i="6"/>
  <c r="BE138" i="6"/>
  <c r="BE143" i="6"/>
  <c r="BE146" i="6"/>
  <c r="BE147" i="6"/>
  <c r="BE149" i="6"/>
  <c r="BE150" i="6"/>
  <c r="BE151" i="6"/>
  <c r="E50" i="6"/>
  <c r="J58" i="6"/>
  <c r="J83" i="6"/>
  <c r="F86" i="6"/>
  <c r="BE97" i="6"/>
  <c r="BE121" i="6"/>
  <c r="BE123" i="6"/>
  <c r="BE128" i="6"/>
  <c r="BE129" i="6"/>
  <c r="BE130" i="6"/>
  <c r="BE135" i="6"/>
  <c r="BE136" i="6"/>
  <c r="BE141" i="6"/>
  <c r="BE152" i="6"/>
  <c r="J59" i="6"/>
  <c r="BE92" i="6"/>
  <c r="BE105" i="6"/>
  <c r="BE107" i="6"/>
  <c r="BE108" i="6"/>
  <c r="BE116" i="6"/>
  <c r="BE118" i="6"/>
  <c r="BE122" i="6"/>
  <c r="BE126" i="6"/>
  <c r="BE131" i="6"/>
  <c r="BE133" i="6"/>
  <c r="BE140" i="6"/>
  <c r="BE142" i="6"/>
  <c r="BE144" i="6"/>
  <c r="BE148" i="6"/>
  <c r="BE94" i="6"/>
  <c r="BE98" i="6"/>
  <c r="BE104" i="6"/>
  <c r="BE113" i="6"/>
  <c r="BE114" i="6"/>
  <c r="BE115" i="6"/>
  <c r="BE117" i="6"/>
  <c r="BE124" i="6"/>
  <c r="BE134" i="6"/>
  <c r="BE137" i="6"/>
  <c r="BE145" i="6"/>
  <c r="F59" i="5"/>
  <c r="J92" i="5"/>
  <c r="BE101" i="5"/>
  <c r="BE109" i="5"/>
  <c r="BE113" i="5"/>
  <c r="BE114" i="5"/>
  <c r="BE115" i="5"/>
  <c r="BE125" i="5"/>
  <c r="BE131" i="5"/>
  <c r="BE140" i="5"/>
  <c r="BE155" i="5"/>
  <c r="BE160" i="5"/>
  <c r="BE162" i="5"/>
  <c r="BE168" i="5"/>
  <c r="BE170" i="5"/>
  <c r="BE171" i="5"/>
  <c r="BE179" i="5"/>
  <c r="BE182" i="5"/>
  <c r="BE187" i="5"/>
  <c r="BE193" i="5"/>
  <c r="BE196" i="5"/>
  <c r="BE204" i="5"/>
  <c r="BE219" i="5"/>
  <c r="BE225" i="5"/>
  <c r="BE233" i="5"/>
  <c r="BE235" i="5"/>
  <c r="BE243" i="5"/>
  <c r="BE260" i="5"/>
  <c r="BE266" i="5"/>
  <c r="BE270" i="5"/>
  <c r="BE275" i="5"/>
  <c r="BE282" i="5"/>
  <c r="BE288" i="5"/>
  <c r="BE290" i="5"/>
  <c r="BE292" i="5"/>
  <c r="J90" i="5"/>
  <c r="BE100" i="5"/>
  <c r="BE110" i="5"/>
  <c r="BE111" i="5"/>
  <c r="BE112" i="5"/>
  <c r="BE120" i="5"/>
  <c r="BE122" i="5"/>
  <c r="BE128" i="5"/>
  <c r="BE129" i="5"/>
  <c r="BE130" i="5"/>
  <c r="BE134" i="5"/>
  <c r="BE135" i="5"/>
  <c r="BE136" i="5"/>
  <c r="BE137" i="5"/>
  <c r="BE139" i="5"/>
  <c r="BE144" i="5"/>
  <c r="BE145" i="5"/>
  <c r="BE152" i="5"/>
  <c r="BE157" i="5"/>
  <c r="BE161" i="5"/>
  <c r="BE165" i="5"/>
  <c r="BE166" i="5"/>
  <c r="BE169" i="5"/>
  <c r="BE176" i="5"/>
  <c r="BE177" i="5"/>
  <c r="BE181" i="5"/>
  <c r="BE185" i="5"/>
  <c r="BE191" i="5"/>
  <c r="BE192" i="5"/>
  <c r="BE194" i="5"/>
  <c r="BE197" i="5"/>
  <c r="BE199" i="5"/>
  <c r="BE201" i="5"/>
  <c r="BE203" i="5"/>
  <c r="BE206" i="5"/>
  <c r="BE212" i="5"/>
  <c r="BE214" i="5"/>
  <c r="BE217" i="5"/>
  <c r="BE227" i="5"/>
  <c r="BE228" i="5"/>
  <c r="BE229" i="5"/>
  <c r="BE232" i="5"/>
  <c r="BE239" i="5"/>
  <c r="BE240" i="5"/>
  <c r="BE241" i="5"/>
  <c r="BE242" i="5"/>
  <c r="BE250" i="5"/>
  <c r="BE254" i="5"/>
  <c r="BE255" i="5"/>
  <c r="BE257" i="5"/>
  <c r="BE262" i="5"/>
  <c r="BE264" i="5"/>
  <c r="BE273" i="5"/>
  <c r="BE280" i="5"/>
  <c r="BE283" i="5"/>
  <c r="BE284" i="5"/>
  <c r="BE285" i="5"/>
  <c r="F58" i="5"/>
  <c r="E84" i="5"/>
  <c r="BE108" i="5"/>
  <c r="BE143" i="5"/>
  <c r="BE146" i="5"/>
  <c r="BE148" i="5"/>
  <c r="BE158" i="5"/>
  <c r="BE159" i="5"/>
  <c r="BE163" i="5"/>
  <c r="BE172" i="5"/>
  <c r="BE173" i="5"/>
  <c r="BE174" i="5"/>
  <c r="BE184" i="5"/>
  <c r="BE188" i="5"/>
  <c r="BE195" i="5"/>
  <c r="BE198" i="5"/>
  <c r="BE205" i="5"/>
  <c r="BE207" i="5"/>
  <c r="BE208" i="5"/>
  <c r="BE211" i="5"/>
  <c r="BE218" i="5"/>
  <c r="BE220" i="5"/>
  <c r="BE221" i="5"/>
  <c r="BE222" i="5"/>
  <c r="BE230" i="5"/>
  <c r="BE231" i="5"/>
  <c r="BE236" i="5"/>
  <c r="BE247" i="5"/>
  <c r="BE256" i="5"/>
  <c r="BE258" i="5"/>
  <c r="BE259" i="5"/>
  <c r="BE263" i="5"/>
  <c r="BE265" i="5"/>
  <c r="BE267" i="5"/>
  <c r="BE272" i="5"/>
  <c r="BE276" i="5"/>
  <c r="BE277" i="5"/>
  <c r="BE279" i="5"/>
  <c r="BE281" i="5"/>
  <c r="BE289" i="5"/>
  <c r="J59" i="5"/>
  <c r="BE99" i="5"/>
  <c r="BE102" i="5"/>
  <c r="BE103" i="5"/>
  <c r="BE104" i="5"/>
  <c r="BE105" i="5"/>
  <c r="BE106" i="5"/>
  <c r="BE107" i="5"/>
  <c r="BE119" i="5"/>
  <c r="BE138" i="5"/>
  <c r="BE149" i="5"/>
  <c r="BE156" i="5"/>
  <c r="BE164" i="5"/>
  <c r="BE167" i="5"/>
  <c r="BE175" i="5"/>
  <c r="BE186" i="5"/>
  <c r="BE200" i="5"/>
  <c r="BE202" i="5"/>
  <c r="BE215" i="5"/>
  <c r="BE216" i="5"/>
  <c r="BE226" i="5"/>
  <c r="BE234" i="5"/>
  <c r="BE237" i="5"/>
  <c r="BE238" i="5"/>
  <c r="BE244" i="5"/>
  <c r="BE245" i="5"/>
  <c r="BE251" i="5"/>
  <c r="BE252" i="5"/>
  <c r="BE253" i="5"/>
  <c r="BE261" i="5"/>
  <c r="BE268" i="5"/>
  <c r="BE269" i="5"/>
  <c r="BE271" i="5"/>
  <c r="BE274" i="5"/>
  <c r="BE278" i="5"/>
  <c r="BE286" i="5"/>
  <c r="BE291" i="5"/>
  <c r="F63" i="4"/>
  <c r="J87" i="4"/>
  <c r="BE96" i="4"/>
  <c r="BE109" i="4"/>
  <c r="BE132" i="4"/>
  <c r="BE151" i="4"/>
  <c r="BE195" i="4"/>
  <c r="BE198" i="4"/>
  <c r="BE202" i="4"/>
  <c r="BE113" i="4"/>
  <c r="BE117" i="4"/>
  <c r="BE142" i="4"/>
  <c r="BE156" i="4"/>
  <c r="BE161" i="4"/>
  <c r="BE166" i="4"/>
  <c r="BE169" i="4"/>
  <c r="BE176" i="4"/>
  <c r="E52" i="4"/>
  <c r="BE105" i="4"/>
  <c r="BE107" i="4"/>
  <c r="BE119" i="4"/>
  <c r="BE124" i="4"/>
  <c r="BE135" i="4"/>
  <c r="BE139" i="4"/>
  <c r="BE145" i="4"/>
  <c r="BE172" i="4"/>
  <c r="BE173" i="4"/>
  <c r="BE182" i="4"/>
  <c r="BE186" i="4"/>
  <c r="BE192" i="4"/>
  <c r="BE201" i="4"/>
  <c r="BE99" i="4"/>
  <c r="BE102" i="4"/>
  <c r="BE111" i="4"/>
  <c r="BE115" i="4"/>
  <c r="BE127" i="4"/>
  <c r="BE130" i="4"/>
  <c r="BE158" i="4"/>
  <c r="BE163" i="4"/>
  <c r="BE179" i="4"/>
  <c r="BE189" i="4"/>
  <c r="E52" i="3"/>
  <c r="BE118" i="3"/>
  <c r="BE138" i="3"/>
  <c r="BE149" i="3"/>
  <c r="BE166" i="3"/>
  <c r="BE183" i="3"/>
  <c r="BE214" i="3"/>
  <c r="BE223" i="3"/>
  <c r="BE239" i="3"/>
  <c r="BE262" i="3"/>
  <c r="BE274" i="3"/>
  <c r="BE284" i="3"/>
  <c r="BE302" i="3"/>
  <c r="BE309" i="3"/>
  <c r="BE324" i="3"/>
  <c r="BE338" i="3"/>
  <c r="BE348" i="3"/>
  <c r="BE351" i="3"/>
  <c r="BE354" i="3"/>
  <c r="BE376" i="3"/>
  <c r="BE385" i="3"/>
  <c r="BE399" i="3"/>
  <c r="BE403" i="3"/>
  <c r="BE414" i="3"/>
  <c r="BE435" i="3"/>
  <c r="BE448" i="3"/>
  <c r="BE456" i="3"/>
  <c r="BE460" i="3"/>
  <c r="BE494" i="3"/>
  <c r="BE500" i="3"/>
  <c r="BE509" i="3"/>
  <c r="BE537" i="3"/>
  <c r="BE540" i="3"/>
  <c r="BE553" i="3"/>
  <c r="BE606" i="3"/>
  <c r="BE616" i="3"/>
  <c r="BE659" i="3"/>
  <c r="BE697" i="3"/>
  <c r="BE720" i="3"/>
  <c r="BE747" i="3"/>
  <c r="BE750" i="3"/>
  <c r="BE752" i="3"/>
  <c r="BE755" i="3"/>
  <c r="BE765" i="3"/>
  <c r="BE770" i="3"/>
  <c r="BE777" i="3"/>
  <c r="BE785" i="3"/>
  <c r="BE787" i="3"/>
  <c r="BE792" i="3"/>
  <c r="BE799" i="3"/>
  <c r="BE802" i="3"/>
  <c r="BE808" i="3"/>
  <c r="BE819" i="3"/>
  <c r="BE825" i="3"/>
  <c r="BE843" i="3"/>
  <c r="J60" i="3"/>
  <c r="BE147" i="3"/>
  <c r="BE158" i="3"/>
  <c r="BE168" i="3"/>
  <c r="BE175" i="3"/>
  <c r="BE198" i="3"/>
  <c r="BE218" i="3"/>
  <c r="BE234" i="3"/>
  <c r="BE236" i="3"/>
  <c r="BE254" i="3"/>
  <c r="BE259" i="3"/>
  <c r="BE265" i="3"/>
  <c r="BE279" i="3"/>
  <c r="BE315" i="3"/>
  <c r="BE318" i="3"/>
  <c r="BE321" i="3"/>
  <c r="BE335" i="3"/>
  <c r="BE344" i="3"/>
  <c r="BE346" i="3"/>
  <c r="BE380" i="3"/>
  <c r="BE382" i="3"/>
  <c r="BE387" i="3"/>
  <c r="BE397" i="3"/>
  <c r="BE425" i="3"/>
  <c r="BE451" i="3"/>
  <c r="BE454" i="3"/>
  <c r="BE463" i="3"/>
  <c r="BE479" i="3"/>
  <c r="BE482" i="3"/>
  <c r="BE487" i="3"/>
  <c r="BE496" i="3"/>
  <c r="BE514" i="3"/>
  <c r="BE519" i="3"/>
  <c r="BE550" i="3"/>
  <c r="BE555" i="3"/>
  <c r="BE561" i="3"/>
  <c r="BE572" i="3"/>
  <c r="BE577" i="3"/>
  <c r="BE590" i="3"/>
  <c r="BE591" i="3"/>
  <c r="BE598" i="3"/>
  <c r="BE629" i="3"/>
  <c r="BE634" i="3"/>
  <c r="BE668" i="3"/>
  <c r="BE674" i="3"/>
  <c r="BE684" i="3"/>
  <c r="BE688" i="3"/>
  <c r="BE694" i="3"/>
  <c r="BE712" i="3"/>
  <c r="BE735" i="3"/>
  <c r="BE738" i="3"/>
  <c r="BE782" i="3"/>
  <c r="BE827" i="3"/>
  <c r="F63" i="3"/>
  <c r="BE121" i="3"/>
  <c r="BE132" i="3"/>
  <c r="BE163" i="3"/>
  <c r="BE172" i="3"/>
  <c r="BE178" i="3"/>
  <c r="BE226" i="3"/>
  <c r="BE243" i="3"/>
  <c r="BE257" i="3"/>
  <c r="BE270" i="3"/>
  <c r="BE277" i="3"/>
  <c r="BE287" i="3"/>
  <c r="BE332" i="3"/>
  <c r="BE374" i="3"/>
  <c r="BE394" i="3"/>
  <c r="BE406" i="3"/>
  <c r="BE419" i="3"/>
  <c r="BE422" i="3"/>
  <c r="BE440" i="3"/>
  <c r="BE445" i="3"/>
  <c r="BE468" i="3"/>
  <c r="BE474" i="3"/>
  <c r="BE477" i="3"/>
  <c r="BE489" i="3"/>
  <c r="BE531" i="3"/>
  <c r="BE545" i="3"/>
  <c r="BE563" i="3"/>
  <c r="BE566" i="3"/>
  <c r="BE569" i="3"/>
  <c r="BE574" i="3"/>
  <c r="BE582" i="3"/>
  <c r="BE587" i="3"/>
  <c r="BE594" i="3"/>
  <c r="BE595" i="3"/>
  <c r="BE601" i="3"/>
  <c r="BE639" i="3"/>
  <c r="BE642" i="3"/>
  <c r="BE644" i="3"/>
  <c r="BE648" i="3"/>
  <c r="BE656" i="3"/>
  <c r="BE657" i="3"/>
  <c r="BE661" i="3"/>
  <c r="BE666" i="3"/>
  <c r="BE670" i="3"/>
  <c r="BE677" i="3"/>
  <c r="BE680" i="3"/>
  <c r="BE687" i="3"/>
  <c r="BE691" i="3"/>
  <c r="BE700" i="3"/>
  <c r="BE717" i="3"/>
  <c r="BE727" i="3"/>
  <c r="BE730" i="3"/>
  <c r="BE739" i="3"/>
  <c r="BE743" i="3"/>
  <c r="BE760" i="3"/>
  <c r="BE768" i="3"/>
  <c r="BE775" i="3"/>
  <c r="BE780" i="3"/>
  <c r="BE794" i="3"/>
  <c r="BE813" i="3"/>
  <c r="BE846" i="3"/>
  <c r="BE851" i="3"/>
  <c r="BE854" i="3"/>
  <c r="BE856" i="3"/>
  <c r="BE858" i="3"/>
  <c r="BE862" i="3"/>
  <c r="BE865" i="3"/>
  <c r="BE875" i="3"/>
  <c r="BE124" i="3"/>
  <c r="BE127" i="3"/>
  <c r="BE144" i="3"/>
  <c r="BE152" i="3"/>
  <c r="BE155" i="3"/>
  <c r="BE160" i="3"/>
  <c r="BE188" i="3"/>
  <c r="BE190" i="3"/>
  <c r="BE193" i="3"/>
  <c r="BE203" i="3"/>
  <c r="BE208" i="3"/>
  <c r="BE211" i="3"/>
  <c r="BE228" i="3"/>
  <c r="BE231" i="3"/>
  <c r="BE248" i="3"/>
  <c r="BE268" i="3"/>
  <c r="BE272" i="3"/>
  <c r="BE281" i="3"/>
  <c r="BE290" i="3"/>
  <c r="BE293" i="3"/>
  <c r="BE296" i="3"/>
  <c r="BE299" i="3"/>
  <c r="BE327" i="3"/>
  <c r="BE341" i="3"/>
  <c r="BE358" i="3"/>
  <c r="BE360" i="3"/>
  <c r="BE363" i="3"/>
  <c r="BE366" i="3"/>
  <c r="BE368" i="3"/>
  <c r="BE370" i="3"/>
  <c r="BE379" i="3"/>
  <c r="BE390" i="3"/>
  <c r="BE409" i="3"/>
  <c r="BE427" i="3"/>
  <c r="BE430" i="3"/>
  <c r="BE437" i="3"/>
  <c r="BE443" i="3"/>
  <c r="BE447" i="3"/>
  <c r="BE471" i="3"/>
  <c r="BE492" i="3"/>
  <c r="BE525" i="3"/>
  <c r="BE529" i="3"/>
  <c r="BE558" i="3"/>
  <c r="BE637" i="3"/>
  <c r="BE647" i="3"/>
  <c r="BE651" i="3"/>
  <c r="BE654" i="3"/>
  <c r="BE664" i="3"/>
  <c r="BE673" i="3"/>
  <c r="BE703" i="3"/>
  <c r="BE705" i="3"/>
  <c r="BE708" i="3"/>
  <c r="BE722" i="3"/>
  <c r="BE725" i="3"/>
  <c r="BE758" i="3"/>
  <c r="BE763" i="3"/>
  <c r="BE797" i="3"/>
  <c r="BE804" i="3"/>
  <c r="BE806" i="3"/>
  <c r="BE816" i="3"/>
  <c r="BE822" i="3"/>
  <c r="BE830" i="3"/>
  <c r="BE841" i="3"/>
  <c r="BE120" i="2"/>
  <c r="BE148" i="2"/>
  <c r="BE152" i="2"/>
  <c r="BE164" i="2"/>
  <c r="BE183" i="2"/>
  <c r="BE195" i="2"/>
  <c r="BE200" i="2"/>
  <c r="BE203" i="2"/>
  <c r="BE232" i="2"/>
  <c r="BE238" i="2"/>
  <c r="BE272" i="2"/>
  <c r="BE275" i="2"/>
  <c r="BE278" i="2"/>
  <c r="BE301" i="2"/>
  <c r="BE314" i="2"/>
  <c r="BE325" i="2"/>
  <c r="E50" i="2"/>
  <c r="J56" i="2"/>
  <c r="F97" i="2"/>
  <c r="BE130" i="2"/>
  <c r="BE189" i="2"/>
  <c r="BE208" i="2"/>
  <c r="BE218" i="2"/>
  <c r="BE236" i="2"/>
  <c r="BE249" i="2"/>
  <c r="BE251" i="2"/>
  <c r="BE266" i="2"/>
  <c r="BE294" i="2"/>
  <c r="BE310" i="2"/>
  <c r="BE321" i="2"/>
  <c r="BE107" i="2"/>
  <c r="BE114" i="2"/>
  <c r="BE123" i="2"/>
  <c r="BE126" i="2"/>
  <c r="BE134" i="2"/>
  <c r="BE160" i="2"/>
  <c r="BE247" i="2"/>
  <c r="BE254" i="2"/>
  <c r="BE256" i="2"/>
  <c r="BE260" i="2"/>
  <c r="BE269" i="2"/>
  <c r="BE291" i="2"/>
  <c r="BE303" i="2"/>
  <c r="BE304" i="2"/>
  <c r="BE306" i="2"/>
  <c r="BE103" i="2"/>
  <c r="BE110" i="2"/>
  <c r="BE117" i="2"/>
  <c r="BE137" i="2"/>
  <c r="BE140" i="2"/>
  <c r="BE155" i="2"/>
  <c r="BE171" i="2"/>
  <c r="BE178" i="2"/>
  <c r="BE180" i="2"/>
  <c r="BE186" i="2"/>
  <c r="BE192" i="2"/>
  <c r="BE198" i="2"/>
  <c r="BE213" i="2"/>
  <c r="BE221" i="2"/>
  <c r="BE224" i="2"/>
  <c r="BE227" i="2"/>
  <c r="BE241" i="2"/>
  <c r="BE263" i="2"/>
  <c r="BE283" i="2"/>
  <c r="BE287" i="2"/>
  <c r="BE298" i="2"/>
  <c r="BE317" i="2"/>
  <c r="F38" i="2"/>
  <c r="BC56" i="1" s="1"/>
  <c r="F38" i="5"/>
  <c r="BC60" i="1"/>
  <c r="F38" i="9"/>
  <c r="BA65" i="1"/>
  <c r="J38" i="10"/>
  <c r="AW66" i="1"/>
  <c r="F40" i="11"/>
  <c r="BC67" i="1" s="1"/>
  <c r="F35" i="17"/>
  <c r="BB73" i="1"/>
  <c r="AS55" i="1"/>
  <c r="AS54" i="1"/>
  <c r="F40" i="4"/>
  <c r="BC59" i="1" s="1"/>
  <c r="F38" i="6"/>
  <c r="BC61" i="1"/>
  <c r="J36" i="8"/>
  <c r="AW63" i="1"/>
  <c r="F40" i="12"/>
  <c r="BC68" i="1"/>
  <c r="F40" i="14"/>
  <c r="BC70" i="1" s="1"/>
  <c r="F37" i="16"/>
  <c r="BB72" i="1"/>
  <c r="F36" i="5"/>
  <c r="BA60" i="1"/>
  <c r="F37" i="7"/>
  <c r="BB62" i="1" s="1"/>
  <c r="J38" i="11"/>
  <c r="AW67" i="1"/>
  <c r="J36" i="16"/>
  <c r="AW72" i="1"/>
  <c r="J38" i="4"/>
  <c r="AW59" i="1"/>
  <c r="F37" i="5"/>
  <c r="BB60" i="1" s="1"/>
  <c r="F39" i="11"/>
  <c r="BB67" i="1"/>
  <c r="F36" i="16"/>
  <c r="BA72" i="1"/>
  <c r="F36" i="17"/>
  <c r="BC73" i="1" s="1"/>
  <c r="F36" i="2"/>
  <c r="BA56" i="1"/>
  <c r="F38" i="7"/>
  <c r="BC62" i="1"/>
  <c r="F38" i="8"/>
  <c r="BC63" i="1"/>
  <c r="F41" i="9"/>
  <c r="BD65" i="1" s="1"/>
  <c r="F41" i="10"/>
  <c r="BD66" i="1"/>
  <c r="F38" i="13"/>
  <c r="BA69" i="1"/>
  <c r="F38" i="14"/>
  <c r="BA70" i="1" s="1"/>
  <c r="F39" i="2"/>
  <c r="BD56" i="1"/>
  <c r="F39" i="5"/>
  <c r="BD60" i="1"/>
  <c r="F41" i="11"/>
  <c r="BD67" i="1"/>
  <c r="F37" i="15"/>
  <c r="BB71" i="1" s="1"/>
  <c r="F41" i="4"/>
  <c r="BD59" i="1"/>
  <c r="F39" i="6"/>
  <c r="BD61" i="1"/>
  <c r="F36" i="6"/>
  <c r="BA61" i="1" s="1"/>
  <c r="F39" i="8"/>
  <c r="BD63" i="1"/>
  <c r="J38" i="12"/>
  <c r="AW68" i="1"/>
  <c r="F40" i="13"/>
  <c r="BC69" i="1"/>
  <c r="F39" i="15"/>
  <c r="BD71" i="1" s="1"/>
  <c r="F39" i="4"/>
  <c r="BB59" i="1"/>
  <c r="F39" i="7"/>
  <c r="BD62" i="1"/>
  <c r="F38" i="11"/>
  <c r="BA67" i="1" s="1"/>
  <c r="F41" i="13"/>
  <c r="BD69" i="1"/>
  <c r="F38" i="15"/>
  <c r="BC71" i="1"/>
  <c r="F40" i="3"/>
  <c r="BC58" i="1"/>
  <c r="F39" i="13"/>
  <c r="BB69" i="1" s="1"/>
  <c r="J36" i="15"/>
  <c r="AW71" i="1"/>
  <c r="F38" i="4"/>
  <c r="BA59" i="1"/>
  <c r="J36" i="7"/>
  <c r="AW62" i="1" s="1"/>
  <c r="F39" i="9"/>
  <c r="BB65" i="1"/>
  <c r="J38" i="9"/>
  <c r="AW65" i="1"/>
  <c r="F38" i="10"/>
  <c r="BA66" i="1"/>
  <c r="F41" i="12"/>
  <c r="BD68" i="1" s="1"/>
  <c r="J38" i="13"/>
  <c r="AW69" i="1"/>
  <c r="F39" i="14"/>
  <c r="BB70" i="1"/>
  <c r="F37" i="17"/>
  <c r="BD73" i="1" s="1"/>
  <c r="J36" i="2"/>
  <c r="AW56" i="1"/>
  <c r="J36" i="5"/>
  <c r="AW60" i="1"/>
  <c r="F36" i="7"/>
  <c r="BA62" i="1"/>
  <c r="F40" i="9"/>
  <c r="BC65" i="1" s="1"/>
  <c r="F39" i="10"/>
  <c r="BB66" i="1"/>
  <c r="F39" i="12"/>
  <c r="BB68" i="1"/>
  <c r="F41" i="14"/>
  <c r="BD70" i="1" s="1"/>
  <c r="J34" i="17"/>
  <c r="AW73" i="1"/>
  <c r="J38" i="3"/>
  <c r="AW58" i="1"/>
  <c r="J36" i="6"/>
  <c r="AW61" i="1"/>
  <c r="F37" i="6"/>
  <c r="BB61" i="1" s="1"/>
  <c r="F36" i="8"/>
  <c r="BA63" i="1"/>
  <c r="F37" i="8"/>
  <c r="BB63" i="1"/>
  <c r="F38" i="3"/>
  <c r="BA58" i="1" s="1"/>
  <c r="F38" i="12"/>
  <c r="BA68" i="1"/>
  <c r="F38" i="16"/>
  <c r="BC72" i="1"/>
  <c r="F41" i="3"/>
  <c r="BD58" i="1"/>
  <c r="F34" i="17"/>
  <c r="BA73" i="1" s="1"/>
  <c r="F39" i="3"/>
  <c r="BB58" i="1"/>
  <c r="F37" i="2"/>
  <c r="BB56" i="1"/>
  <c r="F40" i="10"/>
  <c r="BC66" i="1" s="1"/>
  <c r="J38" i="14"/>
  <c r="AW70" i="1"/>
  <c r="F36" i="15"/>
  <c r="BA71" i="1"/>
  <c r="F39" i="16"/>
  <c r="BD72" i="1"/>
  <c r="P96" i="13" l="1"/>
  <c r="P95" i="13" s="1"/>
  <c r="AU69" i="1" s="1"/>
  <c r="T99" i="12"/>
  <c r="T98" i="12" s="1"/>
  <c r="P116" i="3"/>
  <c r="R99" i="10"/>
  <c r="R98" i="10" s="1"/>
  <c r="BK116" i="3"/>
  <c r="J116" i="3" s="1"/>
  <c r="J68" i="3" s="1"/>
  <c r="T90" i="6"/>
  <c r="T89" i="6" s="1"/>
  <c r="T97" i="8"/>
  <c r="T96" i="8" s="1"/>
  <c r="T281" i="2"/>
  <c r="T92" i="7"/>
  <c r="T91" i="7" s="1"/>
  <c r="P281" i="2"/>
  <c r="P100" i="2" s="1"/>
  <c r="AU56" i="1" s="1"/>
  <c r="R94" i="16"/>
  <c r="R93" i="16" s="1"/>
  <c r="R99" i="12"/>
  <c r="R98" i="12"/>
  <c r="P94" i="16"/>
  <c r="P93" i="16" s="1"/>
  <c r="AU72" i="1" s="1"/>
  <c r="T94" i="16"/>
  <c r="T93" i="16" s="1"/>
  <c r="R281" i="2"/>
  <c r="P99" i="12"/>
  <c r="P98" i="12"/>
  <c r="AU68" i="1"/>
  <c r="T86" i="17"/>
  <c r="T85" i="17" s="1"/>
  <c r="T100" i="9"/>
  <c r="T99" i="9"/>
  <c r="P90" i="6"/>
  <c r="P89" i="6" s="1"/>
  <c r="AU61" i="1" s="1"/>
  <c r="P97" i="5"/>
  <c r="P96" i="5" s="1"/>
  <c r="AU60" i="1" s="1"/>
  <c r="R103" i="11"/>
  <c r="R102" i="11"/>
  <c r="R90" i="6"/>
  <c r="R89" i="6" s="1"/>
  <c r="R86" i="17"/>
  <c r="R85" i="17" s="1"/>
  <c r="R95" i="15"/>
  <c r="R94" i="15" s="1"/>
  <c r="T103" i="11"/>
  <c r="T102" i="11"/>
  <c r="T95" i="15"/>
  <c r="T94" i="15" s="1"/>
  <c r="P97" i="8"/>
  <c r="P96" i="8"/>
  <c r="AU63" i="1"/>
  <c r="T101" i="2"/>
  <c r="T100" i="2"/>
  <c r="P95" i="15"/>
  <c r="P94" i="15"/>
  <c r="AU71" i="1" s="1"/>
  <c r="T116" i="3"/>
  <c r="P99" i="10"/>
  <c r="P98" i="10" s="1"/>
  <c r="AU66" i="1" s="1"/>
  <c r="R100" i="9"/>
  <c r="R99" i="9"/>
  <c r="T98" i="14"/>
  <c r="T97" i="14" s="1"/>
  <c r="R96" i="13"/>
  <c r="R95" i="13"/>
  <c r="P103" i="11"/>
  <c r="P102" i="11" s="1"/>
  <c r="AU67" i="1" s="1"/>
  <c r="T99" i="10"/>
  <c r="T98" i="10"/>
  <c r="T97" i="5"/>
  <c r="T96" i="5"/>
  <c r="R116" i="3"/>
  <c r="P92" i="7"/>
  <c r="P91" i="7" s="1"/>
  <c r="AU62" i="1" s="1"/>
  <c r="R92" i="7"/>
  <c r="R91" i="7" s="1"/>
  <c r="R97" i="5"/>
  <c r="R96" i="5"/>
  <c r="BK86" i="17"/>
  <c r="J86" i="17" s="1"/>
  <c r="J60" i="17" s="1"/>
  <c r="P392" i="3"/>
  <c r="P115" i="3" s="1"/>
  <c r="AU58" i="1" s="1"/>
  <c r="AU57" i="1" s="1"/>
  <c r="P101" i="2"/>
  <c r="P86" i="17"/>
  <c r="P85" i="17" s="1"/>
  <c r="AU73" i="1" s="1"/>
  <c r="BK92" i="7"/>
  <c r="BK91" i="7" s="1"/>
  <c r="J91" i="7" s="1"/>
  <c r="J63" i="7" s="1"/>
  <c r="T392" i="3"/>
  <c r="R101" i="2"/>
  <c r="R100" i="2" s="1"/>
  <c r="R98" i="14"/>
  <c r="R97" i="14"/>
  <c r="R97" i="8"/>
  <c r="R96" i="8" s="1"/>
  <c r="R392" i="3"/>
  <c r="BK281" i="2"/>
  <c r="J281" i="2" s="1"/>
  <c r="J69" i="2" s="1"/>
  <c r="BK392" i="3"/>
  <c r="J392" i="3" s="1"/>
  <c r="J75" i="3" s="1"/>
  <c r="BK94" i="16"/>
  <c r="J94" i="16"/>
  <c r="J64" i="16" s="1"/>
  <c r="BK101" i="2"/>
  <c r="J101" i="2" s="1"/>
  <c r="J64" i="2" s="1"/>
  <c r="BK100" i="9"/>
  <c r="J100" i="9" s="1"/>
  <c r="J68" i="9" s="1"/>
  <c r="BK99" i="10"/>
  <c r="J99" i="10" s="1"/>
  <c r="J68" i="10" s="1"/>
  <c r="J87" i="17"/>
  <c r="J61" i="17"/>
  <c r="BK100" i="12"/>
  <c r="J100" i="12" s="1"/>
  <c r="J69" i="12" s="1"/>
  <c r="BK96" i="13"/>
  <c r="J96" i="13" s="1"/>
  <c r="J68" i="13" s="1"/>
  <c r="BK94" i="4"/>
  <c r="J94" i="4"/>
  <c r="J68" i="4" s="1"/>
  <c r="BK97" i="5"/>
  <c r="J97" i="5" s="1"/>
  <c r="J64" i="5" s="1"/>
  <c r="BK97" i="8"/>
  <c r="BK96" i="8" s="1"/>
  <c r="J96" i="8" s="1"/>
  <c r="J63" i="8" s="1"/>
  <c r="BK103" i="11"/>
  <c r="J103" i="11" s="1"/>
  <c r="J68" i="11" s="1"/>
  <c r="BK98" i="14"/>
  <c r="J98" i="14"/>
  <c r="J68" i="14" s="1"/>
  <c r="BK95" i="15"/>
  <c r="BK94" i="15"/>
  <c r="J94" i="15"/>
  <c r="J63" i="15" s="1"/>
  <c r="BK89" i="6"/>
  <c r="J89" i="6"/>
  <c r="BK115" i="3"/>
  <c r="J115" i="3" s="1"/>
  <c r="J34" i="3" s="1"/>
  <c r="AG58" i="1" s="1"/>
  <c r="BB57" i="1"/>
  <c r="AX57" i="1"/>
  <c r="F35" i="5"/>
  <c r="AZ60" i="1" s="1"/>
  <c r="J33" i="17"/>
  <c r="AV73" i="1" s="1"/>
  <c r="AT73" i="1" s="1"/>
  <c r="J35" i="8"/>
  <c r="AV63" i="1" s="1"/>
  <c r="AT63" i="1" s="1"/>
  <c r="F37" i="11"/>
  <c r="AZ67" i="1" s="1"/>
  <c r="BA64" i="1"/>
  <c r="AW64" i="1"/>
  <c r="J35" i="15"/>
  <c r="AV71" i="1" s="1"/>
  <c r="AT71" i="1" s="1"/>
  <c r="BD57" i="1"/>
  <c r="J35" i="5"/>
  <c r="AV60" i="1" s="1"/>
  <c r="AT60" i="1" s="1"/>
  <c r="J32" i="6"/>
  <c r="AG61" i="1" s="1"/>
  <c r="J35" i="7"/>
  <c r="AV62" i="1"/>
  <c r="AT62" i="1" s="1"/>
  <c r="F37" i="10"/>
  <c r="AZ66" i="1" s="1"/>
  <c r="BC64" i="1"/>
  <c r="AY64" i="1" s="1"/>
  <c r="J35" i="16"/>
  <c r="AV72" i="1" s="1"/>
  <c r="AT72" i="1" s="1"/>
  <c r="BC57" i="1"/>
  <c r="AY57" i="1" s="1"/>
  <c r="F37" i="4"/>
  <c r="AZ59" i="1" s="1"/>
  <c r="F35" i="7"/>
  <c r="AZ62" i="1" s="1"/>
  <c r="J37" i="14"/>
  <c r="AV70" i="1" s="1"/>
  <c r="AT70" i="1" s="1"/>
  <c r="J37" i="11"/>
  <c r="AV67" i="1"/>
  <c r="AT67" i="1" s="1"/>
  <c r="J37" i="3"/>
  <c r="AV58" i="1" s="1"/>
  <c r="AT58" i="1" s="1"/>
  <c r="BA57" i="1"/>
  <c r="AW57" i="1"/>
  <c r="J35" i="6"/>
  <c r="AV61" i="1"/>
  <c r="AT61" i="1" s="1"/>
  <c r="J37" i="9"/>
  <c r="AV65" i="1" s="1"/>
  <c r="AT65" i="1" s="1"/>
  <c r="F37" i="12"/>
  <c r="AZ68" i="1" s="1"/>
  <c r="F37" i="3"/>
  <c r="AZ58" i="1" s="1"/>
  <c r="F35" i="2"/>
  <c r="AZ56" i="1"/>
  <c r="J37" i="10"/>
  <c r="AV66" i="1" s="1"/>
  <c r="AT66" i="1" s="1"/>
  <c r="F35" i="16"/>
  <c r="AZ72" i="1"/>
  <c r="J37" i="13"/>
  <c r="AV69" i="1" s="1"/>
  <c r="AT69" i="1" s="1"/>
  <c r="BD64" i="1"/>
  <c r="F35" i="15"/>
  <c r="AZ71" i="1" s="1"/>
  <c r="F35" i="8"/>
  <c r="AZ63" i="1"/>
  <c r="F37" i="13"/>
  <c r="AZ69" i="1" s="1"/>
  <c r="BB64" i="1"/>
  <c r="AX64" i="1" s="1"/>
  <c r="J35" i="2"/>
  <c r="AV56" i="1" s="1"/>
  <c r="AT56" i="1" s="1"/>
  <c r="J37" i="4"/>
  <c r="AV59" i="1" s="1"/>
  <c r="AT59" i="1" s="1"/>
  <c r="F35" i="6"/>
  <c r="AZ61" i="1"/>
  <c r="F37" i="9"/>
  <c r="AZ65" i="1" s="1"/>
  <c r="J37" i="12"/>
  <c r="AV68" i="1"/>
  <c r="AT68" i="1" s="1"/>
  <c r="F37" i="14"/>
  <c r="AZ70" i="1"/>
  <c r="F33" i="17"/>
  <c r="AZ73" i="1" s="1"/>
  <c r="R115" i="3" l="1"/>
  <c r="T115" i="3"/>
  <c r="BK93" i="16"/>
  <c r="J93" i="16" s="1"/>
  <c r="J32" i="16" s="1"/>
  <c r="AG72" i="1" s="1"/>
  <c r="BK98" i="10"/>
  <c r="J98" i="10" s="1"/>
  <c r="J34" i="10" s="1"/>
  <c r="AG66" i="1" s="1"/>
  <c r="J97" i="8"/>
  <c r="J64" i="8"/>
  <c r="BK100" i="2"/>
  <c r="J100" i="2" s="1"/>
  <c r="J63" i="2" s="1"/>
  <c r="BK97" i="14"/>
  <c r="J97" i="14"/>
  <c r="J67" i="14" s="1"/>
  <c r="BK85" i="17"/>
  <c r="J85" i="17"/>
  <c r="J30" i="17" s="1"/>
  <c r="AG73" i="1" s="1"/>
  <c r="BK102" i="11"/>
  <c r="J102" i="11" s="1"/>
  <c r="J67" i="11" s="1"/>
  <c r="BK99" i="12"/>
  <c r="J99" i="12" s="1"/>
  <c r="J68" i="12" s="1"/>
  <c r="BK96" i="5"/>
  <c r="J96" i="5"/>
  <c r="J63" i="5" s="1"/>
  <c r="BK93" i="4"/>
  <c r="J93" i="4" s="1"/>
  <c r="J67" i="4" s="1"/>
  <c r="J92" i="7"/>
  <c r="J64" i="7" s="1"/>
  <c r="BK99" i="9"/>
  <c r="J99" i="9"/>
  <c r="J67" i="9" s="1"/>
  <c r="J95" i="15"/>
  <c r="J64" i="15"/>
  <c r="BK95" i="13"/>
  <c r="J95" i="13"/>
  <c r="J34" i="13" s="1"/>
  <c r="AG69" i="1" s="1"/>
  <c r="AN61" i="1"/>
  <c r="J63" i="6"/>
  <c r="J41" i="6"/>
  <c r="AN58" i="1"/>
  <c r="J67" i="3"/>
  <c r="J43" i="3"/>
  <c r="AU64" i="1"/>
  <c r="J32" i="7"/>
  <c r="AG62" i="1" s="1"/>
  <c r="BB55" i="1"/>
  <c r="AX55" i="1"/>
  <c r="J32" i="8"/>
  <c r="AG63" i="1" s="1"/>
  <c r="AZ64" i="1"/>
  <c r="AV64" i="1"/>
  <c r="AT64" i="1"/>
  <c r="J32" i="15"/>
  <c r="AG71" i="1"/>
  <c r="BA55" i="1"/>
  <c r="BC55" i="1"/>
  <c r="AY55" i="1" s="1"/>
  <c r="BD55" i="1"/>
  <c r="AZ57" i="1"/>
  <c r="AV57" i="1"/>
  <c r="AT57" i="1" s="1"/>
  <c r="J41" i="7" l="1"/>
  <c r="J41" i="16"/>
  <c r="J41" i="8"/>
  <c r="J43" i="10"/>
  <c r="J41" i="15"/>
  <c r="J39" i="17"/>
  <c r="J43" i="13"/>
  <c r="J67" i="13"/>
  <c r="J59" i="17"/>
  <c r="J63" i="16"/>
  <c r="J67" i="10"/>
  <c r="BK98" i="12"/>
  <c r="J98" i="12" s="1"/>
  <c r="J67" i="12" s="1"/>
  <c r="AN66" i="1"/>
  <c r="AN73" i="1"/>
  <c r="AN63" i="1"/>
  <c r="AN69" i="1"/>
  <c r="AN71" i="1"/>
  <c r="AN62" i="1"/>
  <c r="AN72" i="1"/>
  <c r="J34" i="14"/>
  <c r="AG70" i="1"/>
  <c r="J32" i="2"/>
  <c r="AG56" i="1" s="1"/>
  <c r="J34" i="4"/>
  <c r="AG59" i="1"/>
  <c r="AG57" i="1"/>
  <c r="AU55" i="1"/>
  <c r="AU54" i="1" s="1"/>
  <c r="AW55" i="1"/>
  <c r="J32" i="5"/>
  <c r="AG60" i="1"/>
  <c r="AN60" i="1" s="1"/>
  <c r="BD54" i="1"/>
  <c r="W33" i="1" s="1"/>
  <c r="J34" i="9"/>
  <c r="AG65" i="1"/>
  <c r="BA54" i="1"/>
  <c r="AW54" i="1"/>
  <c r="AK30" i="1"/>
  <c r="AZ55" i="1"/>
  <c r="AV55" i="1" s="1"/>
  <c r="J34" i="11"/>
  <c r="AG67" i="1"/>
  <c r="BC54" i="1"/>
  <c r="W32" i="1" s="1"/>
  <c r="BB54" i="1"/>
  <c r="W31" i="1"/>
  <c r="J43" i="4" l="1"/>
  <c r="J43" i="11"/>
  <c r="J41" i="5"/>
  <c r="J43" i="9"/>
  <c r="J41" i="2"/>
  <c r="J43" i="14"/>
  <c r="AN70" i="1"/>
  <c r="AN65" i="1"/>
  <c r="AN67" i="1"/>
  <c r="AN56" i="1"/>
  <c r="AN59" i="1"/>
  <c r="AN57" i="1"/>
  <c r="AT55" i="1"/>
  <c r="AZ54" i="1"/>
  <c r="AV54" i="1"/>
  <c r="AK29" i="1"/>
  <c r="J34" i="12"/>
  <c r="AG68" i="1" s="1"/>
  <c r="W30" i="1"/>
  <c r="AY54" i="1"/>
  <c r="AX54" i="1"/>
  <c r="J43" i="12" l="1"/>
  <c r="AN68" i="1"/>
  <c r="AG64" i="1"/>
  <c r="W29" i="1"/>
  <c r="AT54" i="1"/>
  <c r="AN64" i="1" l="1"/>
  <c r="AG55" i="1"/>
  <c r="AG54" i="1"/>
  <c r="AK26" i="1" s="1"/>
  <c r="AK35" i="1" s="1"/>
  <c r="AN54" i="1" l="1"/>
  <c r="AN55" i="1"/>
</calcChain>
</file>

<file path=xl/sharedStrings.xml><?xml version="1.0" encoding="utf-8"?>
<sst xmlns="http://schemas.openxmlformats.org/spreadsheetml/2006/main" count="25537" uniqueCount="4034">
  <si>
    <t>Export Komplet</t>
  </si>
  <si>
    <t>VZ</t>
  </si>
  <si>
    <t>2.0</t>
  </si>
  <si>
    <t>ZAMOK</t>
  </si>
  <si>
    <t>False</t>
  </si>
  <si>
    <t>{6d6b793f-d6b6-445d-a012-15651448745a}</t>
  </si>
  <si>
    <t>0,01</t>
  </si>
  <si>
    <t>21</t>
  </si>
  <si>
    <t>12</t>
  </si>
  <si>
    <t>REKAPITULACE STAVBY</t>
  </si>
  <si>
    <t>v ---  níže se nacházejí doplnkové a pomocné údaje k sestavám  --- v</t>
  </si>
  <si>
    <t>Návod na vyplnění</t>
  </si>
  <si>
    <t>0,001</t>
  </si>
  <si>
    <t>Kód:</t>
  </si>
  <si>
    <t>24-03-2D</t>
  </si>
  <si>
    <t>Stavba:</t>
  </si>
  <si>
    <t>Rekonstrukce pavilonu údržby - A, úprava 13.6.2025</t>
  </si>
  <si>
    <t>KSO:</t>
  </si>
  <si>
    <t/>
  </si>
  <si>
    <t>CC-CZ:</t>
  </si>
  <si>
    <t>Místo:</t>
  </si>
  <si>
    <t>Praha - Suchdol</t>
  </si>
  <si>
    <t>Datum:</t>
  </si>
  <si>
    <t>3. 4. 2024</t>
  </si>
  <si>
    <t>Zadavatel:</t>
  </si>
  <si>
    <t>IČ:</t>
  </si>
  <si>
    <t>Česká zemědělská univerzita</t>
  </si>
  <si>
    <t>DIČ:</t>
  </si>
  <si>
    <t>Účastník:</t>
  </si>
  <si>
    <t>Vyplň údaj</t>
  </si>
  <si>
    <t>Projektant:</t>
  </si>
  <si>
    <t>GREBNER,  spol. s r.o.</t>
  </si>
  <si>
    <t>True</t>
  </si>
  <si>
    <t>Zpracovatel:</t>
  </si>
  <si>
    <t>Ing. Josef Němeček</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</si>
  <si>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</si>
  <si>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</si>
  <si>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</si>
  <si>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</si>
  <si>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</si>
  <si>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</si>
  <si>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</si>
  <si>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</si>
  <si>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</si>
  <si>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</si>
  <si>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</si>
  <si>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</si>
  <si>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</si>
  <si>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</si>
  <si>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</si>
  <si>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</si>
  <si>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</si>
  <si>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</si>
  <si>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</si>
  <si>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</si>
  <si>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</si>
  <si>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</si>
  <si>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</si>
  <si>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</si>
  <si>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</si>
  <si>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</si>
  <si>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</si>
  <si>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</si>
  <si>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</si>
  <si>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</si>
  <si>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</si>
  <si>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</si>
  <si>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</si>
  <si>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</si>
  <si>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</si>
  <si>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</si>
  <si>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</si>
  <si>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</si>
  <si>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</si>
  <si>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</si>
  <si>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01</t>
  </si>
  <si>
    <t>SO 01 - Pavilon údržby - stavební práce</t>
  </si>
  <si>
    <t>STA</t>
  </si>
  <si>
    <t>1</t>
  </si>
  <si>
    <t>{a453f2cf-f5fd-4499-b028-5ec0c4344a1f}</t>
  </si>
  <si>
    <t>2</t>
  </si>
  <si>
    <t>/</t>
  </si>
  <si>
    <t>SO 01.0 - Bourací práce</t>
  </si>
  <si>
    <t>Soupis</t>
  </si>
  <si>
    <t>{0fde7c95-3761-4b23-94f5-73990d6cdebb}</t>
  </si>
  <si>
    <t>02</t>
  </si>
  <si>
    <t>SO 01.1 - Stavební část</t>
  </si>
  <si>
    <t>{13f99993-119f-4446-987e-279da52cd8dc}</t>
  </si>
  <si>
    <t>SO 01.1.1 - Stavební část</t>
  </si>
  <si>
    <t>3</t>
  </si>
  <si>
    <t>{9342408e-389f-4d43-b26b-45411b8d3119}</t>
  </si>
  <si>
    <t>SO 01.1.2 - Kabelovod</t>
  </si>
  <si>
    <t>{7ade8b39-2ad8-45a1-8353-4bb21dad26cb}</t>
  </si>
  <si>
    <t>03</t>
  </si>
  <si>
    <t>SO 01.2 - ZTI</t>
  </si>
  <si>
    <t>{c07f7769-0145-482f-9a3b-6d8bd59d68c0}</t>
  </si>
  <si>
    <t>04</t>
  </si>
  <si>
    <t>SO 01.3 - VZT</t>
  </si>
  <si>
    <t>{a1a70048-339d-4ebf-9e66-d874f45279f4}</t>
  </si>
  <si>
    <t>05</t>
  </si>
  <si>
    <t>SO 01.4 - Vytápění / Chlazení</t>
  </si>
  <si>
    <t>{9e50c467-1138-4a32-9799-bfaef8791483}</t>
  </si>
  <si>
    <t>06</t>
  </si>
  <si>
    <t>SO 01.5 - Silnoproudé rozvody</t>
  </si>
  <si>
    <t>{d12dcdc1-87d4-4f55-95bd-aa71db28a05b}</t>
  </si>
  <si>
    <t>07</t>
  </si>
  <si>
    <t>SO 01.6 - Slaboproudé rozvody</t>
  </si>
  <si>
    <t>{670e1fcf-0ff4-411f-9472-aa063dde8d48}</t>
  </si>
  <si>
    <t xml:space="preserve">PZTS </t>
  </si>
  <si>
    <t>{29027bb6-d9ea-4a16-80cf-f6339dedd6e1}</t>
  </si>
  <si>
    <t xml:space="preserve">SKV </t>
  </si>
  <si>
    <t>{56d930a8-4ef6-464f-b049-c9cfe912dd68}</t>
  </si>
  <si>
    <t xml:space="preserve">SCS </t>
  </si>
  <si>
    <t>{e13079a8-4c86-406d-a2d0-2d79751571ed}</t>
  </si>
  <si>
    <t>DAT</t>
  </si>
  <si>
    <t>{68aefcd8-bf53-4f0f-9a07-65084fd464f9}</t>
  </si>
  <si>
    <t xml:space="preserve">CCTV </t>
  </si>
  <si>
    <t>{dbb5b141-cc68-4148-b869-bf9b2ed382c0}</t>
  </si>
  <si>
    <t xml:space="preserve">AVT </t>
  </si>
  <si>
    <t>{3dc6b429-ed68-42d5-a6fe-ff5faa722e60}</t>
  </si>
  <si>
    <t>08</t>
  </si>
  <si>
    <t>SO 01.7 -  EPS</t>
  </si>
  <si>
    <t>{1c4989fa-ef18-4a6b-a04b-49bb5e389102}</t>
  </si>
  <si>
    <t>09</t>
  </si>
  <si>
    <t>SO 01.8 - MaR</t>
  </si>
  <si>
    <t>{936a046f-4f78-41bd-8be7-f3dd3ce1daab}</t>
  </si>
  <si>
    <t>VRN</t>
  </si>
  <si>
    <t>VON</t>
  </si>
  <si>
    <t>{6e05e5da-bf6f-4e45-a17e-d5b5dea4ca74}</t>
  </si>
  <si>
    <t>OB</t>
  </si>
  <si>
    <t>Odkopání budovy</t>
  </si>
  <si>
    <t>m3</t>
  </si>
  <si>
    <t>51,04</t>
  </si>
  <si>
    <t>P</t>
  </si>
  <si>
    <t>Plocha výkopů</t>
  </si>
  <si>
    <t>m2</t>
  </si>
  <si>
    <t>43,61</t>
  </si>
  <si>
    <t>KRYCÍ LIST SOUPISU PRACÍ</t>
  </si>
  <si>
    <t>S</t>
  </si>
  <si>
    <t>Plocha střechy</t>
  </si>
  <si>
    <t>206,4</t>
  </si>
  <si>
    <t>SKL</t>
  </si>
  <si>
    <t>Skládka</t>
  </si>
  <si>
    <t>17,148</t>
  </si>
  <si>
    <t>VV</t>
  </si>
  <si>
    <t>výkop pro výtah</t>
  </si>
  <si>
    <t>18,375</t>
  </si>
  <si>
    <t>Z</t>
  </si>
  <si>
    <t>Zpětný zásyp</t>
  </si>
  <si>
    <t>52,267</t>
  </si>
  <si>
    <t>Objekt:</t>
  </si>
  <si>
    <t>01 - SO 01 - Pavilon údržby - stavební práce</t>
  </si>
  <si>
    <t>Soupis:</t>
  </si>
  <si>
    <t>01 - SO 01.0 - Bourací práce</t>
  </si>
  <si>
    <t>Česká zemedělská univerzita</t>
  </si>
  <si>
    <t>REKAPITULACE ČLENĚNÍ SOUPISU PRACÍ</t>
  </si>
  <si>
    <t>Kód dílu - Popis</t>
  </si>
  <si>
    <t>Cena celkem [CZK]</t>
  </si>
  <si>
    <t>-1</t>
  </si>
  <si>
    <t>HSV - Práce a dodávky HSV</t>
  </si>
  <si>
    <t xml:space="preserve">    1 - Zemní práce</t>
  </si>
  <si>
    <t xml:space="preserve">    3 - Svislé a kompletní konstrukce</t>
  </si>
  <si>
    <t xml:space="preserve">    9 - Ostatní konstrukce a práce, bourání</t>
  </si>
  <si>
    <t xml:space="preserve">    997 - Přesun sutě</t>
  </si>
  <si>
    <t>PSV - Práce a dodávky PSV</t>
  </si>
  <si>
    <t xml:space="preserve">    711 - Izolace proti vodě, vlhkosti a plynům</t>
  </si>
  <si>
    <t xml:space="preserve">    712 - Povlakové krytiny</t>
  </si>
  <si>
    <t xml:space="preserve">    713 - Izolace tepelné</t>
  </si>
  <si>
    <t xml:space="preserve">    741 - Elektroinstalace - silnoproud</t>
  </si>
  <si>
    <t xml:space="preserve">    764 - Konstrukce klempířské</t>
  </si>
  <si>
    <t xml:space="preserve">    767 - Konstrukce zámečnické</t>
  </si>
  <si>
    <t xml:space="preserve">    771 - Podlahy z dlaždic</t>
  </si>
  <si>
    <t xml:space="preserve">    776 - Podlahy povlakové</t>
  </si>
  <si>
    <t xml:space="preserve">    781 - Dokončovací práce - obklady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</si>
  <si>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</si>
  <si>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</si>
  <si>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</si>
  <si>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</si>
  <si>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</si>
  <si>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</si>
  <si>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</si>
  <si>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</si>
  <si>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</si>
  <si>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</si>
  <si>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</si>
  <si>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</si>
  <si>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</si>
  <si>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</si>
  <si>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</si>
  <si>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</si>
  <si>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</si>
  <si>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</si>
  <si>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122151102</t>
  </si>
  <si>
    <t>Odkopávky a prokopávky nezapažené strojně v hornině třídy těžitelnosti I skupiny 1 a 2 přes 20 do 50 m3</t>
  </si>
  <si>
    <t>CS ÚRS 2024 01</t>
  </si>
  <si>
    <t>4</t>
  </si>
  <si>
    <t>-1733328482</t>
  </si>
  <si>
    <t>Online PSC</t>
  </si>
  <si>
    <t>https://podminky.urs.cz/item/CS_URS_2024_01/122151102</t>
  </si>
  <si>
    <t>(16,6+15,3)*2*0,8*1  "ODKOP PODÉL STAVBY</t>
  </si>
  <si>
    <t>OB*0,7  "ČÁST STROJNĚ</t>
  </si>
  <si>
    <t>122211101</t>
  </si>
  <si>
    <t>Odkopávky a prokopávky ručně zapažené i nezapažené v hornině třídy těžitelnosti I skupiny 3</t>
  </si>
  <si>
    <t>-1764288900</t>
  </si>
  <si>
    <t>https://podminky.urs.cz/item/CS_URS_2024_01/122211101</t>
  </si>
  <si>
    <t>OB*0,3   "ODKOP PODÉL STAVBY - ČÁST RUČNĚ 30%</t>
  </si>
  <si>
    <t>131253101</t>
  </si>
  <si>
    <t>Hloubení nezapažených jam a zářezů strojně s urovnáním dna do předepsaného profilu a spádu v omezeném prostoru v hornině třídy těžitelnosti I skupiny 3 do 20 m3</t>
  </si>
  <si>
    <t>2086724656</t>
  </si>
  <si>
    <t>https://podminky.urs.cz/item/CS_URS_2024_01/131253101</t>
  </si>
  <si>
    <t>3,5*3,5*1,5  "1NP, VÝKOP PRO ZÁKLAD VÝTAHU, -01-</t>
  </si>
  <si>
    <t>VV*0,6  "ČÁST STROJNĚ</t>
  </si>
  <si>
    <t>131213701</t>
  </si>
  <si>
    <t>Hloubení nezapažených jam ručně s urovnáním dna do předepsaného profilu a spádu v hornině třídy těžitelnosti I skupiny 3 soudržných</t>
  </si>
  <si>
    <t>514243899</t>
  </si>
  <si>
    <t>https://podminky.urs.cz/item/CS_URS_2024_01/131213701</t>
  </si>
  <si>
    <t>VV*0,4  "ČÁST RUČNĚ</t>
  </si>
  <si>
    <t>5</t>
  </si>
  <si>
    <t>132212131</t>
  </si>
  <si>
    <t>Hloubení nezapažených rýh šířky do 800 mm ručně s urovnáním dna do předepsaného profilu a spádu v hornině třídy těžitelnosti I skupiny 3 soudržných</t>
  </si>
  <si>
    <t>-1735672630</t>
  </si>
  <si>
    <t>https://podminky.urs.cz/item/CS_URS_2024_01/132212131</t>
  </si>
  <si>
    <t>Poznámka k položce:_x000D_
HLOUBENÍ RÝH PRO ZTI JE ŘEŠENO V SO 01.2 ZTI</t>
  </si>
  <si>
    <t>6</t>
  </si>
  <si>
    <t>139911123</t>
  </si>
  <si>
    <t>Bourání konstrukcí v hloubených vykopávkách ručně s přemístěním suti na hromady na vzdálenost do 20 m nebo s naložením na dopravní prostředek z betonu železového nebo předpjatého</t>
  </si>
  <si>
    <t>2120116583</t>
  </si>
  <si>
    <t>https://podminky.urs.cz/item/CS_URS_2024_01/139911123</t>
  </si>
  <si>
    <t>(0,6+0,9)*2*0,15*5   "1NP, KOLEKTOR POD PODLAHOU, ČÁSTEČNÁ DEMOLICE</t>
  </si>
  <si>
    <t>7</t>
  </si>
  <si>
    <t>162211311</t>
  </si>
  <si>
    <t>Vodorovné přemístění výkopku nebo sypaniny stavebním kolečkem s vyprázdněním kolečka na hromady nebo do dopravního prostředku na vzdálenost do 10 m z horniny třídy těžitelnosti I, skupiny 1 až 3</t>
  </si>
  <si>
    <t>1905740612</t>
  </si>
  <si>
    <t>https://podminky.urs.cz/item/CS_URS_2024_01/162211311</t>
  </si>
  <si>
    <t>8</t>
  </si>
  <si>
    <t>162211319</t>
  </si>
  <si>
    <t>Vodorovné přemístění výkopku nebo sypaniny stavebním kolečkem s vyprázdněním kolečka na hromady nebo do dopravního prostředku na vzdálenost do 10 m Příplatek za každých dalších 10 m k ceně -1311</t>
  </si>
  <si>
    <t>-220518855</t>
  </si>
  <si>
    <t>https://podminky.urs.cz/item/CS_URS_2024_01/162211319</t>
  </si>
  <si>
    <t>Poznámka k položce:_x000D_
MEZISKLÁDKA DO 30m</t>
  </si>
  <si>
    <t>18,375*2 'Přepočtené koeficientem množství</t>
  </si>
  <si>
    <t>9</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</si>
  <si>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</si>
  <si>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</si>
  <si>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1003553351</t>
  </si>
  <si>
    <t>https://podminky.urs.cz/item/CS_URS_2024_01/162751117</t>
  </si>
  <si>
    <t>Poznámka k položce:_x000D_
SKLÁDKA DO 10 KM</t>
  </si>
  <si>
    <t>10</t>
  </si>
  <si>
    <t>167151101</t>
  </si>
  <si>
    <t>Nakládání, skládání a překládání neulehlého výkopku nebo sypaniny strojně nakládání, množství do 100 m3, z horniny třídy těžitelnosti I, skupiny 1 až 3</t>
  </si>
  <si>
    <t>48944200</t>
  </si>
  <si>
    <t>https://podminky.urs.cz/item/CS_URS_2024_01/167151101</t>
  </si>
  <si>
    <t>SKL  "ZEMINA NA SKLÁDKU</t>
  </si>
  <si>
    <t>11</t>
  </si>
  <si>
    <t>171201231</t>
  </si>
  <si>
    <t>Poplatek za uložení stavebního odpadu na recyklační skládce (skládkovné) zeminy a kamení zatříděného do Katalogu odpadů pod kódem 17 05 04</t>
  </si>
  <si>
    <t>t</t>
  </si>
  <si>
    <t>-1914584606</t>
  </si>
  <si>
    <t>https://podminky.urs.cz/item/CS_URS_2024_01/171201231</t>
  </si>
  <si>
    <t>(OB+VV)-Z  "PŘEBYTEČNÁ ZEMINA</t>
  </si>
  <si>
    <t>174111102</t>
  </si>
  <si>
    <t>Zásyp sypaninou z jakékoliv horniny ručně s uložením výkopku ve vrstvách se zhutněním v uzavřených prostorách s urovnáním povrchu zásypu</t>
  </si>
  <si>
    <t>281121547</t>
  </si>
  <si>
    <t>https://podminky.urs.cz/item/CS_URS_2024_01/174111102</t>
  </si>
  <si>
    <t>(OB+VV)  "CELKOVÝ VÝKOP</t>
  </si>
  <si>
    <t>-58*0,12  "IZOLAČNÍ HMOTA  - KCE Z SO 01.2 - STAVEBNÍ ČÁST</t>
  </si>
  <si>
    <t>-(2,5*2,5*0,3+2,5*2,5*0,1)  "PODKLAD VÝTAHU</t>
  </si>
  <si>
    <t>-2,5*2,05*1,5   " VÝTAHOVÁ ŠACHTA</t>
  </si>
  <si>
    <t>Součet</t>
  </si>
  <si>
    <t>Z*0,3  "ČÁST RUČNĚ</t>
  </si>
  <si>
    <t>13</t>
  </si>
  <si>
    <t>174151102</t>
  </si>
  <si>
    <t>Zásyp sypaninou z jakékoliv horniny strojně s uložením výkopku ve vrstvách se zhutněním v prostorách s omezeným pohybem stroje s urovnáním povrchu zásypu</t>
  </si>
  <si>
    <t>-1089212103</t>
  </si>
  <si>
    <t>https://podminky.urs.cz/item/CS_URS_2024_01/174151102</t>
  </si>
  <si>
    <t>Z*0,7  "ČÁST STROJNĚ</t>
  </si>
  <si>
    <t>Svislé a kompletní konstrukce</t>
  </si>
  <si>
    <t>14</t>
  </si>
  <si>
    <t>317944323.1</t>
  </si>
  <si>
    <t>Válcované nosníky dodatečně osazované do připravených otvorů bez zazdění hlav č. 14 až 22</t>
  </si>
  <si>
    <t>-1762747358</t>
  </si>
  <si>
    <t>10,5*17,4*0,001   "UPE 160, NOSNÝ SVAŘENEC PRO STŘEŠNÍ VÝLEZ</t>
  </si>
  <si>
    <t>Ostatní konstrukce a práce, bourání</t>
  </si>
  <si>
    <t>15</t>
  </si>
  <si>
    <t>919735125</t>
  </si>
  <si>
    <t>Řezání stávajícího betonového krytu nebo podkladu hloubky přes 200 do 250 mm</t>
  </si>
  <si>
    <t>m</t>
  </si>
  <si>
    <t>-1359202597</t>
  </si>
  <si>
    <t>https://podminky.urs.cz/item/CS_URS_2024_01/919735125</t>
  </si>
  <si>
    <t>(2,4+2,5*2)*2    "1NP+2NP - OTVORY PRO VÝTAH</t>
  </si>
  <si>
    <t>4,3+3,5+8,8+1,5+6,5+6+5,5+9*2+5,6*2+2,1*2+2,8+1,8  "1NP, PODLAHOVÁ DESKA - VÝKOPY</t>
  </si>
  <si>
    <t>16</t>
  </si>
  <si>
    <t>961055111</t>
  </si>
  <si>
    <t>Bourání základů z betonu železového</t>
  </si>
  <si>
    <t>401408122</t>
  </si>
  <si>
    <t>https://podminky.urs.cz/item/CS_URS_2024_01/961055111</t>
  </si>
  <si>
    <t>(4,3*4,3+9*0,8+3,2*0,6+3,5*0,9+12*0,8+2,5*1,3)  "PLOCHA VÝKOPŮ</t>
  </si>
  <si>
    <t>P*0,25  "1NP, PODLAHOVÁ DESKA+PODKL. BETON, -01- , TL. 200+50mm</t>
  </si>
  <si>
    <t>17</t>
  </si>
  <si>
    <t>962031011</t>
  </si>
  <si>
    <t>Bourání příček nebo přizdívek z cihel děrovaných, tl. do 100 mm</t>
  </si>
  <si>
    <t>-1649556703</t>
  </si>
  <si>
    <t>https://podminky.urs.cz/item/CS_URS_2024_01/962031011</t>
  </si>
  <si>
    <t>(1,4*3+3,74+3+3,84+1,75+4,1+2,8+0,7*2)*3,6  "1NP, PŘÍČKY TL.100mm</t>
  </si>
  <si>
    <t>-(0,6*3+0,8*2+0,7*4)*2  "DVEŘE 1NP</t>
  </si>
  <si>
    <t>(1,4*3+3,6+1,25*3+5+5,8+3,8+5,1+2,3+2,5+4,6)*3,6   "2NP</t>
  </si>
  <si>
    <t>-(0,6*3+0,7*5+0,8*3)*2  "DVEŘE 2NP</t>
  </si>
  <si>
    <t>18</t>
  </si>
  <si>
    <t>962031013</t>
  </si>
  <si>
    <t>Bourání příček nebo přizdívek z cihel děrovaných, tl. přes 100 do 150 mm</t>
  </si>
  <si>
    <t>1896115794</t>
  </si>
  <si>
    <t>https://podminky.urs.cz/item/CS_URS_2024_01/962031013</t>
  </si>
  <si>
    <t>(8,86+5,71+8,3+1*4+2,4+4,6)*3,7  "1NP, PŘÍČKY TL.150mm</t>
  </si>
  <si>
    <t>-(0,8*4+1,45)*2  "DVEŘE 1NP</t>
  </si>
  <si>
    <t>(5,8+1,1+(8,2+3,5)*2)*3,6  "2NP</t>
  </si>
  <si>
    <t>-(0,8*5+0,9*2)*2  "DVEŘE 2NP</t>
  </si>
  <si>
    <t>19</t>
  </si>
  <si>
    <t>962032631.1</t>
  </si>
  <si>
    <t>Bourání zdiva nadzákladového pilířů z cihel pálených, nebo vápenopískových, na maltu vápennou nebo vápenocementovou</t>
  </si>
  <si>
    <t>-773177348</t>
  </si>
  <si>
    <t>(0,3*0,3*2+0,4*0,4+0,15*0,15+0,4*0,2)*3,6+0,3*0,3*3,6  "sloupy 2NP+1NP</t>
  </si>
  <si>
    <t>20</t>
  </si>
  <si>
    <t>962052210</t>
  </si>
  <si>
    <t>Bourání zdiva železobetonového nadzákladového, objemu do 1 m3</t>
  </si>
  <si>
    <t>773982143</t>
  </si>
  <si>
    <t>https://podminky.urs.cz/item/CS_URS_2024_01/962052210</t>
  </si>
  <si>
    <t>2*0,92*2*0,25  "ZVĚTŠENÍ OKEN 1NP+2NP</t>
  </si>
  <si>
    <t>963012520</t>
  </si>
  <si>
    <t>Bourání stropů z desek nebo panelů železobetonových prefabrikovaných s dutinami z panelů, š. přes 300 mm tl. přes 140 mm</t>
  </si>
  <si>
    <t>588290483</t>
  </si>
  <si>
    <t>https://podminky.urs.cz/item/CS_URS_2024_01/963012520</t>
  </si>
  <si>
    <t>2,8*1,2*0,25  "2NP PROSTUP PRO STŘEŠNÍ VÝLEZ</t>
  </si>
  <si>
    <t>22</t>
  </si>
  <si>
    <t>965045113</t>
  </si>
  <si>
    <t>Bourání potěrů tl. do 50 mm cementových nebo pískocementových, plochy přes 4 m2</t>
  </si>
  <si>
    <t>-389939580</t>
  </si>
  <si>
    <t>https://podminky.urs.cz/item/CS_URS_2024_01/965045113</t>
  </si>
  <si>
    <t>194,5+193  "1NP+2NP , PODLAHOVÝ POTĚR TL. 50mm, -03-, -04-</t>
  </si>
  <si>
    <t>23</t>
  </si>
  <si>
    <t>965045133</t>
  </si>
  <si>
    <t>Bourání potěrů tl. do 50 mm průmyslových včetně vsypu, plochy přes 4 m2</t>
  </si>
  <si>
    <t>-1412002895</t>
  </si>
  <si>
    <t>https://podminky.urs.cz/item/CS_URS_2024_01/965045133</t>
  </si>
  <si>
    <t>2,8*8,4+12,7*14,4   "STŘECHA, -05-, potěr tl. 40mm</t>
  </si>
  <si>
    <t>24</t>
  </si>
  <si>
    <t>965046111</t>
  </si>
  <si>
    <t>Broušení stávajících betonových podlah úběr do 3 mm</t>
  </si>
  <si>
    <t>-1069278553</t>
  </si>
  <si>
    <t>https://podminky.urs.cz/item/CS_URS_2024_01/965046111</t>
  </si>
  <si>
    <t>(194,5+193-P)*0,5  "1NP+2NP ,  -03-, -04-, POUZE POŠKOZENÉ PLOCHY -PŘEDPOKLAD 50%</t>
  </si>
  <si>
    <t>25</t>
  </si>
  <si>
    <t>965082933</t>
  </si>
  <si>
    <t>Odstranění násypu pod podlahami nebo ochranného násypu na střechách tl. do 200 mm, plochy přes 2 m2</t>
  </si>
  <si>
    <t>-1339240138</t>
  </si>
  <si>
    <t>https://podminky.urs.cz/item/CS_URS_2024_01/965082933</t>
  </si>
  <si>
    <t>P*0,15  "SPÁDOVÝ PODSYP STŘECHY  TL. 50 - 250mm</t>
  </si>
  <si>
    <t>26</t>
  </si>
  <si>
    <t>965082941.1</t>
  </si>
  <si>
    <t>Odstranění ochranných desek na střechách tl. přes 200 mm jakékoliv plochy</t>
  </si>
  <si>
    <t>-1931710078</t>
  </si>
  <si>
    <t>S*0,24  "STŘECHA - 05-, PLYNOSILIKÁTOVÉ DESKY</t>
  </si>
  <si>
    <t>27</t>
  </si>
  <si>
    <t>967031132</t>
  </si>
  <si>
    <t>Přisekání (špicování) plošné nebo rovných ostění zdiva z cihel pálených rovných ostění, bez odstupu, po hrubém vybourání otvorů, na maltu vápennou nebo vápenocementovou</t>
  </si>
  <si>
    <t>1973275871</t>
  </si>
  <si>
    <t>https://podminky.urs.cz/item/CS_URS_2024_01/967031132</t>
  </si>
  <si>
    <t>3,6*3*0,1+3,6*3*0,15</t>
  </si>
  <si>
    <t>28</t>
  </si>
  <si>
    <t>968062356</t>
  </si>
  <si>
    <t>Vybourání dřevěných rámů oken s křídly, dveřních zárubní, vrat, stěn, ostění nebo obkladů rámů oken s křídly dvojitých, plochy do 4 m2</t>
  </si>
  <si>
    <t>-115435304</t>
  </si>
  <si>
    <t>https://podminky.urs.cz/item/CS_URS_2024_01/968062356</t>
  </si>
  <si>
    <t>2*1,47*2+2,25*2,4*2+2,3*2,4*4+1,7*2,1   "1NP 9ks</t>
  </si>
  <si>
    <t>2,3*2,4*2+2*1,44*2+1,7*2+1,7*2,1+2,3*2,4*4+1,7*2   "2NP 11ks</t>
  </si>
  <si>
    <t>29</t>
  </si>
  <si>
    <t>968072455</t>
  </si>
  <si>
    <t>Vybourání kovových rámů oken s křídly, dveřních zárubní, vrat, stěn, ostění nebo obkladů dveřních zárubní, plochy do 2 m2</t>
  </si>
  <si>
    <t>-2032271196</t>
  </si>
  <si>
    <t>https://podminky.urs.cz/item/CS_URS_2024_01/968072455</t>
  </si>
  <si>
    <t>(0,6*4+0,8*6)*2  "1NP</t>
  </si>
  <si>
    <t>(0,6*3+0,7*2+0,8*8+0,9*2)*2  "2NP</t>
  </si>
  <si>
    <t>30</t>
  </si>
  <si>
    <t>968072456</t>
  </si>
  <si>
    <t>Vybourání kovových rámů oken s křídly, dveřních zárubní, vrat, stěn, ostění nebo obkladů dveřních zárubní, plochy přes 2 m2</t>
  </si>
  <si>
    <t>664820081</t>
  </si>
  <si>
    <t>https://podminky.urs.cz/item/CS_URS_2024_01/968072456</t>
  </si>
  <si>
    <t>1,7*2*2+1,45*2  "1NP</t>
  </si>
  <si>
    <t>2,3*3,3  "2NP PROSKLENÁ STĚNA</t>
  </si>
  <si>
    <t>31</t>
  </si>
  <si>
    <t>971038621</t>
  </si>
  <si>
    <t>Vybourání otvorů ve zdivu základovém nebo nadzákladovém z cihel, tvárnic, příčkovek dutých tvárnic nebo příčkovek, velikosti plochy do 4 m2, tl. do 100 mm</t>
  </si>
  <si>
    <t>805534885</t>
  </si>
  <si>
    <t>https://podminky.urs.cz/item/CS_URS_2024_01/971038621</t>
  </si>
  <si>
    <t>1,2*3,6+0,9*2,2  "PROSTUPY 2NP</t>
  </si>
  <si>
    <t>32</t>
  </si>
  <si>
    <t>971038631</t>
  </si>
  <si>
    <t>Vybourání otvorů ve zdivu základovém nebo nadzákladovém z cihel, tvárnic, příčkovek dutých tvárnic nebo příčkovek, velikosti plochy do 4 m2, tl. do 150 mm</t>
  </si>
  <si>
    <t>1710929387</t>
  </si>
  <si>
    <t>https://podminky.urs.cz/item/CS_URS_2024_01/971038631</t>
  </si>
  <si>
    <t>33</t>
  </si>
  <si>
    <t>972054691</t>
  </si>
  <si>
    <t>Vybourání otvorů ve stropech nebo klenbách železobetonových bez odstranění podlahy a násypu, plochy do 4 m2, tl. přes 80 mm</t>
  </si>
  <si>
    <t>-613633726</t>
  </si>
  <si>
    <t>https://podminky.urs.cz/item/CS_URS_2024_01/972054691</t>
  </si>
  <si>
    <t>(2,4*2,5)*0,3+(2,4*2,5*0,25)  "1NP+2NP - OTVOR PRO VÝTAH</t>
  </si>
  <si>
    <t>34</t>
  </si>
  <si>
    <t>975121311</t>
  </si>
  <si>
    <t>Jednořadé podchycení konstrukcí systémovými prvky stojkami včetně nosníků výšky podepření do 4 m, zatížení do 750 kg/m zřízení</t>
  </si>
  <si>
    <t>64259643</t>
  </si>
  <si>
    <t>https://podminky.urs.cz/item/CS_URS_2024_01/975121311</t>
  </si>
  <si>
    <t>4,5*3*2  "1NP+2NP , BOURÁNÍ -02- PRO VÝTAH</t>
  </si>
  <si>
    <t>2,8*2 *2  "2NP, BORÁNÍ -07- STŘEŠNÍ VÝLEZ</t>
  </si>
  <si>
    <t>35</t>
  </si>
  <si>
    <t>975121312</t>
  </si>
  <si>
    <t>Jednořadé podchycení konstrukcí systémovými prvky stojkami včetně nosníků výšky podepření do 4 m, zatížení do 750 kg/m příplatek za první a každý další den použití</t>
  </si>
  <si>
    <t>815213564</t>
  </si>
  <si>
    <t>https://podminky.urs.cz/item/CS_URS_2024_01/975121312</t>
  </si>
  <si>
    <t>Poznámka k položce:_x000D_
ODHAD 40 DNÍ</t>
  </si>
  <si>
    <t>38,2*40 'Přepočtené koeficientem množství</t>
  </si>
  <si>
    <t>36</t>
  </si>
  <si>
    <t>975121313</t>
  </si>
  <si>
    <t>Jednořadé podchycení konstrukcí systémovými prvky stojkami včetně nosníků výšky podepření do 4 m, zatížení do 750 kg/m odstranění</t>
  </si>
  <si>
    <t>-489254199</t>
  </si>
  <si>
    <t>https://podminky.urs.cz/item/CS_URS_2024_01/975121313</t>
  </si>
  <si>
    <t>37</t>
  </si>
  <si>
    <t>977211112</t>
  </si>
  <si>
    <t>Řezání konstrukcí stěnovou pilou betonových nebo železobetonových průměru řezané výztuže do 16 mm hloubka řezu přes 200 do 350 mm</t>
  </si>
  <si>
    <t>-715311155</t>
  </si>
  <si>
    <t>https://podminky.urs.cz/item/CS_URS_2024_01/977211112</t>
  </si>
  <si>
    <t>(2+0,92*2)*2   "ZVĚTŠENÍ OKEN 1NP+2NP</t>
  </si>
  <si>
    <t>38</t>
  </si>
  <si>
    <t>978013161</t>
  </si>
  <si>
    <t>Otlučení vápenných nebo vápenocementových omítek vnitřních ploch stěn s vyškrabáním spar, s očištěním zdiva, v rozsahu přes 30 do 50 %</t>
  </si>
  <si>
    <t>-1035468531</t>
  </si>
  <si>
    <t>https://podminky.urs.cz/item/CS_URS_2024_01/978013161</t>
  </si>
  <si>
    <t>(3,9+2,5+1,8+6+1,2+2,5+1,8)*3,6  "1NP+2NP - pod obklady</t>
  </si>
  <si>
    <t>(3,7*4+2,9+2,8+3,2)*3,6  " odhad poškozených ploch</t>
  </si>
  <si>
    <t>997</t>
  </si>
  <si>
    <t>Přesun sutě</t>
  </si>
  <si>
    <t>39</t>
  </si>
  <si>
    <t>997013152</t>
  </si>
  <si>
    <t>Vnitrostaveništní doprava suti a vybouraných hmot vodorovně do 50 m s naložením s omezením mechanizace pro budovy a haly výšky přes 6 do 9 m</t>
  </si>
  <si>
    <t>9883922</t>
  </si>
  <si>
    <t>https://podminky.urs.cz/item/CS_URS_2024_01/997013152</t>
  </si>
  <si>
    <t>40</t>
  </si>
  <si>
    <t>997013311</t>
  </si>
  <si>
    <t>Shoz na stavební suť montáž a demontáž shozu výšky do 10 m</t>
  </si>
  <si>
    <t>-834064349</t>
  </si>
  <si>
    <t>https://podminky.urs.cz/item/CS_URS_2024_01/997013311</t>
  </si>
  <si>
    <t>41</t>
  </si>
  <si>
    <t>997013321</t>
  </si>
  <si>
    <t>Shoz na stavební suť montáž a demontáž shozu výšky Příplatek za první a každý další den použití shozu výšky do 10 m</t>
  </si>
  <si>
    <t>-1504167551</t>
  </si>
  <si>
    <t>https://podminky.urs.cz/item/CS_URS_2024_01/997013321</t>
  </si>
  <si>
    <t>9*10 'Přepočtené koeficientem množství</t>
  </si>
  <si>
    <t>42</t>
  </si>
  <si>
    <t>997013501</t>
  </si>
  <si>
    <t>Odvoz suti a vybouraných hmot na skládku nebo meziskládku se složením, na vzdálenost do 1 km</t>
  </si>
  <si>
    <t>-375109991</t>
  </si>
  <si>
    <t>https://podminky.urs.cz/item/CS_URS_2024_01/997013501</t>
  </si>
  <si>
    <t>43</t>
  </si>
  <si>
    <t>997013509</t>
  </si>
  <si>
    <t>Odvoz suti a vybouraných hmot na skládku nebo meziskládku se složením, na vzdálenost Příplatek k ceně za každý další započatý 1 km přes 1 km</t>
  </si>
  <si>
    <t>-1049802589</t>
  </si>
  <si>
    <t>https://podminky.urs.cz/item/CS_URS_2024_01/997013509</t>
  </si>
  <si>
    <t>Poznámka k položce:_x000D_
skládka do 10 km</t>
  </si>
  <si>
    <t>276,93*9 'Přepočtené koeficientem množství</t>
  </si>
  <si>
    <t>44</t>
  </si>
  <si>
    <t>997013814</t>
  </si>
  <si>
    <t>Poplatek za uložení stavebního odpadu na skládce (skládkovné) z izolačních materiálů zatříděného do Katalogu odpadů pod kódem 17 06 04</t>
  </si>
  <si>
    <t>365683110</t>
  </si>
  <si>
    <t>https://podminky.urs.cz/item/CS_URS_2024_01/997013814</t>
  </si>
  <si>
    <t>0,793+0,759+3,096+0,275  "IZOLACE</t>
  </si>
  <si>
    <t>45</t>
  </si>
  <si>
    <t>997013861</t>
  </si>
  <si>
    <t>Poplatek za uložení stavebního odpadu na recyklační skládce (skládkovné) z prostého betonu zatříděného do Katalogu odpadů pod kódem 17 01 01</t>
  </si>
  <si>
    <t>-1085974626</t>
  </si>
  <si>
    <t>https://podminky.urs.cz/item/CS_URS_2024_01/997013861</t>
  </si>
  <si>
    <t>34,875+20,64   "beton</t>
  </si>
  <si>
    <t>46</t>
  </si>
  <si>
    <t>997013862</t>
  </si>
  <si>
    <t>Poplatek za uložení stavebního odpadu na recyklační skládce (skládkovné) z armovaného betonu zatříděného do Katalogu odpadů pod kódem 17 01 01</t>
  </si>
  <si>
    <t>-1826304178</t>
  </si>
  <si>
    <t>https://podminky.urs.cz/item/CS_URS_2024_01/997013862</t>
  </si>
  <si>
    <t>26,167+2,208+1,344+7,92+4,725  "ŽB</t>
  </si>
  <si>
    <t>47</t>
  </si>
  <si>
    <t>997013863</t>
  </si>
  <si>
    <t>Poplatek za uložení stavebního odpadu na recyklační skládce (skládkovné) cihelného zatříděného do Katalogu odpadů pod kódem 17 01 02</t>
  </si>
  <si>
    <t>-2099212886</t>
  </si>
  <si>
    <t>https://podminky.urs.cz/item/CS_URS_2024_01/997013863</t>
  </si>
  <si>
    <t>16,634+29,89+3,056+0,149+0,737+1,04  "CIHLY</t>
  </si>
  <si>
    <t>48</t>
  </si>
  <si>
    <t>997013871</t>
  </si>
  <si>
    <t>Poplatek za uložení stavebního odpadu na recyklační skládce (skládkovné) směsného stavebního a demoličního zatříděného do Katalogu odpadů pod kódem 17 09 04</t>
  </si>
  <si>
    <t>-347038141</t>
  </si>
  <si>
    <t>https://podminky.urs.cz/item/CS_URS_2024_01/997013871</t>
  </si>
  <si>
    <t>69,35+4,945+2,827+4,089+1,946+0,12+7,045+20,393+2,97  "SMĚS</t>
  </si>
  <si>
    <t>49</t>
  </si>
  <si>
    <t>997013873</t>
  </si>
  <si>
    <t>1378296565</t>
  </si>
  <si>
    <t>https://podminky.urs.cz/item/CS_URS_2024_01/997013873</t>
  </si>
  <si>
    <t>9,159</t>
  </si>
  <si>
    <t>50</t>
  </si>
  <si>
    <t>997013875</t>
  </si>
  <si>
    <t>Poplatek za uložení stavebního odpadu na recyklační skládce (skládkovné) asfaltového bez obsahu dehtu zatříděného do Katalogu odpadů pod kódem 17 03 02</t>
  </si>
  <si>
    <t>-2125039533</t>
  </si>
  <si>
    <t>https://podminky.urs.cz/item/CS_URS_2024_01/997013875</t>
  </si>
  <si>
    <t>0,174  "ASFALT</t>
  </si>
  <si>
    <t>PSV</t>
  </si>
  <si>
    <t>Práce a dodávky PSV</t>
  </si>
  <si>
    <t>711</t>
  </si>
  <si>
    <t>Izolace proti vodě, vlhkosti a plynům</t>
  </si>
  <si>
    <t>51</t>
  </si>
  <si>
    <t>711131811</t>
  </si>
  <si>
    <t>Odstranění izolace proti zemní vlhkosti na ploše vodorovné V</t>
  </si>
  <si>
    <t>713460786</t>
  </si>
  <si>
    <t>https://podminky.urs.cz/item/CS_URS_2024_01/711131811</t>
  </si>
  <si>
    <t>P   "1NP, VÝKOPY ZÁKL. DESKY, -01-</t>
  </si>
  <si>
    <t>712</t>
  </si>
  <si>
    <t>Povlakové krytiny</t>
  </si>
  <si>
    <t>52</t>
  </si>
  <si>
    <t>712361803</t>
  </si>
  <si>
    <t>Odstranění povlakové krytiny střech plochých do 10° z fólií přilepenou v plné ploše</t>
  </si>
  <si>
    <t>947986055</t>
  </si>
  <si>
    <t>https://podminky.urs.cz/item/CS_URS_2024_01/712361803</t>
  </si>
  <si>
    <t>S*1,2  "střecha, -05-, hydroizolace včetně atiky</t>
  </si>
  <si>
    <t>713</t>
  </si>
  <si>
    <t>Izolace tepelné</t>
  </si>
  <si>
    <t>53</t>
  </si>
  <si>
    <t>713120841</t>
  </si>
  <si>
    <t>Odstranění tepelné izolace podlah z rohoží, pásů, dílců, desek, bloků podlah připevněných lepením z vláknitých materiálů, tloušťka izolace suchých, tloušťka izolace do 100 mm</t>
  </si>
  <si>
    <t>-1127426818</t>
  </si>
  <si>
    <t>https://podminky.urs.cz/item/CS_URS_2024_01/713120841</t>
  </si>
  <si>
    <t>194,5  "1NP , -01-, -03-, TL. 20mm</t>
  </si>
  <si>
    <t>54</t>
  </si>
  <si>
    <t>713140851</t>
  </si>
  <si>
    <t>Odstranění tepelné izolace střech plochých z rohoží, pásů, dílců, desek, bloků nadstřešních izolací připevněných lepením z vláknitých materiálů suchých, tloušťka izolace do 100 mm</t>
  </si>
  <si>
    <t>399204874</t>
  </si>
  <si>
    <t>https://podminky.urs.cz/item/CS_URS_2024_01/713140851</t>
  </si>
  <si>
    <t>S   "STŘECHA, -05-, DESKA POLSID TL. 50mm</t>
  </si>
  <si>
    <t>741</t>
  </si>
  <si>
    <t>Elektroinstalace - silnoproud</t>
  </si>
  <si>
    <t>55</t>
  </si>
  <si>
    <t>741121861</t>
  </si>
  <si>
    <t>Demontáž kabelů měděných uložených pod omítku plných kulatých počtu a průřezu žil 2x1,5 až 2,5 mm2, 3x1,5 mm2, 4x1,5 mm2</t>
  </si>
  <si>
    <t>1879063922</t>
  </si>
  <si>
    <t>https://podminky.urs.cz/item/CS_URS_2024_01/741121861</t>
  </si>
  <si>
    <t>400  "ODHAD DEMONTÁŽE</t>
  </si>
  <si>
    <t>56</t>
  </si>
  <si>
    <t>741211817</t>
  </si>
  <si>
    <t>Demontáž rozvodnic kovových, uložených pod omítkou, krytí do IPx 4, plochy přes 0,8 m2</t>
  </si>
  <si>
    <t>kus</t>
  </si>
  <si>
    <t>708112334</t>
  </si>
  <si>
    <t>https://podminky.urs.cz/item/CS_URS_2024_01/741211817</t>
  </si>
  <si>
    <t>57</t>
  </si>
  <si>
    <t>741311815.1</t>
  </si>
  <si>
    <t>Demontáž spínačů a zásuvek nástěnných normálních do 10 A šroubových bez zachování funkčnosti</t>
  </si>
  <si>
    <t>-1126749175</t>
  </si>
  <si>
    <t>58</t>
  </si>
  <si>
    <t>741371843.1</t>
  </si>
  <si>
    <t>Demontáž svítidla interiérového se standardní paticí bez zachování funkčnosti</t>
  </si>
  <si>
    <t>-2114090548</t>
  </si>
  <si>
    <t>764</t>
  </si>
  <si>
    <t>Konstrukce klempířské</t>
  </si>
  <si>
    <t>59</t>
  </si>
  <si>
    <t>764002841</t>
  </si>
  <si>
    <t>Demontáž klempířských konstrukcí oplechování horních ploch zdí a nadezdívek do suti</t>
  </si>
  <si>
    <t>1789686372</t>
  </si>
  <si>
    <t>https://podminky.urs.cz/item/CS_URS_2024_01/764002841</t>
  </si>
  <si>
    <t>(16,4+15)*2   "OPLECHOVÁNÍ ATIKY</t>
  </si>
  <si>
    <t>767</t>
  </si>
  <si>
    <t>Konstrukce zámečnické</t>
  </si>
  <si>
    <t>60</t>
  </si>
  <si>
    <t>767832801</t>
  </si>
  <si>
    <t>Demontáž venkovních požárních žebříků s ochranným košem</t>
  </si>
  <si>
    <t>1404632244</t>
  </si>
  <si>
    <t>https://podminky.urs.cz/item/CS_URS_2024_01/767832801</t>
  </si>
  <si>
    <t>9,7  "venkovní žebřík</t>
  </si>
  <si>
    <t>771</t>
  </si>
  <si>
    <t>Podlahy z dlaždic</t>
  </si>
  <si>
    <t>61</t>
  </si>
  <si>
    <t>771551810</t>
  </si>
  <si>
    <t>Demontáž podlah z dlaždic teracových kladených do malty</t>
  </si>
  <si>
    <t>-311016479</t>
  </si>
  <si>
    <t>https://podminky.urs.cz/item/CS_URS_2024_01/771551810</t>
  </si>
  <si>
    <t>50,5  "1NP</t>
  </si>
  <si>
    <t>62</t>
  </si>
  <si>
    <t>771571810</t>
  </si>
  <si>
    <t>Demontáž podlah z dlaždic keramických kladených do malty</t>
  </si>
  <si>
    <t>-1201189608</t>
  </si>
  <si>
    <t>https://podminky.urs.cz/item/CS_URS_2024_01/771571810</t>
  </si>
  <si>
    <t>122,8+122,4  "1NP+2NP, --03-, 04-</t>
  </si>
  <si>
    <t>776</t>
  </si>
  <si>
    <t>Podlahy povlakové</t>
  </si>
  <si>
    <t>63</t>
  </si>
  <si>
    <t>776201812</t>
  </si>
  <si>
    <t>Demontáž povlakových podlahovin lepených ručně s podložkou</t>
  </si>
  <si>
    <t>1422725443</t>
  </si>
  <si>
    <t>https://podminky.urs.cz/item/CS_URS_2024_01/776201812</t>
  </si>
  <si>
    <t>20,9+70,6  "1NP+2NP, -0,3-, 04-</t>
  </si>
  <si>
    <t>781</t>
  </si>
  <si>
    <t>Dokončovací práce - obklady</t>
  </si>
  <si>
    <t>64</t>
  </si>
  <si>
    <t>781471810</t>
  </si>
  <si>
    <t>Demontáž obkladů z dlaždic keramických kladených do malty</t>
  </si>
  <si>
    <t>708351827</t>
  </si>
  <si>
    <t>https://podminky.urs.cz/item/CS_URS_2024_01/781471810</t>
  </si>
  <si>
    <t>(3,9+2,5+1,8+6+1,2+2,5+1,8)*1,85  "1NP+2NP</t>
  </si>
  <si>
    <t>O</t>
  </si>
  <si>
    <t>Obvod stavby</t>
  </si>
  <si>
    <t>62,8</t>
  </si>
  <si>
    <t>Plocha obkladů</t>
  </si>
  <si>
    <t>61,4</t>
  </si>
  <si>
    <t>M2</t>
  </si>
  <si>
    <t>P1</t>
  </si>
  <si>
    <t>Skladba P.01 - PVC</t>
  </si>
  <si>
    <t>135</t>
  </si>
  <si>
    <t>P2</t>
  </si>
  <si>
    <t>Skladba P.02 - dlažba</t>
  </si>
  <si>
    <t>48,2</t>
  </si>
  <si>
    <t>P3</t>
  </si>
  <si>
    <t>Skladba P.03 - PVC antistat.</t>
  </si>
  <si>
    <t>4,2</t>
  </si>
  <si>
    <t>P4</t>
  </si>
  <si>
    <t>Skladba P.04 - PVC</t>
  </si>
  <si>
    <t>142,6</t>
  </si>
  <si>
    <t>P5</t>
  </si>
  <si>
    <t>Skladba P.05 - dlažba</t>
  </si>
  <si>
    <t>45,6</t>
  </si>
  <si>
    <t>199,34</t>
  </si>
  <si>
    <t>02 - SO 01.1 - Stavební část</t>
  </si>
  <si>
    <t>Úroveň 3:</t>
  </si>
  <si>
    <t>01 - SO 01.1.1 - Stavební část</t>
  </si>
  <si>
    <t xml:space="preserve">    2 - Zakládání</t>
  </si>
  <si>
    <t xml:space="preserve">    4 - Vodorovné konstrukce</t>
  </si>
  <si>
    <t xml:space="preserve">    6 - Úpravy povrchů, podlahy a osazování výplní</t>
  </si>
  <si>
    <t xml:space="preserve">    998 - Přesun hmot</t>
  </si>
  <si>
    <t xml:space="preserve">    714 - Akustická a protiotřesová opatření</t>
  </si>
  <si>
    <t xml:space="preserve">    721 - Zdravotechnika - vnitřní kanalizace</t>
  </si>
  <si>
    <t xml:space="preserve">    725 - Zdravotechnika - zařizovací předměty</t>
  </si>
  <si>
    <t xml:space="preserve">    763 - Konstrukce suché výstavby</t>
  </si>
  <si>
    <t xml:space="preserve">    766 - Konstrukce truhlářské</t>
  </si>
  <si>
    <t xml:space="preserve">    783 - Dokončovací práce - nátěry</t>
  </si>
  <si>
    <t xml:space="preserve">    784 - Dokončovací práce - malby a tapety</t>
  </si>
  <si>
    <t xml:space="preserve">    786 - Dokončovací práce - čalounické úpravy</t>
  </si>
  <si>
    <t>Zakládání</t>
  </si>
  <si>
    <t>213141113</t>
  </si>
  <si>
    <t>Zřízení vrstvy z geotextilie filtrační, separační, odvodňovací, ochranné, výztužné nebo protierozní v rovině nebo ve sklonu do 1:5, šířky přes 6 do 8,5 m</t>
  </si>
  <si>
    <t>-1273035495</t>
  </si>
  <si>
    <t>https://podminky.urs.cz/item/CS_URS_2024_01/213141113</t>
  </si>
  <si>
    <t>S*2   "STŘECHA , DVĚ VRSTVY</t>
  </si>
  <si>
    <t>M</t>
  </si>
  <si>
    <t>69311081</t>
  </si>
  <si>
    <t>geotextilie netkaná separační, ochranná, filtrační, drenážní PES 300g/m2</t>
  </si>
  <si>
    <t>1073766977</t>
  </si>
  <si>
    <t>S  "STŘECHA</t>
  </si>
  <si>
    <t>199,34*1,15 'Přepočtené koeficientem množství</t>
  </si>
  <si>
    <t>213141131</t>
  </si>
  <si>
    <t>Zřízení vrstvy z geotextilie filtrační, separační, odvodňovací, ochranné, výztužné nebo protierozní ve sklonu přes 1:2 do 1:1, šířky do 3 m</t>
  </si>
  <si>
    <t>-284047388</t>
  </si>
  <si>
    <t>https://podminky.urs.cz/item/CS_URS_2024_01/213141131</t>
  </si>
  <si>
    <t>O*1,2  "SPODNÍ STAVBA</t>
  </si>
  <si>
    <t>69311088</t>
  </si>
  <si>
    <t>geotextilie netkaná separační, ochranná, filtrační, drenážní PES 500g/m2</t>
  </si>
  <si>
    <t>881819316</t>
  </si>
  <si>
    <t>274,7*1,1 'Přepočtené koeficientem množství</t>
  </si>
  <si>
    <t>273313611</t>
  </si>
  <si>
    <t>Základy z betonu prostého desky z betonu kamenem neprokládaného tř. C 16/20</t>
  </si>
  <si>
    <t>-1823314345</t>
  </si>
  <si>
    <t>https://podminky.urs.cz/item/CS_URS_2024_01/273313611</t>
  </si>
  <si>
    <t>2,5*2,5*0,1  "VÝTAH, TL.100mm</t>
  </si>
  <si>
    <t>P*0,05  "PODLAHOVÁ DESKA - tl. 50mm</t>
  </si>
  <si>
    <t>273321511</t>
  </si>
  <si>
    <t>Základy z betonu železového (bez výztuže) desky z betonu bez zvláštních nároků na prostředí tř. C 25/30</t>
  </si>
  <si>
    <t>-1688680564</t>
  </si>
  <si>
    <t>https://podminky.urs.cz/item/CS_URS_2024_01/273321511</t>
  </si>
  <si>
    <t>P*0,2  "DOPLNĚNÍ VYBOURANÉ PDLAHOVÉ DESKY</t>
  </si>
  <si>
    <t>2,5*2,5*0,3  "PODKLAD VÝTAHU</t>
  </si>
  <si>
    <t>2*2,05*0,24  "DNO VÝTAHOVÉ ŠACHTY</t>
  </si>
  <si>
    <t>273351121</t>
  </si>
  <si>
    <t>Bednění základů desek zřízení</t>
  </si>
  <si>
    <t>-1939681766</t>
  </si>
  <si>
    <t>https://podminky.urs.cz/item/CS_URS_2024_01/273351121</t>
  </si>
  <si>
    <t>2,5*3*0,2  "DESKA VÝTAHU</t>
  </si>
  <si>
    <t>273351122</t>
  </si>
  <si>
    <t>Bednění základů desek odstranění</t>
  </si>
  <si>
    <t>2147053263</t>
  </si>
  <si>
    <t>https://podminky.urs.cz/item/CS_URS_2024_01/273351122</t>
  </si>
  <si>
    <t>273362021</t>
  </si>
  <si>
    <t>Výztuž základů desek ze svařovaných sítí z drátů typu KARI</t>
  </si>
  <si>
    <t>-699743139</t>
  </si>
  <si>
    <t>https://podminky.urs.cz/item/CS_URS_2024_01/273362021</t>
  </si>
  <si>
    <t>(P+2,5*2,5+2*2,05)*7,9*0,001*2  "KY-81, DVĚ VRSTVY</t>
  </si>
  <si>
    <t>275313711</t>
  </si>
  <si>
    <t>Základy z betonu prostého patky a bloky z betonu kamenem neprokládaného tř. C 20/25</t>
  </si>
  <si>
    <t>-28092659</t>
  </si>
  <si>
    <t>https://podminky.urs.cz/item/CS_URS_2024_01/275313711</t>
  </si>
  <si>
    <t>0,2*0,4*0,6*2  "PATKY POD TČ</t>
  </si>
  <si>
    <t>275351121</t>
  </si>
  <si>
    <t>Bednění základů patek zřízení</t>
  </si>
  <si>
    <t>-1392168104</t>
  </si>
  <si>
    <t>https://podminky.urs.cz/item/CS_URS_2024_01/275351121</t>
  </si>
  <si>
    <t>(0,2+0,4)*0,6*2  "PATKY POD TČ</t>
  </si>
  <si>
    <t>275351122</t>
  </si>
  <si>
    <t>Bednění základů patek odstranění</t>
  </si>
  <si>
    <t>1587540045</t>
  </si>
  <si>
    <t>https://podminky.urs.cz/item/CS_URS_2024_01/275351122</t>
  </si>
  <si>
    <t>279321348</t>
  </si>
  <si>
    <t>Základové zdi z betonu železového (bez výztuže) bez zvláštních nároků na prostředí tř. C 30/37</t>
  </si>
  <si>
    <t>-1325849155</t>
  </si>
  <si>
    <t>https://podminky.urs.cz/item/CS_URS_2024_01/279321348</t>
  </si>
  <si>
    <t>2,5*3*1,2*0,2  "OBVOD VÝTAHU</t>
  </si>
  <si>
    <t>279351121</t>
  </si>
  <si>
    <t>Bednění základových zdí rovné oboustranné za každou stranu zřízení</t>
  </si>
  <si>
    <t>777143135</t>
  </si>
  <si>
    <t>https://podminky.urs.cz/item/CS_URS_2024_01/279351121</t>
  </si>
  <si>
    <t>2,5*3*1,2*2 "OBVOD VÝTAHU</t>
  </si>
  <si>
    <t>279351122</t>
  </si>
  <si>
    <t>Bednění základových zdí rovné oboustranné za každou stranu odstranění</t>
  </si>
  <si>
    <t>-1099102510</t>
  </si>
  <si>
    <t>https://podminky.urs.cz/item/CS_URS_2024_01/279351122</t>
  </si>
  <si>
    <t>279361821</t>
  </si>
  <si>
    <t>Výztuž základových zdí nosných svislých nebo odkloněných od svislice, rovinných nebo oblých, deskových nebo žebrových, včetně výztuže jejich žeber z betonářské oceli 10 505 (R) nebo BSt 500</t>
  </si>
  <si>
    <t>1421832117</t>
  </si>
  <si>
    <t>https://podminky.urs.cz/item/CS_URS_2024_01/279361821</t>
  </si>
  <si>
    <t>1,8*120*0,001  "120KG/m3</t>
  </si>
  <si>
    <t>311272031</t>
  </si>
  <si>
    <t>Zdivo z pórobetonových tvárnic na tenké maltové lože, tl. zdiva 200 mm pevnost tvárnic přes P2 do P4, objemová hmotnost přes 450 do 600 kg/m3 hladkých</t>
  </si>
  <si>
    <t>121090666</t>
  </si>
  <si>
    <t>https://podminky.urs.cz/item/CS_URS_2024_01/311272031</t>
  </si>
  <si>
    <t>1,2*3,6  "1NP</t>
  </si>
  <si>
    <t>311272241</t>
  </si>
  <si>
    <t>Zdivo z pórobetonových tvárnic na tenké maltové lože, tl. zdiva 300 mm pevnost tvárnic přes P2 do P4, objemová hmotnost přes 450 do 600 kg/m3 na pero a drážku</t>
  </si>
  <si>
    <t>52656325</t>
  </si>
  <si>
    <t>https://podminky.urs.cz/item/CS_URS_2024_01/311272241</t>
  </si>
  <si>
    <t>2*1,4*2+1,2*2,1*2   "DOZDÍVKA OKEN 1NP+2NP</t>
  </si>
  <si>
    <t>311321611</t>
  </si>
  <si>
    <t>Nadzákladové zdi z betonu železového (bez výztuže) nosné bez zvláštních nároků na vliv prostředí tř. C 30/37</t>
  </si>
  <si>
    <t>390776305</t>
  </si>
  <si>
    <t>https://podminky.urs.cz/item/CS_URS_2024_01/311321611</t>
  </si>
  <si>
    <t>(2+2,05)*2 *8,2*0,2       "VÝTAH - těleso</t>
  </si>
  <si>
    <t>-2,2*1,2*2*0,2  "vstupy</t>
  </si>
  <si>
    <t>311351121</t>
  </si>
  <si>
    <t>Bednění nadzákladových zdí nosných rovné oboustranné za každou stranu zřízení</t>
  </si>
  <si>
    <t>-333060437</t>
  </si>
  <si>
    <t>https://podminky.urs.cz/item/CS_URS_2024_01/311351121</t>
  </si>
  <si>
    <t>(2+2,05)*2 *8,2*2       "VÝTAH - těleso</t>
  </si>
  <si>
    <t>(2,2+1,2)*2*2*0,2  "vstupy</t>
  </si>
  <si>
    <t>311351122</t>
  </si>
  <si>
    <t>Bednění nadzákladových zdí nosných rovné oboustranné za každou stranu odstranění</t>
  </si>
  <si>
    <t>-37754810</t>
  </si>
  <si>
    <t>https://podminky.urs.cz/item/CS_URS_2024_01/311351122</t>
  </si>
  <si>
    <t>311361821</t>
  </si>
  <si>
    <t>Výztuž nadzákladových zdí nosných svislých nebo odkloněných od svislice, rovných nebo oblých z betonářské oceli 10 505 (R) nebo BSt 500</t>
  </si>
  <si>
    <t>-881553395</t>
  </si>
  <si>
    <t>https://podminky.urs.cz/item/CS_URS_2024_01/311361821</t>
  </si>
  <si>
    <t>12,228*120*0,001  "výztuž 120kg/m3</t>
  </si>
  <si>
    <t>342272225</t>
  </si>
  <si>
    <t>Příčky z pórobetonových tvárnic hladkých na tenké maltové lože objemová hmotnost do 500 kg/m3, tloušťka příčky 100 mm</t>
  </si>
  <si>
    <t>-1819580548</t>
  </si>
  <si>
    <t>https://podminky.urs.cz/item/CS_URS_2024_01/342272225</t>
  </si>
  <si>
    <t>(2,1+1,3+1,4+1,2)*3,6 -0,9*2  "1NP</t>
  </si>
  <si>
    <t>(1,85+2,3+1,9+1,2)*3,6-0,8*2  "2NP</t>
  </si>
  <si>
    <t>342272245</t>
  </si>
  <si>
    <t>Příčky z pórobetonových tvárnic hladkých na tenké maltové lože objemová hmotnost do 500 kg/m3, tloušťka příčky 150 mm</t>
  </si>
  <si>
    <t>-1016720859</t>
  </si>
  <si>
    <t>https://podminky.urs.cz/item/CS_URS_2024_01/342272245</t>
  </si>
  <si>
    <t>(4,5*2+2,2+2,9+5,7+2,5+1,8+1,8+3,2)*3,6-(0,8*3+0,9)*2  "1NP</t>
  </si>
  <si>
    <t>(4,5*2+2,2*2+2,5+5,7*2+2,8)*3,6-(0,8*4+0,9)*2   "2NP</t>
  </si>
  <si>
    <t>346272226</t>
  </si>
  <si>
    <t>Přizdívky z pórobetonových tvárnic objemová hmotnost do 500 kg/m3, na tenké maltové lože, tloušťka přizdívky 75 mm</t>
  </si>
  <si>
    <t>-1465963595</t>
  </si>
  <si>
    <t>https://podminky.urs.cz/item/CS_URS_2024_01/346272226</t>
  </si>
  <si>
    <t>(3,5+2,1)*3,6  "1NP</t>
  </si>
  <si>
    <t>(3,5+2,1+0,7)*3,6  "2NP</t>
  </si>
  <si>
    <t>346272236</t>
  </si>
  <si>
    <t>Přizdívky z pórobetonových tvárnic objemová hmotnost do 500 kg/m3, na tenké maltové lože, tloušťka přizdívky 100 mm</t>
  </si>
  <si>
    <t>1691531942</t>
  </si>
  <si>
    <t>https://podminky.urs.cz/item/CS_URS_2024_01/346272236</t>
  </si>
  <si>
    <t>(3,5+1,85)*3,6  "2NP</t>
  </si>
  <si>
    <t>346272256</t>
  </si>
  <si>
    <t>Přizdívky z pórobetonových tvárnic objemová hmotnost do 500 kg/m3, na tenké maltové lože, tloušťka přizdívky 150 mm</t>
  </si>
  <si>
    <t>-503075869</t>
  </si>
  <si>
    <t>https://podminky.urs.cz/item/CS_URS_2024_01/346272256</t>
  </si>
  <si>
    <t>2,4*3,6*3  "1NP+2NP</t>
  </si>
  <si>
    <t>346272266</t>
  </si>
  <si>
    <t>Přizdívky z pórobetonových tvárnic objemová hmotnost do 500 kg/m3, na tenké maltové lože, tloušťka přizdívky 200 mm</t>
  </si>
  <si>
    <t>-107440380</t>
  </si>
  <si>
    <t>https://podminky.urs.cz/item/CS_URS_2024_01/346272266</t>
  </si>
  <si>
    <t>(3+1,85+3)*3,6  "1NP+2NP</t>
  </si>
  <si>
    <t>Vodorovné konstrukce</t>
  </si>
  <si>
    <t>411321414</t>
  </si>
  <si>
    <t>Stropy z betonu železového (bez výztuže) stropů deskových, plochých střech, desek balkonových, desek hřibových stropů včetně hlavic hřibových sloupů tř. C 25/30</t>
  </si>
  <si>
    <t>1703105883</t>
  </si>
  <si>
    <t>https://podminky.urs.cz/item/CS_URS_2024_01/411321414</t>
  </si>
  <si>
    <t>2*2,05*0,2  "STROP VÝTAHU</t>
  </si>
  <si>
    <t>(2,8*1,2-1,68*1,1)*0,2  "DOBETONÁVKA VÝLEZU</t>
  </si>
  <si>
    <t>411351011</t>
  </si>
  <si>
    <t>Bednění stropních konstrukcí - bez podpěrné konstrukce desek tloušťky stropní desky přes 5 do 25 cm zřízení</t>
  </si>
  <si>
    <t>622590091</t>
  </si>
  <si>
    <t>https://podminky.urs.cz/item/CS_URS_2024_01/411351011</t>
  </si>
  <si>
    <t>1,6*1,65+(2+2,05)*2*0,2  "STROP VÝTAHU</t>
  </si>
  <si>
    <t>411351012</t>
  </si>
  <si>
    <t>Bednění stropních konstrukcí - bez podpěrné konstrukce desek tloušťky stropní desky přes 5 do 25 cm odstranění</t>
  </si>
  <si>
    <t>1947011385</t>
  </si>
  <si>
    <t>https://podminky.urs.cz/item/CS_URS_2024_01/411351012</t>
  </si>
  <si>
    <t>411354249</t>
  </si>
  <si>
    <t>Bednění stropů ztracené ocelové žebrované ze širokých tenkostěnných ohýbaných profilů (hraněných trapézových vln), bez úpravy povrchu otevřeného podhledu, bez podpěrné konstrukce, s osazením nasucho na zdech do připravených ozubů, popř. na rovných zdech, trámech, průvlacích, do traverz s povrchem pozinkovaným, výšky vln 60 mm, tl. plechu 1,00 mm</t>
  </si>
  <si>
    <t>-652366465</t>
  </si>
  <si>
    <t>https://podminky.urs.cz/item/CS_URS_2024_01/411354249</t>
  </si>
  <si>
    <t>2,8*1,2  "STŘEŠNÍ VÝLEZ</t>
  </si>
  <si>
    <t>411354313</t>
  </si>
  <si>
    <t>Podpěrná konstrukce stropů - desek, kleneb a skořepin výška podepření do 4 m tloušťka stropu přes 15 do 25 cm zřízení</t>
  </si>
  <si>
    <t>-683450472</t>
  </si>
  <si>
    <t>https://podminky.urs.cz/item/CS_URS_2024_01/411354313</t>
  </si>
  <si>
    <t>1,6*1,65+2,8*1,2  "STROPY</t>
  </si>
  <si>
    <t>411354314</t>
  </si>
  <si>
    <t>Podpěrná konstrukce stropů - desek, kleneb a skořepin výška podepření do 4 m tloušťka stropu přes 15 do 25 cm odstranění</t>
  </si>
  <si>
    <t>1367925575</t>
  </si>
  <si>
    <t>https://podminky.urs.cz/item/CS_URS_2024_01/411354314</t>
  </si>
  <si>
    <t>411361821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</si>
  <si>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</si>
  <si>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674675967</t>
  </si>
  <si>
    <t>https://podminky.urs.cz/item/CS_URS_2024_01/411361821</t>
  </si>
  <si>
    <t>(11*1,2+13*0,25)*0,4*0,001  "R8</t>
  </si>
  <si>
    <t>411362021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</si>
  <si>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</si>
  <si>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-201644223</t>
  </si>
  <si>
    <t>https://podminky.urs.cz/item/CS_URS_2024_01/411362021</t>
  </si>
  <si>
    <t>(2*2,05+2,8*1,2-1,68*1,1)*7,9*0,001*2  "KY-81 DVĚ VRSTVY</t>
  </si>
  <si>
    <t>Úpravy povrchů, podlahy a osazování výplní</t>
  </si>
  <si>
    <t>612142001</t>
  </si>
  <si>
    <t>Pletivo vnitřních ploch v ploše nebo pruzích, na plném podkladu sklovláknité vtlačené do tmelu včetně tmelu stěn</t>
  </si>
  <si>
    <t>1855568517</t>
  </si>
  <si>
    <t>https://podminky.urs.cz/item/CS_URS_2024_01/612142001</t>
  </si>
  <si>
    <t xml:space="preserve">(44,3+198,32)*2   "PLOCHA NOVÝCH PŘÍČEK </t>
  </si>
  <si>
    <t>(42,84+19,26+25,92+28,26)    "PŘIZDÍVKY</t>
  </si>
  <si>
    <t>612311131</t>
  </si>
  <si>
    <t>Vápenný štuk vnitřních ploch tloušťky do 3 mm svislých konstrukcí stěn</t>
  </si>
  <si>
    <t>2136195404</t>
  </si>
  <si>
    <t>https://podminky.urs.cz/item/CS_URS_2024_01/612311131</t>
  </si>
  <si>
    <t>-OB  "PLOCHA OBKLADU</t>
  </si>
  <si>
    <t>622142001</t>
  </si>
  <si>
    <t>Pletivo vnějších ploch v ploše nebo pruzích, na plném podkladu sklovláknité vtlačené do tmelu stěn</t>
  </si>
  <si>
    <t>1760518244</t>
  </si>
  <si>
    <t>https://podminky.urs.cz/item/CS_URS_2024_01/622142001</t>
  </si>
  <si>
    <t>428,5+52,5 "FASÁDA VČ. SOKLU</t>
  </si>
  <si>
    <t>622211021</t>
  </si>
  <si>
    <t>Montáž kontaktního zateplení lepením a mechanickým kotvením z polystyrenových desek (dodávka ve specifikaci) na vnější stěny, na podklad betonový nebo z lehčeného betonu, z tvárnic keramických nebo vápenopískových, tloušťky desek přes 80 do 120 mm</t>
  </si>
  <si>
    <t>-1272639866</t>
  </si>
  <si>
    <t>https://podminky.urs.cz/item/CS_URS_2024_01/622211021</t>
  </si>
  <si>
    <t>28376077</t>
  </si>
  <si>
    <t>deska EPS grafitová fasádní λ=0,030-0,031 tl 120mm</t>
  </si>
  <si>
    <t>1784450898</t>
  </si>
  <si>
    <t xml:space="preserve">370,5  "FASÁDA 120mm </t>
  </si>
  <si>
    <t>370,5*1,05 'Přepočtené koeficientem množství</t>
  </si>
  <si>
    <t>28376444</t>
  </si>
  <si>
    <t>deska XPS hrana rovná a strukturovaný povrch 300kPA λ=0,035 tl 120mm</t>
  </si>
  <si>
    <t>-1078922997</t>
  </si>
  <si>
    <t>58  "SOKLOVÁ ČÁST</t>
  </si>
  <si>
    <t>58*1,02 'Přepočtené koeficientem množství</t>
  </si>
  <si>
    <t>622211041</t>
  </si>
  <si>
    <t>Montáž kontaktního zateplení lepením a mechanickým kotvením z polystyrenových desek (dodávka ve specifikaci) na vnější stěny, na podklad betonový nebo z lehčeného betonu, z tvárnic keramických nebo vápenopískových, tloušťky desek přes 160 do 200 mm</t>
  </si>
  <si>
    <t>44214724</t>
  </si>
  <si>
    <t>https://podminky.urs.cz/item/CS_URS_2024_01/622211041</t>
  </si>
  <si>
    <t>52,5  "MEZIOKENNÍ SLOUPY</t>
  </si>
  <si>
    <t>28376081</t>
  </si>
  <si>
    <t>deska EPS grafitová fasádní λ=0,030-0,031 tl 200mm</t>
  </si>
  <si>
    <t>226335900</t>
  </si>
  <si>
    <t>52,5*1,05 'Přepočtené koeficientem množství</t>
  </si>
  <si>
    <t>622251101</t>
  </si>
  <si>
    <t>Montáž kontaktního zateplení lepením a mechanickým kotvením Příplatek k cenám za zápustnou montáž kotev s použitím tepelněizolačních zátek na vnější stěny z polystyrenu</t>
  </si>
  <si>
    <t>-33367316</t>
  </si>
  <si>
    <t>https://podminky.urs.cz/item/CS_URS_2024_01/622251101</t>
  </si>
  <si>
    <t>622252001</t>
  </si>
  <si>
    <t>Montáž profilů kontaktního zateplení zakládacích soklových připevněných hmoždinkami</t>
  </si>
  <si>
    <t>1150346987</t>
  </si>
  <si>
    <t>https://podminky.urs.cz/item/CS_URS_2024_01/622252001</t>
  </si>
  <si>
    <t>59051649</t>
  </si>
  <si>
    <t>profil zakládací Al tl 0,7mm pro ETICS pro izolant tl 120mm</t>
  </si>
  <si>
    <t>1435236928</t>
  </si>
  <si>
    <t>56,8</t>
  </si>
  <si>
    <t>56,8*1,05 'Přepočtené koeficientem množství</t>
  </si>
  <si>
    <t>59051657</t>
  </si>
  <si>
    <t>profil zakládací Al tl 0,7mm pro ETICS pro izolant tl 200mm</t>
  </si>
  <si>
    <t>-1106871353</t>
  </si>
  <si>
    <t>622252002</t>
  </si>
  <si>
    <t>Montáž profilů kontaktního zateplení ostatních stěnových, dilatačních apod. lepených do tmelu</t>
  </si>
  <si>
    <t>1867630932</t>
  </si>
  <si>
    <t>https://podminky.urs.cz/item/CS_URS_2024_01/622252002</t>
  </si>
  <si>
    <t>63127464</t>
  </si>
  <si>
    <t>profil rohový Al 15x15mm s výztužnou tkaninou š 100mm pro ETICS</t>
  </si>
  <si>
    <t>160495385</t>
  </si>
  <si>
    <t>8,8*6</t>
  </si>
  <si>
    <t>52,8*1,05 'Přepočtené koeficientem množství</t>
  </si>
  <si>
    <t>59051500</t>
  </si>
  <si>
    <t>profil dilatační stěnový PVC s výztužnou tkaninou pro ETICS</t>
  </si>
  <si>
    <t>400050550</t>
  </si>
  <si>
    <t>53,6</t>
  </si>
  <si>
    <t>53,6*1,05 'Přepočtené koeficientem množství</t>
  </si>
  <si>
    <t>28342205</t>
  </si>
  <si>
    <t>profil začišťovací PVC 6mm s výztužnou tkaninou pro ostění ETICS</t>
  </si>
  <si>
    <t>1392480762</t>
  </si>
  <si>
    <t>34,5*4+2,1*4+1,85*4</t>
  </si>
  <si>
    <t>153,8*1,05 'Přepočtené koeficientem množství</t>
  </si>
  <si>
    <t>59051510</t>
  </si>
  <si>
    <t>profil začišťovací s okapnicí PVC s výztužnou tkaninou pro nadpraží ETICS</t>
  </si>
  <si>
    <t>223890518</t>
  </si>
  <si>
    <t>(10,3+0,6+10,8)*2  "ŠÍŘE OKEN</t>
  </si>
  <si>
    <t>43,4*1,05 'Přepočtené koeficientem množství</t>
  </si>
  <si>
    <t>622381012</t>
  </si>
  <si>
    <t>Omítka tenkovrstvá minerální vnějších ploch probarvená, bez penetrace zatíraná (škrábaná), zrnitost 1,5 mm stěn</t>
  </si>
  <si>
    <t>-783267676</t>
  </si>
  <si>
    <t>https://podminky.urs.cz/item/CS_URS_2024_01/622381012</t>
  </si>
  <si>
    <t>321  "SVĚTLÁ PODLE PD</t>
  </si>
  <si>
    <t>622381022</t>
  </si>
  <si>
    <t>Omítka tenkovrstvá minerální vnějších ploch probarvená, bez penetrace zatíraná (škrábaná), zrnitost 2,0 mm stěn</t>
  </si>
  <si>
    <t>-61986500</t>
  </si>
  <si>
    <t>https://podminky.urs.cz/item/CS_URS_2024_01/622381022</t>
  </si>
  <si>
    <t>113,6</t>
  </si>
  <si>
    <t>629991012</t>
  </si>
  <si>
    <t>Zakrytí vnějších ploch před znečištěním včetně pozdějšího odkrytí výplní otvorů a svislých ploch fólií přilepenou na začišťovací lištu</t>
  </si>
  <si>
    <t>99162227</t>
  </si>
  <si>
    <t>https://podminky.urs.cz/item/CS_URS_2024_01/629991012</t>
  </si>
  <si>
    <t>93,4  "PLOCHA OKEN A VST. DVEŘÍ</t>
  </si>
  <si>
    <t>632441219</t>
  </si>
  <si>
    <t>Potěr anhydritový samonivelační litý tř. C 25, tl. přes 40 do 45 mm</t>
  </si>
  <si>
    <t>139303214</t>
  </si>
  <si>
    <t>https://podminky.urs.cz/item/CS_URS_2024_01/632441219</t>
  </si>
  <si>
    <t>1NP - tl. 45mm</t>
  </si>
  <si>
    <t>16,6+12,4+23,3+34,1+15,1+33,5  "P.01</t>
  </si>
  <si>
    <t>3,6+11,6+4+24,7+4,3  "P.02</t>
  </si>
  <si>
    <t>2,3+1,9  "P.03</t>
  </si>
  <si>
    <t>632441218</t>
  </si>
  <si>
    <t>Potěr anhydritový samonivelační litý tř. C 25, tl. přes 35 do 40 mm</t>
  </si>
  <si>
    <t>-2062923137</t>
  </si>
  <si>
    <t>https://podminky.urs.cz/item/CS_URS_2024_01/632441218</t>
  </si>
  <si>
    <t>2NP</t>
  </si>
  <si>
    <t>16,6+4,3+13,6+22,8+33,8+15+36,5   "P.04</t>
  </si>
  <si>
    <t>3,8+11,6+5,4+24,8  "P.05</t>
  </si>
  <si>
    <t>632481213</t>
  </si>
  <si>
    <t>Separační vrstva k oddělení podlahových vrstev z polyetylénové fólie</t>
  </si>
  <si>
    <t>192017331</t>
  </si>
  <si>
    <t>https://podminky.urs.cz/item/CS_URS_2024_01/632481213</t>
  </si>
  <si>
    <t>P1+P2+P3+P4+P5  "FOLIE</t>
  </si>
  <si>
    <t>632481215</t>
  </si>
  <si>
    <t>Separační vrstva k oddělení podlahových vrstev z geotextilie</t>
  </si>
  <si>
    <t>2008437839</t>
  </si>
  <si>
    <t>https://podminky.urs.cz/item/CS_URS_2024_01/632481215</t>
  </si>
  <si>
    <t>(P1+P2+P3)*2  "DVĚ VRSTVY - 300g/m2</t>
  </si>
  <si>
    <t>632682111R</t>
  </si>
  <si>
    <t>Oprava, příp.Vyspravení povrchu vnitřních schodišť stupňů tl. do 10 mm</t>
  </si>
  <si>
    <t>-522310420</t>
  </si>
  <si>
    <t>Poznámka k položce:_x000D_
PŘEDPOKLAD OPRAVY POVRCHOVÉHO POŠKOZENÍ VNITŘNÍHO SCHODIŠTĚ</t>
  </si>
  <si>
    <t>(1,2+2,8*2)*1,4   "plocha schodiště</t>
  </si>
  <si>
    <t>632683112</t>
  </si>
  <si>
    <t>Sešívání trhlin v betonových podlahách ocelovými sponkami se zálivkou pryskyřicí vzdálenosti sponek přes 10 do 15 cm</t>
  </si>
  <si>
    <t>-1980553839</t>
  </si>
  <si>
    <t>https://podminky.urs.cz/item/CS_URS_2024_01/632683112</t>
  </si>
  <si>
    <t>20  "ODHAD POŠKOZENÍ PODLAHOVÉ DESKY</t>
  </si>
  <si>
    <t>634112113</t>
  </si>
  <si>
    <t>Obvodová dilatace mezi stěnou a mazaninou nebo potěrem podlahovým páskem z pěnového PE tl. do 10 mm, výšky 80 mm</t>
  </si>
  <si>
    <t>-1420588340</t>
  </si>
  <si>
    <t>https://podminky.urs.cz/item/CS_URS_2024_01/634112113</t>
  </si>
  <si>
    <t>13*3+5,7*3+4,5*6+7*2+6  "1NP</t>
  </si>
  <si>
    <t xml:space="preserve">6*5+13*4+8*6 +3,6*2+5  "2NP  </t>
  </si>
  <si>
    <t>634911113</t>
  </si>
  <si>
    <t>Řezání dilatačních nebo smršťovacích spár v čerstvé betonové mazanině nebo potěru šířky do 5 mm, hloubky přes 20 do 50 mm</t>
  </si>
  <si>
    <t>417533152</t>
  </si>
  <si>
    <t>https://podminky.urs.cz/item/CS_URS_2024_01/634911113</t>
  </si>
  <si>
    <t>15*4  "ODHAD - DILATACE PODLE POŽADAVKU VÝROBCE</t>
  </si>
  <si>
    <t>65</t>
  </si>
  <si>
    <t>637121112</t>
  </si>
  <si>
    <t>Okapový chodník z kameniva s udusáním a urovnáním povrchu z kačírku tl. 150 mm</t>
  </si>
  <si>
    <t>1630459071</t>
  </si>
  <si>
    <t>https://podminky.urs.cz/item/CS_URS_2024_01/637121112</t>
  </si>
  <si>
    <t>O*0,45"OKAPOVÝ CHODNÍK</t>
  </si>
  <si>
    <t>66</t>
  </si>
  <si>
    <t>637311122</t>
  </si>
  <si>
    <t>Okapový chodník z obrubníků betonových chodníkových, se zalitím spár cementovou maltou do lože z betonu prostého, z obrubníků stojatých</t>
  </si>
  <si>
    <t>241830608</t>
  </si>
  <si>
    <t>https://podminky.urs.cz/item/CS_URS_2024_01/637311122</t>
  </si>
  <si>
    <t xml:space="preserve">29,4+0,8*8  "LEMOVÁNÍ </t>
  </si>
  <si>
    <t>67</t>
  </si>
  <si>
    <t>642942111</t>
  </si>
  <si>
    <t>Osazování zárubní nebo rámů kovových dveřních lisovaných nebo z úhelníků bez dveřních křídel na cementovou maltu, plochy otvoru do 2,5 m2</t>
  </si>
  <si>
    <t>1286938455</t>
  </si>
  <si>
    <t>https://podminky.urs.cz/item/CS_URS_2024_01/642942111</t>
  </si>
  <si>
    <t>Poznámka k položce:_x000D_
OCELOVÁ ZÁRUBEŃ SE STÍNOVOU DRÁŽKOU V LÍCI ZDIVA</t>
  </si>
  <si>
    <t>68</t>
  </si>
  <si>
    <t>55331482</t>
  </si>
  <si>
    <t>zárubeň jednokřídlá ocelová pro zdění tl stěny 75-100mm rozměru 800/1970, 2100mm</t>
  </si>
  <si>
    <t>668053370</t>
  </si>
  <si>
    <t>1  "D5 , 800/2100</t>
  </si>
  <si>
    <t>69</t>
  </si>
  <si>
    <t>55331487</t>
  </si>
  <si>
    <t>zárubeň jednokřídlá ocelová pro zdění tl stěny 110-150mm rozměru 800/1970, 2100mm</t>
  </si>
  <si>
    <t>-569102881</t>
  </si>
  <si>
    <t>8   "D01, D02, D04, D07, D08, D09</t>
  </si>
  <si>
    <t>70</t>
  </si>
  <si>
    <t>55331488</t>
  </si>
  <si>
    <t>zárubeň jednokřídlá ocelová pro zdění tl stěny 110-150mm rozměru 900/1970, 2100mm</t>
  </si>
  <si>
    <t>-283970768</t>
  </si>
  <si>
    <t>2  "D3, D6</t>
  </si>
  <si>
    <t>71</t>
  </si>
  <si>
    <t>941111122</t>
  </si>
  <si>
    <t>Lešení řadové trubkové lehké pracovní s podlahami s provozním zatížením tř. 3 do 200 kg/m2 šířky tř. W09 od 0,9 do 1,2 m, výšky výšky přes 10 do 25 m montáž</t>
  </si>
  <si>
    <t>-775027483</t>
  </si>
  <si>
    <t>https://podminky.urs.cz/item/CS_URS_2024_01/941111122</t>
  </si>
  <si>
    <t>O*9</t>
  </si>
  <si>
    <t>72</t>
  </si>
  <si>
    <t>941111222</t>
  </si>
  <si>
    <t>Lešení řadové trubkové lehké pracovní s podlahami s provozním zatížením tř. 3 do 200 kg/m2 šířky tř. W09 od 0,9 do 1,2 m, výšky výšky přes 10 do 25 m příplatek k ceně za každý den použití</t>
  </si>
  <si>
    <t>51179588</t>
  </si>
  <si>
    <t>https://podminky.urs.cz/item/CS_URS_2024_01/941111222</t>
  </si>
  <si>
    <t>Poznámka k položce:_x000D_
předpoklad 6 měsíců</t>
  </si>
  <si>
    <t>565,2*90 'Přepočtené koeficientem množství</t>
  </si>
  <si>
    <t>73</t>
  </si>
  <si>
    <t>941111822</t>
  </si>
  <si>
    <t>Lešení řadové trubkové lehké pracovní s podlahami s provozním zatížením tř. 3 do 200 kg/m2 šířky tř. W09 od 0,9 do 1,2 m, výšky výšky přes 10 do 25 m demontáž</t>
  </si>
  <si>
    <t>1192229229</t>
  </si>
  <si>
    <t>https://podminky.urs.cz/item/CS_URS_2024_01/941111822</t>
  </si>
  <si>
    <t>74</t>
  </si>
  <si>
    <t>949111112</t>
  </si>
  <si>
    <t>Lešení lehké kozové trubkové o výšce lešeňové podlahy přes 1,2 do 1,9 m montáž</t>
  </si>
  <si>
    <t>sada</t>
  </si>
  <si>
    <t>1158835345</t>
  </si>
  <si>
    <t>https://podminky.urs.cz/item/CS_URS_2024_01/949111112</t>
  </si>
  <si>
    <t>4  "lešení v místnostech</t>
  </si>
  <si>
    <t>75</t>
  </si>
  <si>
    <t>949111212</t>
  </si>
  <si>
    <t>Lešení lehké kozové trubkové o výšce lešeňové podlahy přes 1,2 do 1,9 m příplatek k ceně za každý den použití</t>
  </si>
  <si>
    <t>-1168521218</t>
  </si>
  <si>
    <t>https://podminky.urs.cz/item/CS_URS_2024_01/949111212</t>
  </si>
  <si>
    <t>4*180 'Přepočtené koeficientem množství</t>
  </si>
  <si>
    <t>76</t>
  </si>
  <si>
    <t>949111812</t>
  </si>
  <si>
    <t>Lešení lehké kozové trubkové o výšce lešeňové podlahy přes 1,2 do 1,9 m demontáž</t>
  </si>
  <si>
    <t>-1766538682</t>
  </si>
  <si>
    <t>https://podminky.urs.cz/item/CS_URS_2024_01/949111812</t>
  </si>
  <si>
    <t>77</t>
  </si>
  <si>
    <t>9493122R</t>
  </si>
  <si>
    <t>Dodávka a Montáž výtahové kce a technologie, včetně zkoušek a revize</t>
  </si>
  <si>
    <t>kpl.</t>
  </si>
  <si>
    <t>1775432280</t>
  </si>
  <si>
    <t>Poznámka k položce:_x000D_
Technické podmínky jsou uvedeny v TZ D.1.1.a</t>
  </si>
  <si>
    <t>78</t>
  </si>
  <si>
    <t>952901114</t>
  </si>
  <si>
    <t>Vyčištění budov nebo objektů před předáním do užívání budov bytové nebo občanské výstavby, světlé výšky podlaží přes 4 m</t>
  </si>
  <si>
    <t>-2109171676</t>
  </si>
  <si>
    <t>https://podminky.urs.cz/item/CS_URS_2024_01/952901114</t>
  </si>
  <si>
    <t>194,5+193  "celková plocha budovy</t>
  </si>
  <si>
    <t>387,5*1,05 'Přepočtené koeficientem množství</t>
  </si>
  <si>
    <t>79</t>
  </si>
  <si>
    <t>953942425</t>
  </si>
  <si>
    <t>Osazování drobných kovových předmětů se zalitím maltou cementovou, do vysekaných kapes nebo připravených otvorů rámů litinových poklopů v podlahách nebo čisticích dvířek v kouřových kanálech</t>
  </si>
  <si>
    <t>1933743817</t>
  </si>
  <si>
    <t>https://podminky.urs.cz/item/CS_URS_2024_01/953942425</t>
  </si>
  <si>
    <t>80</t>
  </si>
  <si>
    <t>55241048</t>
  </si>
  <si>
    <t>poklop šachtový Pz ocelový zadlažďovací bez výztuže s těsněním zatížení A15 v 50mm rám 673x673mm vstup 600x600mm</t>
  </si>
  <si>
    <t>-476296795</t>
  </si>
  <si>
    <t>Poznámka k položce:_x000D_
PODLAHOVÝ POKLOP:_x000D_
• vnitřní rozměr 600x600mm_x000D_
• určeno k předláždění dlažbou do síly 10 mm,_x000D_
v rozích poklopu jsou umístěny závitové_x000D_
sloupce se šroubem určené ke zvedání a_x000D_
zamykání._x000D_
• plynotěsnost a vodotěsnost_x000D_
• osazení rámu na stávající šachtu - stavební_x000D_
úprava šachty v místě osazení rámu</t>
  </si>
  <si>
    <t>3  "X19</t>
  </si>
  <si>
    <t>81</t>
  </si>
  <si>
    <t>953943212.1</t>
  </si>
  <si>
    <t>Osazování drobných kovových předmětů kotvených do stěny hasicí přístroj</t>
  </si>
  <si>
    <t>183189356</t>
  </si>
  <si>
    <t>82</t>
  </si>
  <si>
    <t>44932114</t>
  </si>
  <si>
    <t>přístroj hasicí ruční práškový PG 6 LE</t>
  </si>
  <si>
    <t>-1414444758</t>
  </si>
  <si>
    <t>3  "PRÁŠKOVÝ (PG6), 21A, 113B</t>
  </si>
  <si>
    <t>83</t>
  </si>
  <si>
    <t>985121122</t>
  </si>
  <si>
    <t>Tryskání degradovaného betonu stěn, rubu kleneb a podlah vodou pod tlakem přes 300 do 1 250 barů</t>
  </si>
  <si>
    <t>987808172</t>
  </si>
  <si>
    <t>https://podminky.urs.cz/item/CS_URS_2024_01/985121122</t>
  </si>
  <si>
    <t>2,8*2,4+2,4*0,15*5  "VSTUPNÍ VENKOVNÍ SCHODIŠTĚ - OPRAVA</t>
  </si>
  <si>
    <t>84</t>
  </si>
  <si>
    <t>985311312</t>
  </si>
  <si>
    <t>Reprofilace betonu sanačními maltami na cementové bázi ručně rubu kleneb a podlah, tloušťky přes 10 do 20 mm</t>
  </si>
  <si>
    <t>2114647181</t>
  </si>
  <si>
    <t>https://podminky.urs.cz/item/CS_URS_2024_01/985311312</t>
  </si>
  <si>
    <t>85</t>
  </si>
  <si>
    <t>985312133</t>
  </si>
  <si>
    <t>Stěrka k vyrovnání ploch reprofilovaného betonu rubu kleneb a podlah, tloušťky přes 3 do 4 mm</t>
  </si>
  <si>
    <t>1745044316</t>
  </si>
  <si>
    <t>https://podminky.urs.cz/item/CS_URS_2024_01/985312133</t>
  </si>
  <si>
    <t>998</t>
  </si>
  <si>
    <t>Přesun hmot</t>
  </si>
  <si>
    <t>86</t>
  </si>
  <si>
    <t>998011002</t>
  </si>
  <si>
    <t>Přesun hmot pro budovy občanské výstavby, bydlení, výrobu a služby s nosnou svislou konstrukcí zděnou z cihel, tvárnic nebo kamene vodorovná dopravní vzdálenost do 100 m základní pro budovy výšky přes 6 do 12 m</t>
  </si>
  <si>
    <t>1023520630</t>
  </si>
  <si>
    <t>https://podminky.urs.cz/item/CS_URS_2024_01/998011002</t>
  </si>
  <si>
    <t>87</t>
  </si>
  <si>
    <t>711111011</t>
  </si>
  <si>
    <t>Provedení izolace proti zemní vlhkosti natěradly a tmely za studena na ploše vodorovné V nátěrem suspensí asfaltovou</t>
  </si>
  <si>
    <t>852633951</t>
  </si>
  <si>
    <t>https://podminky.urs.cz/item/CS_URS_2024_01/711111011</t>
  </si>
  <si>
    <t>14,2*12,5+8,4*2,6   "PLOCHA STŘECHY</t>
  </si>
  <si>
    <t>88</t>
  </si>
  <si>
    <t>11163153</t>
  </si>
  <si>
    <t>emulze asfaltová penetrační</t>
  </si>
  <si>
    <t>litr</t>
  </si>
  <si>
    <t>-1353074283</t>
  </si>
  <si>
    <t>199,34*0,3 'Přepočtené koeficientem množství</t>
  </si>
  <si>
    <t>89</t>
  </si>
  <si>
    <t>711112001</t>
  </si>
  <si>
    <t>Provedení izolace proti zemní vlhkosti natěradly a tmely za studena na ploše svislé S nátěrem penetračním</t>
  </si>
  <si>
    <t>-1269114922</t>
  </si>
  <si>
    <t>https://podminky.urs.cz/item/CS_URS_2024_01/711112001</t>
  </si>
  <si>
    <t>(16,4+15)*2  "OBVOD STAVBY</t>
  </si>
  <si>
    <t>O*1,1  "SPODNÍ STAVBA -F.03-</t>
  </si>
  <si>
    <t>90</t>
  </si>
  <si>
    <t>11163150</t>
  </si>
  <si>
    <t>lak penetrační asfaltový</t>
  </si>
  <si>
    <t>1680789322</t>
  </si>
  <si>
    <t>Poznámka k položce:_x000D_
Spotřeba 0,3-0,4kg/m2</t>
  </si>
  <si>
    <t>69,08*0,0003 'Přepočtené koeficientem množství</t>
  </si>
  <si>
    <t>91</t>
  </si>
  <si>
    <t>711141559</t>
  </si>
  <si>
    <t>Provedení izolace proti zemní vlhkosti pásy přitavením NAIP na ploše vodorovné V</t>
  </si>
  <si>
    <t>-1002413147</t>
  </si>
  <si>
    <t>https://podminky.urs.cz/item/CS_URS_2024_01/711141559</t>
  </si>
  <si>
    <t>S  "PLOCHA STŘECHY</t>
  </si>
  <si>
    <t>92</t>
  </si>
  <si>
    <t>711142559</t>
  </si>
  <si>
    <t>Provedení izolace proti zemní vlhkosti pásy přitavením NAIP na ploše svislé S</t>
  </si>
  <si>
    <t>-1866255843</t>
  </si>
  <si>
    <t>https://podminky.urs.cz/item/CS_URS_2024_01/711142559</t>
  </si>
  <si>
    <t>O*1,1*2  "SPODNÍ STAVBA</t>
  </si>
  <si>
    <t>O*0,5+8,2*2*0,5  "ATIKA</t>
  </si>
  <si>
    <t>93</t>
  </si>
  <si>
    <t>62853003</t>
  </si>
  <si>
    <t>pás asfaltový natavitelný modifikovaný SBS s vložkou ze skleněné tkaniny a spalitelnou PE fólií nebo jemnozrnným minerálním posypem na horním povrchu tl 3,5mm</t>
  </si>
  <si>
    <t>286773926</t>
  </si>
  <si>
    <t>O*1,1  "SPODNÍ STAVBA</t>
  </si>
  <si>
    <t>39,6*1,15 'Přepočtené koeficientem množství</t>
  </si>
  <si>
    <t>94</t>
  </si>
  <si>
    <t>62856010</t>
  </si>
  <si>
    <t>pás asfaltový natavitelný modifikovaný SBS s vložkou z hliníkové fólie s textilií a spalitelnou PE fólií nebo jemnozrnným minerálním posypem na horním povrchu tl 3,5mm</t>
  </si>
  <si>
    <t>1010564164</t>
  </si>
  <si>
    <t>69,08*1,15 'Přepočtené koeficientem množství</t>
  </si>
  <si>
    <t>95</t>
  </si>
  <si>
    <t>711471051</t>
  </si>
  <si>
    <t>Provedení izolace proti povrchové a podpovrchové tlakové vodě termoplasty na ploše vodorovné V folií PVC lepenou</t>
  </si>
  <si>
    <t>-1513686213</t>
  </si>
  <si>
    <t>https://podminky.urs.cz/item/CS_URS_2024_01/711471051</t>
  </si>
  <si>
    <t>P1+P2+P3  "1NP</t>
  </si>
  <si>
    <t>96</t>
  </si>
  <si>
    <t>28322032.1</t>
  </si>
  <si>
    <t>fólie hydroizolační proti zemní vlhkosti nad úrovní terénu mPVC  (2. kaztegorie proti radonu)</t>
  </si>
  <si>
    <t>-92829047</t>
  </si>
  <si>
    <t>187,4*1,15 'Přepočtené koeficientem množství</t>
  </si>
  <si>
    <t>97</t>
  </si>
  <si>
    <t>998711102</t>
  </si>
  <si>
    <t>Přesun hmot pro izolace proti vodě, vlhkosti a plynům stanovený z hmotnosti přesunovaného materiálu vodorovná dopravní vzdálenost do 50 m základní v objektech výšky přes 6 do 12 m</t>
  </si>
  <si>
    <t>378979596</t>
  </si>
  <si>
    <t>https://podminky.urs.cz/item/CS_URS_2024_01/998711102</t>
  </si>
  <si>
    <t>98</t>
  </si>
  <si>
    <t>712363001</t>
  </si>
  <si>
    <t>Provedení povlakové krytiny střech plochých do 10° fólií termoplastickou mPVC (měkčené PVC) rozvinutí a natažení fólie v ploše</t>
  </si>
  <si>
    <t>-2037461280</t>
  </si>
  <si>
    <t>https://podminky.urs.cz/item/CS_URS_2024_01/712363001</t>
  </si>
  <si>
    <t>99</t>
  </si>
  <si>
    <t>28322001</t>
  </si>
  <si>
    <t>fólie hydroizolační střešní mPVC mechanicky kotvená barevná tl 2,0mm</t>
  </si>
  <si>
    <t>95610621</t>
  </si>
  <si>
    <t>238,94*1,05 'Přepočtené koeficientem množství</t>
  </si>
  <si>
    <t>100</t>
  </si>
  <si>
    <t>712363003</t>
  </si>
  <si>
    <t>Provedení povlakové krytiny střech plochých do 10° fólií termoplastickou mPVC (měkčené PVC) vytvoření spoje dvou pásů fólií horkovzdušným navařením</t>
  </si>
  <si>
    <t>1595534145</t>
  </si>
  <si>
    <t>https://podminky.urs.cz/item/CS_URS_2024_01/712363003</t>
  </si>
  <si>
    <t>14,4*4</t>
  </si>
  <si>
    <t>101</t>
  </si>
  <si>
    <t>712363352</t>
  </si>
  <si>
    <t>Povlakové krytiny střech plochých do 10° z tvarovaných poplastovaných lišt pro mPVC vnitřní koutová lišta rš 100 mm</t>
  </si>
  <si>
    <t>22475579</t>
  </si>
  <si>
    <t>https://podminky.urs.cz/item/CS_URS_2024_01/712363352</t>
  </si>
  <si>
    <t>O  "OBVOD</t>
  </si>
  <si>
    <t>102</t>
  </si>
  <si>
    <t>712363353</t>
  </si>
  <si>
    <t>Povlakové krytiny střech plochých do 10° z tvarovaných poplastovaných lišt pro mPVC vnější koutová lišta rš 100 mm</t>
  </si>
  <si>
    <t>-1981197041</t>
  </si>
  <si>
    <t>https://podminky.urs.cz/item/CS_URS_2024_01/712363353</t>
  </si>
  <si>
    <t>103</t>
  </si>
  <si>
    <t>712363355</t>
  </si>
  <si>
    <t>Povlakové krytiny střech plochých do 10° z tvarovaných poplastovaných lišt pro mPVC okapnice rš 150 mm</t>
  </si>
  <si>
    <t>318729561</t>
  </si>
  <si>
    <t>https://podminky.urs.cz/item/CS_URS_2024_01/712363355</t>
  </si>
  <si>
    <t>104</t>
  </si>
  <si>
    <t>765135015.1</t>
  </si>
  <si>
    <t>Montáž střešních doplňků - střešních výlezů, plochy jednotlivě přes 1,0 m2</t>
  </si>
  <si>
    <t>-976892098</t>
  </si>
  <si>
    <t>105</t>
  </si>
  <si>
    <t>59161156R</t>
  </si>
  <si>
    <t xml:space="preserve">Výlez na střechu  - ZATEPLENÝ - 860 x 1440mm </t>
  </si>
  <si>
    <t>-159874805</t>
  </si>
  <si>
    <t>Poznámka k položce:_x000D_
Zateplený střešní výlez o průlezném otvoru 86 x 144 cm_x000D_
Výška tubusu 600mm s izolovaným víkem</t>
  </si>
  <si>
    <t>1  "X21</t>
  </si>
  <si>
    <t>106</t>
  </si>
  <si>
    <t>998712102</t>
  </si>
  <si>
    <t>Přesun hmot pro povlakové krytiny stanovený z hmotnosti přesunovaného materiálu vodorovná dopravní vzdálenost do 50 m základní v objektech výšky přes 6 do 12 m</t>
  </si>
  <si>
    <t>403812777</t>
  </si>
  <si>
    <t>https://podminky.urs.cz/item/CS_URS_2024_01/998712102</t>
  </si>
  <si>
    <t>107</t>
  </si>
  <si>
    <t>713121111</t>
  </si>
  <si>
    <t>Montáž tepelné izolace podlah rohožemi, pásy, deskami, dílci, bloky (izolační materiál ve specifikaci) kladenými volně jednovrstvá</t>
  </si>
  <si>
    <t>2110840374</t>
  </si>
  <si>
    <t>https://podminky.urs.cz/item/CS_URS_2024_01/713121111</t>
  </si>
  <si>
    <t>108</t>
  </si>
  <si>
    <t>60715156.1</t>
  </si>
  <si>
    <t>deska kompozitní zvukově a tepelně izolační tl 9mm - kročejová izolace</t>
  </si>
  <si>
    <t>1607641205</t>
  </si>
  <si>
    <t>Poznámka k položce:_x000D_
SAMOLEPÍCÍ S PŘESAHY š.1m</t>
  </si>
  <si>
    <t>P4+P5  "2NP</t>
  </si>
  <si>
    <t>188,2*1,05 'Přepočtené koeficientem množství</t>
  </si>
  <si>
    <t>109</t>
  </si>
  <si>
    <t>63231200</t>
  </si>
  <si>
    <t>deska čedičová minerální pro snížení kročejového hluku (max. zatížení 5 kN/m2) tl 20mm</t>
  </si>
  <si>
    <t>-1949280799</t>
  </si>
  <si>
    <t>187,4*1,05 'Přepočtené koeficientem množství</t>
  </si>
  <si>
    <t>110</t>
  </si>
  <si>
    <t>713141135</t>
  </si>
  <si>
    <t>Montáž tepelné izolace střech plochých rohožemi, pásy, deskami, dílci, bloky (izolační materiál ve specifikaci) přilepenými za studena jednovrstvá bodově</t>
  </si>
  <si>
    <t>26161781</t>
  </si>
  <si>
    <t>https://podminky.urs.cz/item/CS_URS_2024_01/713141135</t>
  </si>
  <si>
    <t>s   "STŘECHA</t>
  </si>
  <si>
    <t>111</t>
  </si>
  <si>
    <t>28375991</t>
  </si>
  <si>
    <t>deska EPS 150 pro konstrukce s vysokým zatížením λ=0,035 tl 160mm  GREY</t>
  </si>
  <si>
    <t>-1757200921</t>
  </si>
  <si>
    <t>199,34*1,05 'Přepočtené koeficientem množství</t>
  </si>
  <si>
    <t>112</t>
  </si>
  <si>
    <t>28376074</t>
  </si>
  <si>
    <t>deska EPS grafitová fasádní λ=0,030-0,031 tl 60mm</t>
  </si>
  <si>
    <t>-1227774641</t>
  </si>
  <si>
    <t>39,6*1,05 'Přepočtené koeficientem množství</t>
  </si>
  <si>
    <t>113</t>
  </si>
  <si>
    <t>713141331</t>
  </si>
  <si>
    <t>Montáž tepelné izolace střech plochých spádovými klíny v ploše přilepenými za studena zplna</t>
  </si>
  <si>
    <t>1821085096</t>
  </si>
  <si>
    <t>https://podminky.urs.cz/item/CS_URS_2024_01/713141331</t>
  </si>
  <si>
    <t>114</t>
  </si>
  <si>
    <t>28376102</t>
  </si>
  <si>
    <t>klín izolační spádový EPS GREY 150</t>
  </si>
  <si>
    <t>-1605594951</t>
  </si>
  <si>
    <t>S*0,12  "STŘECHA, KLÍN  60 - 180mm</t>
  </si>
  <si>
    <t>115</t>
  </si>
  <si>
    <t>998713102</t>
  </si>
  <si>
    <t>Přesun hmot pro izolace tepelné stanovený z hmotnosti přesunovaného materiálu vodorovná dopravní vzdálenost do 50 m s užitím mechanizace v objektech výšky přes 6 m do 12 m</t>
  </si>
  <si>
    <t>-273856454</t>
  </si>
  <si>
    <t>https://podminky.urs.cz/item/CS_URS_2024_01/998713102</t>
  </si>
  <si>
    <t>714</t>
  </si>
  <si>
    <t>Akustická a protiotřesová opatření</t>
  </si>
  <si>
    <t>116</t>
  </si>
  <si>
    <t>714451001</t>
  </si>
  <si>
    <t>Montáž antivibračních rohoží stavebních konstrukcí a strojních zařízení z recyklované pryže volně položených vodorovně nebo svisle</t>
  </si>
  <si>
    <t>-1132384336</t>
  </si>
  <si>
    <t>https://podminky.urs.cz/item/CS_URS_2024_01/714451001</t>
  </si>
  <si>
    <t>(2,05*2)*2   "izolace pod  výtahovou šachtou, tl-50mm - 2x 25mm</t>
  </si>
  <si>
    <t>(2*2+2,05)*8,64-2,2*1,2*2   "boky a čelo šachty, tl.25mm</t>
  </si>
  <si>
    <t>117</t>
  </si>
  <si>
    <t>27245183</t>
  </si>
  <si>
    <t>deska antivibrační recyklovaná pryž tl 24mm černá 1000kg/m3</t>
  </si>
  <si>
    <t>1591397508</t>
  </si>
  <si>
    <t>55,192*1,05 'Přepočtené koeficientem množství</t>
  </si>
  <si>
    <t>118</t>
  </si>
  <si>
    <t>998714103</t>
  </si>
  <si>
    <t>Přesun hmot pro akustická a protiotřesová opatření stanovený z hmotnosti přesunovaného materiálu vodorovná dopravní vzdálenost do 50 m základní v objektech výšky přes 12 do 24 m</t>
  </si>
  <si>
    <t>-1808729706</t>
  </si>
  <si>
    <t>https://podminky.urs.cz/item/CS_URS_2024_01/998714103</t>
  </si>
  <si>
    <t>721</t>
  </si>
  <si>
    <t>Zdravotechnika - vnitřní kanalizace</t>
  </si>
  <si>
    <t>119</t>
  </si>
  <si>
    <t>721239114</t>
  </si>
  <si>
    <t>Střešní vtoky (vpusti) montáž střešních vtoků ostatních typů se svislým odtokem do DN 160</t>
  </si>
  <si>
    <t>342022780</t>
  </si>
  <si>
    <t>https://podminky.urs.cz/item/CS_URS_2024_01/721239114</t>
  </si>
  <si>
    <t>120</t>
  </si>
  <si>
    <t>56231115</t>
  </si>
  <si>
    <t>vtok střešní svislý s manžetou pro PVC-P izolaci pochůzných střech DN 125</t>
  </si>
  <si>
    <t>1324932260</t>
  </si>
  <si>
    <t>725</t>
  </si>
  <si>
    <t>Zdravotechnika - zařizovací předměty</t>
  </si>
  <si>
    <t>121</t>
  </si>
  <si>
    <t>72529172R</t>
  </si>
  <si>
    <t>VYBAVENÍ ZÁCHODOVÉ KABINY PRO INVALIDY DLE Vyhl Č.398/2009Sb</t>
  </si>
  <si>
    <t>soubor</t>
  </si>
  <si>
    <t>1574586361</t>
  </si>
  <si>
    <t>Poznámka k položce:_x000D_
• nástěnné madlo_x000D_
• sklopná madlo_x000D_
• sklopné zrcadlo 600x800mm</t>
  </si>
  <si>
    <t>1  "X01</t>
  </si>
  <si>
    <t>763</t>
  </si>
  <si>
    <t>Konstrukce suché výstavby</t>
  </si>
  <si>
    <t>122</t>
  </si>
  <si>
    <t>763131411R</t>
  </si>
  <si>
    <t xml:space="preserve">Podhled ze sádrokartonových desek dvouvrstvá zavěšená spodní konstrukce z ocelových profilů CD, UD jednoduše opláštěná deskou akustickou </t>
  </si>
  <si>
    <t>-345578997</t>
  </si>
  <si>
    <t xml:space="preserve">Poznámka k položce:_x000D_
SDK podhled se zvýšenou pohltivostí na nízkých kmitočtech; tloušťka SDK desky je 12,5mm; SDK podhled je doplněn přídavnou absorpční vložkou tl. 40 mm zabalenou v mikroperforované folii;  </t>
  </si>
  <si>
    <t>1NP</t>
  </si>
  <si>
    <t>4+3,6+12+7,9+14,2+1,9+8,4+8,2+7,6+13  "podhled</t>
  </si>
  <si>
    <t>1,4+0,8+1,7+1,5+1,1+0,8+1,1  "čela</t>
  </si>
  <si>
    <t>24,8+4,3+3,8+12+7,9+14,5+11+5,4+8,2+8,8+12,6</t>
  </si>
  <si>
    <t>1,4+0,8+1,7+1+1,1+0,9+1,1  "čela</t>
  </si>
  <si>
    <t>123</t>
  </si>
  <si>
    <t>763131712</t>
  </si>
  <si>
    <t>Podhled ze sádrokartonových desek ostatní práce a konstrukce na podhledech ze sádrokartonových desek napojení na jiný druh podhledu</t>
  </si>
  <si>
    <t>1556338995</t>
  </si>
  <si>
    <t>https://podminky.urs.cz/item/CS_URS_2024_01/763131712</t>
  </si>
  <si>
    <t>(1,8+4,2+4,8+4,2+9+3+3*2+1,8+3+3+4,8)*2   "1NP</t>
  </si>
  <si>
    <t>(1,8+4,2+4,8+4,2+8,4+3+3*2+1,8+3+3+4,8)*2  "2NP</t>
  </si>
  <si>
    <t>124</t>
  </si>
  <si>
    <t>763131721</t>
  </si>
  <si>
    <t>Podhled ze sádrokartonových desek ostatní práce a konstrukce na podhledech ze sádrokartonových desek skokové změny výšky podhledu do 0,5 m</t>
  </si>
  <si>
    <t>-457031039</t>
  </si>
  <si>
    <t>https://podminky.urs.cz/item/CS_URS_2024_01/763131721</t>
  </si>
  <si>
    <t>2,8+2,6+5,8+2,43+3,6+2,7+3,4   "1NP</t>
  </si>
  <si>
    <t>2,8+2,6+5,8+2,46+3,6+3+3,4  "2NP</t>
  </si>
  <si>
    <t>125</t>
  </si>
  <si>
    <t>763411111</t>
  </si>
  <si>
    <t>Sanitární příčky vhodné do mokrého prostředí dělící z dřevotřískových desek s HPL-laminátem tl. 19,6 mm</t>
  </si>
  <si>
    <t>-229677627</t>
  </si>
  <si>
    <t>https://podminky.urs.cz/item/CS_URS_2024_01/763411111</t>
  </si>
  <si>
    <t>Poznámka k položce:_x000D_
WC LEHKÁ PŘÍČKA:_x000D_
• umístěna na WC muži _x000D_
• materiál: HPL tl. 12mm (vysokotlaký laminát)_x000D_
• barva: bílá RAL 9010_x000D_
• závěsná konstrukce, jäkly, doplněno o_x000D_
nožky - vše nerez_x000D_
• na příčných stěnách, profily "L" - nerez_x000D_
• výška od země 150mm,celková výška_x000D_
zástěny 2200mm_x000D_
• zámek se speciální úpravou pro wc, kování_x000D_
nerezové s wc_x000D_
• signalizací možnost nouzového otevření_x000D_
zvenku kabinky_x000D_
• nerezové závěsy</t>
  </si>
  <si>
    <t>5*2,2   "X15, 1NP, WC MUŽI</t>
  </si>
  <si>
    <t>4,8*2,2  "X16, 2NP,  WC MUŽI</t>
  </si>
  <si>
    <t>126</t>
  </si>
  <si>
    <t>763411211</t>
  </si>
  <si>
    <t>Sanitární příčky vhodné do mokrého prostředí dělící přepážky k pisoárům z dřevotřískových desek s HPL-laminátem tl. 19,6 mm</t>
  </si>
  <si>
    <t>-1791434935</t>
  </si>
  <si>
    <t>https://podminky.urs.cz/item/CS_URS_2024_01/763411211</t>
  </si>
  <si>
    <t>Poznámka k položce:_x000D_
MONTÁŽ A DODÁVKA</t>
  </si>
  <si>
    <t>0,4*0,9   "2NP, m.č. 104b, podle TZ</t>
  </si>
  <si>
    <t>127</t>
  </si>
  <si>
    <t>763431031</t>
  </si>
  <si>
    <t>Montáž podhledu minerálního včetně zavěšeného roštu skrytého s panely vyjímatelnými jakékoliv velikosti panelů</t>
  </si>
  <si>
    <t>398235807</t>
  </si>
  <si>
    <t>https://podminky.urs.cz/item/CS_URS_2024_01/763431031</t>
  </si>
  <si>
    <t>128</t>
  </si>
  <si>
    <t>59036035</t>
  </si>
  <si>
    <t>panel akustický povrch velice porézní skelná tkanina hrana zatřená skrytá αw=0,90 skrytý rastr bílý tl 20mm</t>
  </si>
  <si>
    <t>1655318492</t>
  </si>
  <si>
    <t>1,8*4,2+4,8*4,2+9*1,8+7,2*1,2+3*3+1,8*3+2,4*3+2,4*1,8  "OO4, 003, 007, 001, 002a, 002b</t>
  </si>
  <si>
    <t>1,8*4,2+4,8*4,2+8,4*3+3*3+1,8*3+2,4*3+2,4*1,8  "108, 107, 110, 101, 103, 105</t>
  </si>
  <si>
    <t>129</t>
  </si>
  <si>
    <t>998763302</t>
  </si>
  <si>
    <t>Přesun hmot pro konstrukce montované z desek sádrokartonových, sádrovláknitých, cementovláknitých nebo cementových stanovený z hmotnosti přesunovaného materiálu vodorovná dopravní vzdálenost do 50 m základní v objektech výšky přes 6 do 12 m</t>
  </si>
  <si>
    <t>-1579238264</t>
  </si>
  <si>
    <t>https://podminky.urs.cz/item/CS_URS_2024_01/998763302</t>
  </si>
  <si>
    <t>130</t>
  </si>
  <si>
    <t>764206105</t>
  </si>
  <si>
    <t>Montáž oplechování parapetů rovných, bez rohů, rozvinuté šířky do 400 mm</t>
  </si>
  <si>
    <t>902884512</t>
  </si>
  <si>
    <t>https://podminky.urs.cz/item/CS_URS_2024_01/764206105</t>
  </si>
  <si>
    <t>(2,08*2+2,33*2+2,42+2,38+2,34+2,39+2,37*2+2,36*4)+35,2    "K/01, rš. 320mm, pro O01, O02</t>
  </si>
  <si>
    <t>1,8+1,2  "K/02,  rš. 240mm,  O03, O04</t>
  </si>
  <si>
    <t>131</t>
  </si>
  <si>
    <t>19112023</t>
  </si>
  <si>
    <t>plech TiZn barevný s povrchovou úpravou PVDF tl 0,7mm</t>
  </si>
  <si>
    <t>598433826</t>
  </si>
  <si>
    <t>67,73*0,32  "K/01</t>
  </si>
  <si>
    <t>3*0,24  "K/02</t>
  </si>
  <si>
    <t>22,394*1,05 'Přepočtené koeficientem množství</t>
  </si>
  <si>
    <t>132</t>
  </si>
  <si>
    <t>764245508</t>
  </si>
  <si>
    <t>Oplechování horních ploch zdí a nadezdívek (atik) z titanzinkového plechu s povrchovou úpravou celoplošně lepené rš 750 mm</t>
  </si>
  <si>
    <t>-1331433531</t>
  </si>
  <si>
    <t>https://podminky.urs.cz/item/CS_URS_2024_01/764245508</t>
  </si>
  <si>
    <t>70,1   "DÉLKA ATIKY - K/03</t>
  </si>
  <si>
    <t>133</t>
  </si>
  <si>
    <t>764245546</t>
  </si>
  <si>
    <t>Oplechování horních ploch zdí a nadezdívek (atik) z titanzinkového plechu s povrchovou úpravou Příplatek k cenám za zvýšenou pracnost při provedení rohu nebo koutu přes rš 400 mm</t>
  </si>
  <si>
    <t>-1329750135</t>
  </si>
  <si>
    <t>https://podminky.urs.cz/item/CS_URS_2024_01/764245546</t>
  </si>
  <si>
    <t>134</t>
  </si>
  <si>
    <t>764246542</t>
  </si>
  <si>
    <t>Oplechování parapetů z titanzinkového plechu s povrchovou úpravou rovných celoplošně lepené, bez rohů rš 200 mm</t>
  </si>
  <si>
    <t>-1645501702</t>
  </si>
  <si>
    <t>https://podminky.urs.cz/item/CS_URS_2024_01/764246542</t>
  </si>
  <si>
    <t>764541403</t>
  </si>
  <si>
    <t>Žlab podokapní z titanzinkového předzvětralého plechu včetně háků a čel půlkruhový rš 250 mm</t>
  </si>
  <si>
    <t>-1005616420</t>
  </si>
  <si>
    <t>https://podminky.urs.cz/item/CS_URS_2024_01/764541403</t>
  </si>
  <si>
    <t>2,6   "K04</t>
  </si>
  <si>
    <t>136</t>
  </si>
  <si>
    <t>764541443</t>
  </si>
  <si>
    <t>Žlab podokapní z titanzinkového předzvětralého plechu včetně háků a čel kotlík oválný (trychtýřový), rš žlabu/průměr svodu 250/80 mm</t>
  </si>
  <si>
    <t>2116273693</t>
  </si>
  <si>
    <t>https://podminky.urs.cz/item/CS_URS_2024_01/764541443</t>
  </si>
  <si>
    <t>137</t>
  </si>
  <si>
    <t>764548422</t>
  </si>
  <si>
    <t>Svod z titanzinkového předzvětralého plechu včetně objímek, kolen a odskoků kruhový, průměru 80 mm</t>
  </si>
  <si>
    <t>925415036</t>
  </si>
  <si>
    <t>https://podminky.urs.cz/item/CS_URS_2024_01/764548422</t>
  </si>
  <si>
    <t>8,1  "K05</t>
  </si>
  <si>
    <t>138</t>
  </si>
  <si>
    <t>998764102</t>
  </si>
  <si>
    <t>Přesun hmot pro konstrukce klempířské stanovený z hmotnosti přesunovaného materiálu vodorovná dopravní vzdálenost do 50 m základní v objektech výšky přes 6 do 12 m</t>
  </si>
  <si>
    <t>-283996561</t>
  </si>
  <si>
    <t>https://podminky.urs.cz/item/CS_URS_2024_01/998764102</t>
  </si>
  <si>
    <t>766</t>
  </si>
  <si>
    <t>Konstrukce truhlářské</t>
  </si>
  <si>
    <t>139</t>
  </si>
  <si>
    <t>766231121</t>
  </si>
  <si>
    <t>Montáž sklápěcích schodů na půdu prostupového uzávěru s plechovým víkem</t>
  </si>
  <si>
    <t>-127975068</t>
  </si>
  <si>
    <t>https://podminky.urs.cz/item/CS_URS_2024_01/766231121</t>
  </si>
  <si>
    <t>1  "X20 - PROSTUP NA STŘECHU</t>
  </si>
  <si>
    <t>140</t>
  </si>
  <si>
    <t>61233175</t>
  </si>
  <si>
    <t>uzávěr prostupový půdních schodů s plechovým víkem a vnitřní zateplovací vložkou</t>
  </si>
  <si>
    <t>-1079416325</t>
  </si>
  <si>
    <t>Poznámka k položce:_x000D_
skládací půdní schody s odlehčeným kovovým žebříkem na výšku 350 cm. _x000D_
Vybaveny izolací. Sochody disponují širokým 16 stupňovým žebříkem._x000D_
Půdorysný rozměr výrobku je 86 x 144 cm.</t>
  </si>
  <si>
    <t>141</t>
  </si>
  <si>
    <t>766660001</t>
  </si>
  <si>
    <t>Montáž dveřních křídel dřevěných nebo plastových otevíravých do ocelové zárubně povrchově upravených jednokřídlových, šířky do 800 mm</t>
  </si>
  <si>
    <t>-1951662877</t>
  </si>
  <si>
    <t>https://podminky.urs.cz/item/CS_URS_2024_01/766660001</t>
  </si>
  <si>
    <t>Poznámka k položce:_x000D_
HPL BEZFALCOVÉ - PLNÉ, HLADKÉ, OTOČNÉ</t>
  </si>
  <si>
    <t>142</t>
  </si>
  <si>
    <t>61162086</t>
  </si>
  <si>
    <t>dveře jednokřídlé dřevotřískové povrch laminátový plné 800x1970-2100mm</t>
  </si>
  <si>
    <t>-1538380036</t>
  </si>
  <si>
    <t>Poznámka k položce:_x000D_
VYSOKOTLAKÝ LAMINÁT - HPL_x000D_
_x000D_
KOVÁNÍ, NEREZ, ROZETOVÉ , CYLINDRICKÝ ZÁMEK. KLIKA/KLIKA</t>
  </si>
  <si>
    <t>2  "D04, D05,  KLIKA/KOULE</t>
  </si>
  <si>
    <t>7  "D01, D02, D07, D08, D09</t>
  </si>
  <si>
    <t>143</t>
  </si>
  <si>
    <t>61162087</t>
  </si>
  <si>
    <t>dveře jednokřídlé dřevotřískové povrch laminátový plné 900x1970-2100mm</t>
  </si>
  <si>
    <t>1256246642</t>
  </si>
  <si>
    <t>1  "D03, KLIKA/KLIKA</t>
  </si>
  <si>
    <t>1 "D06, KLIKA/KOULE</t>
  </si>
  <si>
    <t>144</t>
  </si>
  <si>
    <t>766694116</t>
  </si>
  <si>
    <t>Montáž ostatních truhlářských konstrukcí parapetních desek dřevěných nebo plastových šířky do 300 mm</t>
  </si>
  <si>
    <t>-666733752</t>
  </si>
  <si>
    <t>https://podminky.urs.cz/item/CS_URS_2024_01/766694116</t>
  </si>
  <si>
    <t xml:space="preserve">35,2  "T/01  </t>
  </si>
  <si>
    <t>145</t>
  </si>
  <si>
    <t>60794103</t>
  </si>
  <si>
    <t>parapet dřevotřískový vnitřní povrch laminátový š 300mm</t>
  </si>
  <si>
    <t>1777397358</t>
  </si>
  <si>
    <t>146</t>
  </si>
  <si>
    <t>766694126</t>
  </si>
  <si>
    <t>Montáž ostatních truhlářských konstrukcí parapetních desek dřevěných nebo plastových šířky přes 300 mm</t>
  </si>
  <si>
    <t>-1898011582</t>
  </si>
  <si>
    <t>https://podminky.urs.cz/item/CS_URS_2024_01/766694126</t>
  </si>
  <si>
    <t>3  "T/02</t>
  </si>
  <si>
    <t>147</t>
  </si>
  <si>
    <t>60794104</t>
  </si>
  <si>
    <t>parapet dřevotřískový vnitřní povrch laminátový š 340mm</t>
  </si>
  <si>
    <t>-927990778</t>
  </si>
  <si>
    <t>148</t>
  </si>
  <si>
    <t>998766102</t>
  </si>
  <si>
    <t>Přesun hmot pro konstrukce truhlářské stanovený z hmotnosti přesunovaného materiálu vodorovná dopravní vzdálenost do 50 m základní v objektech výšky přes 6 do 12 m</t>
  </si>
  <si>
    <t>-774608076</t>
  </si>
  <si>
    <t>https://podminky.urs.cz/item/CS_URS_2024_01/998766102</t>
  </si>
  <si>
    <t>149</t>
  </si>
  <si>
    <t>767114131</t>
  </si>
  <si>
    <t>Montáž stěn a příček rámových zasklených z hliníkových nebo ocelových profilů vnitřních do zdiva bez požární odolnosti, plochy do 6 m2</t>
  </si>
  <si>
    <t>-1272116197</t>
  </si>
  <si>
    <t>https://podminky.urs.cz/item/CS_URS_2024_01/767114131</t>
  </si>
  <si>
    <t>1,52*3,3  "PS.01 - 1NP,  1ks</t>
  </si>
  <si>
    <t>150</t>
  </si>
  <si>
    <t>767114132</t>
  </si>
  <si>
    <t>Montáž stěn a příček rámových zasklených z hliníkových nebo ocelových profilů vnitřních do zdiva bez požární odolnosti, plochy přes 6 do 9 m2</t>
  </si>
  <si>
    <t>-2064172031</t>
  </si>
  <si>
    <t>https://podminky.urs.cz/item/CS_URS_2024_01/767114132</t>
  </si>
  <si>
    <t>2,275*3,3   "PS.05 - 1NP,  1ks</t>
  </si>
  <si>
    <t>2,35*3,3   "PS.12 - 2NP,  1ks</t>
  </si>
  <si>
    <t>151</t>
  </si>
  <si>
    <t>767114133</t>
  </si>
  <si>
    <t>Montáž stěn a příček rámových zasklených z hliníkových nebo ocelových profilů vnitřních do zdiva bez požární odolnosti, plochy přes 9 do 12 m2</t>
  </si>
  <si>
    <t>36990044</t>
  </si>
  <si>
    <t>https://podminky.urs.cz/item/CS_URS_2024_01/767114133</t>
  </si>
  <si>
    <t>2,87*3,3  "PS.02 - 1NP,  1ks</t>
  </si>
  <si>
    <t>3,62*3,3   "PS.03 - 1NP,  1ks</t>
  </si>
  <si>
    <t>3,285*3,3   "PS.04 - 1NP,  1ks</t>
  </si>
  <si>
    <t>2,765*3,3   "PS.08 - 2NP,  1ks</t>
  </si>
  <si>
    <t>3,125*3,3  "PS.09 - 2NP,  1ks</t>
  </si>
  <si>
    <t>3,38*3,3   "PS.10 - 2NP,  1ks</t>
  </si>
  <si>
    <t>3,245*3,3  "PS.11 - 2NP,  1ks</t>
  </si>
  <si>
    <t>152</t>
  </si>
  <si>
    <t>55341364</t>
  </si>
  <si>
    <t>stěna rámová prosklená fixní Al komaxit dle RAL bez požární odolnosti čiré dvojsklo interiér</t>
  </si>
  <si>
    <t>-431976370</t>
  </si>
  <si>
    <t>Poznámka k položce:_x000D_
AL PROFILY RAL_x000D_
ZASKLENÍ - BEZPEČNOSTNÍ 2x ESG 2mm_x000D_
_x000D_
KOTEVNÍ A AKUSTICKÝ PANEL NAD PROSKLENOU STĚNOU:_x000D_
SDK OBOUSTRANNĚ DESKY WHITE tl.15mm + MINERÁLNÍ VLNA 40mm_x000D_
_x000D_
AKUSTICKÝ POŽADAVEK : 45dB_x000D_
BEZPEČNOSTNÍ POLEPY podle 398/2009</t>
  </si>
  <si>
    <t>153</t>
  </si>
  <si>
    <t>59054800</t>
  </si>
  <si>
    <t>modul dveřní pro příčku, dveře jednokřídlé plné</t>
  </si>
  <si>
    <t>-1130936745</t>
  </si>
  <si>
    <t>Poznámka k položce:_x000D_
DVEŘE - DŘEVĚNÉ, PLNÉ V BARVĚ RAL_x000D_
KOVÁNÍ - NEREZ ROZETOVÉ, KLIKA/KLIKA, CYLINDRICKÝ ZÁMEK_x000D_
MADLA PODLE vyhl.č. 398/2009_x000D_
AKUSTICKÝ POŽADAVEK : 37dB</t>
  </si>
  <si>
    <t>0,8*2,1*9</t>
  </si>
  <si>
    <t>0,9*2,1</t>
  </si>
  <si>
    <t>154</t>
  </si>
  <si>
    <t>767154110</t>
  </si>
  <si>
    <t>Montáž přestavitelných a mobilních příček mobilních zavěsných modul plný, výšky do 3 m, tlouštky 100 mm</t>
  </si>
  <si>
    <t>-1152009190</t>
  </si>
  <si>
    <t>https://podminky.urs.cz/item/CS_URS_2024_01/767154110</t>
  </si>
  <si>
    <t>5,35*3  "1NP</t>
  </si>
  <si>
    <t>155</t>
  </si>
  <si>
    <t>59054809.1</t>
  </si>
  <si>
    <t>příčka interiérová plná závěsná mobilní, 54dB, šířka modulu 0,6 - 1,25m, výška do 3m, tl 100mm</t>
  </si>
  <si>
    <t>352127569</t>
  </si>
  <si>
    <t xml:space="preserve">Poznámka k položce:_x000D_
Mezi místnostmi 003 a 004 lehká mobilní interiérová stěna o délce 5350mm a výšce 3000mm. Akusticky kotvící panel nad_ úrovní podhledu bude o výšce 300mm. Jedná se o plné panely z MDF desek s povrchovou úpravou HPL. Kolejnice a rámy budou hliníkové. Panely budou plné. Akustický požadavek stěny je 54dB.  </t>
  </si>
  <si>
    <t>156</t>
  </si>
  <si>
    <t>767154210</t>
  </si>
  <si>
    <t>Montáž přestavitelných a mobilních příček mobilních zavěsných závěsný systém pro mobilní příčky závěsné výška systému do 0,5 m</t>
  </si>
  <si>
    <t>-106489832</t>
  </si>
  <si>
    <t>https://podminky.urs.cz/item/CS_URS_2024_01/767154210</t>
  </si>
  <si>
    <t>5,35</t>
  </si>
  <si>
    <t>157</t>
  </si>
  <si>
    <t>59054814</t>
  </si>
  <si>
    <t>závěs kolejnice pro mobilní příčku výška svěšení do 0,5m</t>
  </si>
  <si>
    <t>1780574795</t>
  </si>
  <si>
    <t>5,35*0,3</t>
  </si>
  <si>
    <t>158</t>
  </si>
  <si>
    <t>767531125</t>
  </si>
  <si>
    <t>Montáž vstupních čisticích zón z rohoží osazení rámu mosazného nebo hliníkového náběhového širokého - 65 mm</t>
  </si>
  <si>
    <t>1056278363</t>
  </si>
  <si>
    <t>https://podminky.urs.cz/item/CS_URS_2024_01/767531125</t>
  </si>
  <si>
    <t>(1,7+2)*2</t>
  </si>
  <si>
    <t>159</t>
  </si>
  <si>
    <t>69752150</t>
  </si>
  <si>
    <t>rámy náběhové-náběh široký-65mm-Al</t>
  </si>
  <si>
    <t>572137250</t>
  </si>
  <si>
    <t>160</t>
  </si>
  <si>
    <t>767531215</t>
  </si>
  <si>
    <t>Montáž vstupních čisticích zón z rohoží kovových nebo plastových plochy přes 2 m2</t>
  </si>
  <si>
    <t>-767281014</t>
  </si>
  <si>
    <t>https://podminky.urs.cz/item/CS_URS_2024_01/767531215</t>
  </si>
  <si>
    <t xml:space="preserve">1,7*2  "X19  </t>
  </si>
  <si>
    <t>161</t>
  </si>
  <si>
    <t>69752030</t>
  </si>
  <si>
    <t>rohož vstupní provedení hliník nebo mosaz/gumové vlnovky/</t>
  </si>
  <si>
    <t>1500818175</t>
  </si>
  <si>
    <t>Poznámka k položce:_x000D_
Čistící zóna_x000D_
dodatečně umístěná rohož na zachycení jemných nečistot_x000D_
půdorysná velikost 1,7m x 2,0m</t>
  </si>
  <si>
    <t>3,4*1,1 'Přepočtené koeficientem množství</t>
  </si>
  <si>
    <t>162</t>
  </si>
  <si>
    <t>767881112</t>
  </si>
  <si>
    <t>Montáž záchytného systému proti pádu bodů samostatných nebo v systému s poddajným kotvícím vedením do železobetonu chemickou kotvou</t>
  </si>
  <si>
    <t>-1352430384</t>
  </si>
  <si>
    <t>https://podminky.urs.cz/item/CS_URS_2024_01/767881112</t>
  </si>
  <si>
    <t>163</t>
  </si>
  <si>
    <t>70921327</t>
  </si>
  <si>
    <t>kotvicí bod pro betonové konstrukce pomocí rozpěrné kotvy nebo chemické kotvy dl 300mm</t>
  </si>
  <si>
    <t>-233466465</t>
  </si>
  <si>
    <t>164</t>
  </si>
  <si>
    <t>767881161</t>
  </si>
  <si>
    <t>Montáž lana do nástavců v záchytném systému poddajného kotvícího vedení</t>
  </si>
  <si>
    <t>-319107620</t>
  </si>
  <si>
    <t>https://podminky.urs.cz/item/CS_URS_2024_01/767881161</t>
  </si>
  <si>
    <t>165</t>
  </si>
  <si>
    <t>31452200</t>
  </si>
  <si>
    <t>nerezové lano určené pro systémy s požadavkem na permanentní kotvicí vedení tl 6mm</t>
  </si>
  <si>
    <t>-1401773788</t>
  </si>
  <si>
    <t>23   "dle nabídky</t>
  </si>
  <si>
    <t>166</t>
  </si>
  <si>
    <t>767995117.1</t>
  </si>
  <si>
    <t>Montáž ostatních atypických zámečnických konstrukcí hmotnosti přes 250 do 500 kg</t>
  </si>
  <si>
    <t>kg</t>
  </si>
  <si>
    <t>2034173142</t>
  </si>
  <si>
    <t xml:space="preserve">Poznámka k položce:_x000D_
Nosná konstrukce pro VZT jednotku:_x000D_
- ocelová šroubovaná konstrukce_x000D_
- povrchová ochrana žárový pozink, včetně kotevních a spojovacích prvků_x000D_
- půdorysný rozměr 4,55 x 1,1m_x000D_
- výška konstrukce 0,8m_x000D_
- stojky v místě podpor svislé nosné konstrukce objektu_x000D_
- systémové těsnící manžety v místě prostupu hydroizolací_x000D_
- ocelová konstrukce kotvena do stropní ŽB desky_x000D_
</t>
  </si>
  <si>
    <t>0,378*1000 'Přepočtené koeficientem množství</t>
  </si>
  <si>
    <t>167</t>
  </si>
  <si>
    <t>13010744</t>
  </si>
  <si>
    <t>ocel profilová jakost S235JR (11 375) průřez IPE 120</t>
  </si>
  <si>
    <t>-28164024</t>
  </si>
  <si>
    <t>11,5*10,6*0,001</t>
  </si>
  <si>
    <t>168</t>
  </si>
  <si>
    <t>13010752</t>
  </si>
  <si>
    <t>ocel profilová jakost S235JR (11 375) průřez IPE 200</t>
  </si>
  <si>
    <t>-1535303317</t>
  </si>
  <si>
    <t>23*9,1*0,001</t>
  </si>
  <si>
    <t>169</t>
  </si>
  <si>
    <t>55283923</t>
  </si>
  <si>
    <t>trubka ocelová bezešvá hladká jakost 11 353 133x8,0mm</t>
  </si>
  <si>
    <t>-987214485</t>
  </si>
  <si>
    <t>2,4*19,7*0,001</t>
  </si>
  <si>
    <t>170</t>
  </si>
  <si>
    <t>767620334</t>
  </si>
  <si>
    <t>Montáž oken s izolačními skly z hliníkových nebo ocelových profilů na polyuretanovou pěnu s trojskly pevných do betonu, plochy přes 2,5 do 6 m2</t>
  </si>
  <si>
    <t>-775618501</t>
  </si>
  <si>
    <t>https://podminky.urs.cz/item/CS_URS_2024_01/767620334</t>
  </si>
  <si>
    <t xml:space="preserve">1,78*2,14 *2  "O03, 2NP -2ks </t>
  </si>
  <si>
    <t>171</t>
  </si>
  <si>
    <t>55341005</t>
  </si>
  <si>
    <t>okno Al s fixním zasklením trojsklo přes plochu 1m2 v 1,5-2,5m</t>
  </si>
  <si>
    <t>-1758209705</t>
  </si>
  <si>
    <t>172</t>
  </si>
  <si>
    <t>767620362</t>
  </si>
  <si>
    <t>Montáž oken s izolačními skly z hliníkových nebo ocelových profilů na polyuretanovou pěnu s trojskly otevíravých do betonu, plochy přes 0,6 do 1,5 m2</t>
  </si>
  <si>
    <t>1458037426</t>
  </si>
  <si>
    <t>https://podminky.urs.cz/item/CS_URS_2024_01/767620362</t>
  </si>
  <si>
    <t>0,57*2,14*2  "O04, 1NP, 2NP,  2ks</t>
  </si>
  <si>
    <t>173</t>
  </si>
  <si>
    <t>767620363</t>
  </si>
  <si>
    <t>Montáž oken s izolačními skly z hliníkových nebo ocelových profilů na polyuretanovou pěnu s trojskly otevíravých do betonu, plochy přes 1,5 do 2,5 m2</t>
  </si>
  <si>
    <t>-595367162</t>
  </si>
  <si>
    <t>https://podminky.urs.cz/item/CS_URS_2024_01/767620363</t>
  </si>
  <si>
    <t>(2,11+2,08)*0,94   "O02, 1NP, 2NP,  2ks</t>
  </si>
  <si>
    <t>174</t>
  </si>
  <si>
    <t>55341011</t>
  </si>
  <si>
    <t>okno Al otevíravé/sklopné trojsklo přes plochu 1m2 do v 1,5m</t>
  </si>
  <si>
    <t>-280023649</t>
  </si>
  <si>
    <t>175</t>
  </si>
  <si>
    <t>767620364</t>
  </si>
  <si>
    <t>Montáž oken s izolačními skly z hliníkových nebo ocelových profilů na polyuretanovou pěnu s trojskly otevíravých do betonu, plochy přes 2,5 do 6 m2</t>
  </si>
  <si>
    <t>67472777</t>
  </si>
  <si>
    <t>https://podminky.urs.cz/item/CS_URS_2024_01/767620364</t>
  </si>
  <si>
    <t>(2,08*2+2,33*2+2,42+2,38+2,34+2,39+2,37*2+2,36*4)*2,39    "O01,  1NP, 2NP -14ks</t>
  </si>
  <si>
    <t>176</t>
  </si>
  <si>
    <t>55341013</t>
  </si>
  <si>
    <t>okno Al otevíravé/sklopné trojsklo přes plochu 1m2 v 1,5-2,5m</t>
  </si>
  <si>
    <t>-930861626</t>
  </si>
  <si>
    <t>177</t>
  </si>
  <si>
    <t>767627309</t>
  </si>
  <si>
    <t>Ostatní práce a doplňky při montáži oken a stěn připojovací spára oken a stěn mezi ostěním a rámem venkovní impregnovaná komprimační páska</t>
  </si>
  <si>
    <t>-392787969</t>
  </si>
  <si>
    <t>https://podminky.urs.cz/item/CS_URS_2024_01/767627309</t>
  </si>
  <si>
    <t>71*2+2,4*2*14+2+2,14*4*2  "obvod oken</t>
  </si>
  <si>
    <t>178</t>
  </si>
  <si>
    <t>767640221</t>
  </si>
  <si>
    <t>Montáž dveří ocelových nebo hliníkových vchodových dvoukřídlové bez nadsvětlíku</t>
  </si>
  <si>
    <t>448542511</t>
  </si>
  <si>
    <t>https://podminky.urs.cz/item/CS_URS_2024_01/767640221</t>
  </si>
  <si>
    <t>1  "1NP - 006</t>
  </si>
  <si>
    <t>179</t>
  </si>
  <si>
    <t>55341334.1</t>
  </si>
  <si>
    <t>dveře dvoukřídlé Al prosklené.</t>
  </si>
  <si>
    <t>513121645</t>
  </si>
  <si>
    <t>Poznámka k položce:_x000D_
MADLA DLE VYHL.Č. 398/2009, SAMOZAVÍRAČ, ROZETOVÉ KOVÁNÍ, KLIKA/KLIKA</t>
  </si>
  <si>
    <t>1,77*2,1  "O06 - VEDLEJŠÍ VSTUP</t>
  </si>
  <si>
    <t>180</t>
  </si>
  <si>
    <t>767640222</t>
  </si>
  <si>
    <t>Montáž dveří ocelových nebo hliníkových vchodových dvoukřídlové s nadsvětlíkem</t>
  </si>
  <si>
    <t>739963099</t>
  </si>
  <si>
    <t>https://podminky.urs.cz/item/CS_URS_2024_01/767640222</t>
  </si>
  <si>
    <t>1  "O05 - HLAVNÍ VSTUP</t>
  </si>
  <si>
    <t>181</t>
  </si>
  <si>
    <t>55341345.1</t>
  </si>
  <si>
    <t>dveře dvoukřídlé Al prosklené s nadsvětlíkem</t>
  </si>
  <si>
    <t>-1654026730</t>
  </si>
  <si>
    <t xml:space="preserve">Poznámka k položce:_x000D_
MADLA DLE VYHL.Č. 398/2009, SAMOZAVÍRAČ, ROZETOVÉ KOVÁNÍ, KLIKA/KLIKA_x000D_
</t>
  </si>
  <si>
    <t>1,69*3,15  "O05 - HLAVNÍ VCHOD</t>
  </si>
  <si>
    <t>182</t>
  </si>
  <si>
    <t>767640311.1</t>
  </si>
  <si>
    <t>Montáž dveří ocelových nebo hliníkových vnitřních jednokřídlových s nadsvětlíkem</t>
  </si>
  <si>
    <t>-297773566</t>
  </si>
  <si>
    <t>1  "PS.13 - 2NP,  1ks</t>
  </si>
  <si>
    <t>183</t>
  </si>
  <si>
    <t>55341348R</t>
  </si>
  <si>
    <t>dveře jednokřídlé Al prosklené 900x2100mm s nadsvětlíkem</t>
  </si>
  <si>
    <t>-805931643</t>
  </si>
  <si>
    <t>Poznámka k položce:_x000D_
AL PROFILY RAL_x000D_
ZASKLENÍ - BEZPEČNOSTNÍ 2x ESG 2mm_x000D_
_x000D_
KOTEVNÍ A AKUSTICKÝ PANEL NAD PROSKLENOU STĚNOU:_x000D_
SDK OBOUSTRANNĚ DESKY WHITE tl.15mm + MINERÁLNÍ VLNA 40mm_x000D_
_x000D_
BEZPEČNOSTNÍ POLEPY podle 398/2009</t>
  </si>
  <si>
    <t>1,11*3,3   "PS.13 - 2NP,  1ks</t>
  </si>
  <si>
    <t>184</t>
  </si>
  <si>
    <t>767640322.1</t>
  </si>
  <si>
    <t>Montáž dveří ocelových nebo hliníkových vnitřních dvoukřídlových s nadsvětlíkem</t>
  </si>
  <si>
    <t>39455512</t>
  </si>
  <si>
    <t>1  "PS.06 - 1NP,  1ks</t>
  </si>
  <si>
    <t>1   "PS.07 - 2NP,  1ks</t>
  </si>
  <si>
    <t>185</t>
  </si>
  <si>
    <t>63445015R</t>
  </si>
  <si>
    <t>dveře dvoukřídlé celoprosklené 995+ 900x1970mm s nadsvětlíkem</t>
  </si>
  <si>
    <t>-802508726</t>
  </si>
  <si>
    <t>2,04*3,3    "PS.06 - 1NP,  1ks</t>
  </si>
  <si>
    <t>2,02*3,3   "PS.07 - 2NP,  1ks</t>
  </si>
  <si>
    <t>186</t>
  </si>
  <si>
    <t>767646412</t>
  </si>
  <si>
    <t>Montáž revizních dveří a dvířek hliníkových, ocelových nebo plastových s rámem jednokřídlových, plochy přes 0,5 do 1 m2</t>
  </si>
  <si>
    <t>-1223243238</t>
  </si>
  <si>
    <t>https://podminky.urs.cz/item/CS_URS_2024_01/767646412</t>
  </si>
  <si>
    <t>0,6*1,8  "X17,  ÚSTŘEDNA EPS</t>
  </si>
  <si>
    <t>187</t>
  </si>
  <si>
    <t>56245702.1</t>
  </si>
  <si>
    <t>dvířka revizní 600x1800 bílá se zámkem</t>
  </si>
  <si>
    <t>359902783</t>
  </si>
  <si>
    <t>Poznámka k položce:_x000D_
DVÍŘKA DO ÚSTŘEDNY EPS:_x000D_
• umístěno ve vstupní aule_x000D_
• ocelová dvířka včetně rámu_x000D_
• rám osazen v porobetonové příčce tl.125mm_x000D_
• barva bílá_x000D_
• zámek_x000D_
• požární odolnost: EW15-C DP1</t>
  </si>
  <si>
    <t>188</t>
  </si>
  <si>
    <t>767832122</t>
  </si>
  <si>
    <t>Montáž venkovních požárních žebříků do betonu bez suchovodu</t>
  </si>
  <si>
    <t>459666707</t>
  </si>
  <si>
    <t>https://podminky.urs.cz/item/CS_URS_2024_01/767832122</t>
  </si>
  <si>
    <t>8,6  "VENKOVNÍ ŽEBŘÍK</t>
  </si>
  <si>
    <t>189</t>
  </si>
  <si>
    <t>44983048</t>
  </si>
  <si>
    <t>žebřík venkovní s přímým výstupem a ochranným košem bez suchovodu z pozinkované oceli celkem dl 8,6-11m</t>
  </si>
  <si>
    <t>736691810</t>
  </si>
  <si>
    <t>Poznámka k položce:_x000D_
Revizní fasádní žebřík_x000D_
- ochranný koš, výstupní plošina se zábradlím_x000D_
- žárově zinkováno + nátěr RAL</t>
  </si>
  <si>
    <t>190</t>
  </si>
  <si>
    <t>998767102</t>
  </si>
  <si>
    <t>Přesun hmot pro zámečnické konstrukce stanovený z hmotnosti přesunovaného materiálu vodorovná dopravní vzdálenost do 50 m základní v objektech výšky přes 6 do 12 m</t>
  </si>
  <si>
    <t>1569512464</t>
  </si>
  <si>
    <t>https://podminky.urs.cz/item/CS_URS_2024_01/998767102</t>
  </si>
  <si>
    <t>191</t>
  </si>
  <si>
    <t>771474111</t>
  </si>
  <si>
    <t>Montáž soklů z dlaždic keramických lepených cementovým flexibilním lepidlem rovných, výšky do 65 mm</t>
  </si>
  <si>
    <t>-830169878</t>
  </si>
  <si>
    <t>https://podminky.urs.cz/item/CS_URS_2024_01/771474111</t>
  </si>
  <si>
    <t>4+3,5+4+2+2+(2,2+3+1,2)*2  "1NP,  m.č. 09,10</t>
  </si>
  <si>
    <t>1,8*2+2,7+3+1,5+3,6+(2,15+2,5)*2  "2NP</t>
  </si>
  <si>
    <t>192</t>
  </si>
  <si>
    <t>771474131</t>
  </si>
  <si>
    <t>Montáž soklů z dlaždic keramických lepených cementovým flexibilním lepidlem schodišťových stupňovitých, výšky do 65 mm</t>
  </si>
  <si>
    <t>-1623018356</t>
  </si>
  <si>
    <t>https://podminky.urs.cz/item/CS_URS_2024_01/771474131</t>
  </si>
  <si>
    <t>(0,3+0,15)*26</t>
  </si>
  <si>
    <t>193</t>
  </si>
  <si>
    <t>59761187.1</t>
  </si>
  <si>
    <t>sokl keramický mrazuvzdorný povrch hladký/lapovaný tl do 10mm výšky do 90mm</t>
  </si>
  <si>
    <t>127281061</t>
  </si>
  <si>
    <t>194</t>
  </si>
  <si>
    <t>771591112</t>
  </si>
  <si>
    <t>Izolace podlahy pod dlažbu nátěrem nebo stěrkou ve dvou vrstvách</t>
  </si>
  <si>
    <t>-1242210165</t>
  </si>
  <si>
    <t>https://podminky.urs.cz/item/CS_URS_2024_01/771591112</t>
  </si>
  <si>
    <t>Poznámka k položce:_x000D_
VČETNĚ SYSTÉMOVÉHO PROVEDENÍ DETAILŮ POMOCÍ VÝZTUŽNÉ TKANINY</t>
  </si>
  <si>
    <t>P2+P5</t>
  </si>
  <si>
    <t>195</t>
  </si>
  <si>
    <t>771121011</t>
  </si>
  <si>
    <t>Příprava podkladu před provedením dlažby nátěr penetrační na podlahu</t>
  </si>
  <si>
    <t>-1477220181</t>
  </si>
  <si>
    <t>https://podminky.urs.cz/item/CS_URS_2024_01/771121011</t>
  </si>
  <si>
    <t>Poznámka k položce:_x000D_
KONTAKTNÍ HLOUBKOVÁ PENETRACE</t>
  </si>
  <si>
    <t>196</t>
  </si>
  <si>
    <t>771574434</t>
  </si>
  <si>
    <t>Montáž podlah z dlaždic keramických lepených cementovým flexibilním lepidlem reliéfních nebo z dekorů, tloušťky do 10 mm přes 4 do 6 ks/m2</t>
  </si>
  <si>
    <t>123113797</t>
  </si>
  <si>
    <t>https://podminky.urs.cz/item/CS_URS_2024_01/771574434</t>
  </si>
  <si>
    <t>197</t>
  </si>
  <si>
    <t>59761101</t>
  </si>
  <si>
    <t>dlažba keramická slinutá mrazuvzdorná R9 povrch reliéfní/lapovaný tl do 10mm přes 4 do 6ks/m2</t>
  </si>
  <si>
    <t>-2000118787</t>
  </si>
  <si>
    <t>93,8*1,15 'Přepočtené koeficientem množství</t>
  </si>
  <si>
    <t>198</t>
  </si>
  <si>
    <t>998771102</t>
  </si>
  <si>
    <t>Přesun hmot pro podlahy z dlaždic stanovený z hmotnosti přesunovaného materiálu vodorovná dopravní vzdálenost do 50 m základní v objektech výšky přes 6 do 12 m</t>
  </si>
  <si>
    <t>-1504118103</t>
  </si>
  <si>
    <t>https://podminky.urs.cz/item/CS_URS_2024_01/998771102</t>
  </si>
  <si>
    <t>199</t>
  </si>
  <si>
    <t>776121321</t>
  </si>
  <si>
    <t>Příprava podkladu povlakových podlah a stěn penetrace neředěná podlah</t>
  </si>
  <si>
    <t>721025848</t>
  </si>
  <si>
    <t>https://podminky.urs.cz/item/CS_URS_2024_01/776121321</t>
  </si>
  <si>
    <t>P1+P3+P4</t>
  </si>
  <si>
    <t>200</t>
  </si>
  <si>
    <t>776141121</t>
  </si>
  <si>
    <t>Příprava podkladu povlakových podlah a stěn vyrovnání samonivelační stěrkou podlah min.pevnosti 30 MPa, tloušťky do 3 mm</t>
  </si>
  <si>
    <t>-1887590985</t>
  </si>
  <si>
    <t>https://podminky.urs.cz/item/CS_URS_2024_01/776141121</t>
  </si>
  <si>
    <t>201</t>
  </si>
  <si>
    <t>776221111</t>
  </si>
  <si>
    <t>Montáž podlahovin z PVC lepením standardním lepidlem z pásů</t>
  </si>
  <si>
    <t>-713390338</t>
  </si>
  <si>
    <t>https://podminky.urs.cz/item/CS_URS_2024_01/776221111</t>
  </si>
  <si>
    <t>P1+P4</t>
  </si>
  <si>
    <t>202</t>
  </si>
  <si>
    <t>28411141.1</t>
  </si>
  <si>
    <t>PVC  homogenní protiskluzná se vsypem a výztuž. vrstvou tl 2,00mm nášlapná vrstva 2,00mm, hořlavost Bfl-s1, třída zátěže 34/43, útlum 5dB, bodová zátěž &lt;= 0,10mm, protiskluznost R10</t>
  </si>
  <si>
    <t>2045072985</t>
  </si>
  <si>
    <t>277,6*1,1 'Přepočtené koeficientem množství</t>
  </si>
  <si>
    <t>203</t>
  </si>
  <si>
    <t>776221121</t>
  </si>
  <si>
    <t>Montáž podlahovin z PVC lepením lepidlem pro elektrostaticky vodivé podlahoviny z pásů</t>
  </si>
  <si>
    <t>1419359351</t>
  </si>
  <si>
    <t>https://podminky.urs.cz/item/CS_URS_2024_01/776221121</t>
  </si>
  <si>
    <t>204</t>
  </si>
  <si>
    <t>28411127</t>
  </si>
  <si>
    <t>PVC vinyl elektrostatický tl 2mm, hm 2980g/m2, hořlavost Bfl-s1, smykové tření µ 0,6, třída zátěže 34/43, odpor krytiny &lt;=10^6 napětí těla &lt;35V, pro průmysl a čisté prostory</t>
  </si>
  <si>
    <t>1154560972</t>
  </si>
  <si>
    <t>4,2*1,1 'Přepočtené koeficientem množství</t>
  </si>
  <si>
    <t>205</t>
  </si>
  <si>
    <t>776421111</t>
  </si>
  <si>
    <t>Montáž lišt obvodových lepených</t>
  </si>
  <si>
    <t>840694267</t>
  </si>
  <si>
    <t>https://podminky.urs.cz/item/CS_URS_2024_01/776421111</t>
  </si>
  <si>
    <t xml:space="preserve">4,8*6+3,6+2,7+6+2,5*2+5,8*2+2,4+5,5+3*2*2   "1NP </t>
  </si>
  <si>
    <t>4,6*6+3,6+3+6+2,5+1,4+(1,8+2,3)*2+5,8*4+5,8+2,6+2,4+4,8  "2NP</t>
  </si>
  <si>
    <t>206</t>
  </si>
  <si>
    <t>28411008R</t>
  </si>
  <si>
    <t>lLišta soklová MDF  17 X 58mm</t>
  </si>
  <si>
    <t>-1176162666</t>
  </si>
  <si>
    <t>168,7*1,02 'Přepočtené koeficientem množství</t>
  </si>
  <si>
    <t>207</t>
  </si>
  <si>
    <t>998776102</t>
  </si>
  <si>
    <t>Přesun hmot pro podlahy povlakové stanovený z hmotnosti přesunovaného materiálu vodorovná dopravní vzdálenost do 50 m základní v objektech výšky přes 6 do 12 m</t>
  </si>
  <si>
    <t>-1781286602</t>
  </si>
  <si>
    <t>https://podminky.urs.cz/item/CS_URS_2024_01/998776102</t>
  </si>
  <si>
    <t>208</t>
  </si>
  <si>
    <t>781121015</t>
  </si>
  <si>
    <t>Příprava podkladu před provedením obkladu nátěr kontaktní pro nesavé podklady na stěnu</t>
  </si>
  <si>
    <t>-1267389968</t>
  </si>
  <si>
    <t>https://podminky.urs.cz/item/CS_URS_2024_01/781121015</t>
  </si>
  <si>
    <t>209</t>
  </si>
  <si>
    <t>781161021</t>
  </si>
  <si>
    <t>Příprava podkladu před provedením obkladu montáž profilu ukončujícího profilu rohového, vanového</t>
  </si>
  <si>
    <t>592928037</t>
  </si>
  <si>
    <t>https://podminky.urs.cz/item/CS_URS_2024_01/781161021</t>
  </si>
  <si>
    <t>9*2+7*2  "1NP+2NP</t>
  </si>
  <si>
    <t>210</t>
  </si>
  <si>
    <t>19416014</t>
  </si>
  <si>
    <t>lišta ukončovací nerezová 8mm</t>
  </si>
  <si>
    <t>-1261127909</t>
  </si>
  <si>
    <t>32*1,1 'Přepočtené koeficientem množství</t>
  </si>
  <si>
    <t>211</t>
  </si>
  <si>
    <t>781472215</t>
  </si>
  <si>
    <t>Montáž keramických obkladů stěn lepených cementovým flexibilním lepidlem hladkých přes 6 do 9 ks/m2</t>
  </si>
  <si>
    <t>1064786244</t>
  </si>
  <si>
    <t>https://podminky.urs.cz/item/CS_URS_2024_01/781472215</t>
  </si>
  <si>
    <t>(3,5*2+3,6*3+2,2*2)*2-(0,8*3+0,9)*2   "1NP</t>
  </si>
  <si>
    <t>(3,5*2+3,6+1,8*2)*2-(0,8*3)*2  "2NP</t>
  </si>
  <si>
    <t>212</t>
  </si>
  <si>
    <t>59761708</t>
  </si>
  <si>
    <t>obklad keramický nemrazuvzdorný povrch hladký/lesklý tl do 10mm přes 6 do 9ks/m2</t>
  </si>
  <si>
    <t>-1582790217</t>
  </si>
  <si>
    <t>61,4*1,15 'Přepočtené koeficientem množství</t>
  </si>
  <si>
    <t>213</t>
  </si>
  <si>
    <t>781491012</t>
  </si>
  <si>
    <t>Montáž zrcadel lepených silikonovým tmelem na podkladní omítku, plochy přes 1 m2</t>
  </si>
  <si>
    <t>791497125</t>
  </si>
  <si>
    <t>https://podminky.urs.cz/item/CS_URS_2024_01/781491012</t>
  </si>
  <si>
    <t>2,1*1,1*2  "X02 - ZRCADLA VE WC PŘEDSÍNI 2ks</t>
  </si>
  <si>
    <t>214</t>
  </si>
  <si>
    <t>63465124</t>
  </si>
  <si>
    <t>zrcadlo nemontované čiré tl 4mm max rozměr 3210x2250mm</t>
  </si>
  <si>
    <t>1324499028</t>
  </si>
  <si>
    <t>4,62*1,1 'Přepočtené koeficientem množství</t>
  </si>
  <si>
    <t>215</t>
  </si>
  <si>
    <t>998781102</t>
  </si>
  <si>
    <t>Přesun hmot pro obklady keramické stanovený z hmotnosti přesunovaného materiálu vodorovná dopravní vzdálenost do 50 m základní v objektech výšky přes 6 do 12 m</t>
  </si>
  <si>
    <t>1669094599</t>
  </si>
  <si>
    <t>https://podminky.urs.cz/item/CS_URS_2024_01/998781102</t>
  </si>
  <si>
    <t>783</t>
  </si>
  <si>
    <t>Dokončovací práce - nátěry</t>
  </si>
  <si>
    <t>216</t>
  </si>
  <si>
    <t>783301311</t>
  </si>
  <si>
    <t>Příprava podkladu zámečnických konstrukcí před provedením nátěru odmaštění odmašťovačem vodou ředitelným</t>
  </si>
  <si>
    <t>-1918354641</t>
  </si>
  <si>
    <t>https://podminky.urs.cz/item/CS_URS_2024_01/783301311</t>
  </si>
  <si>
    <t>217</t>
  </si>
  <si>
    <t>783306807</t>
  </si>
  <si>
    <t>Odstranění nátěrů ze zámečnických konstrukcí odstraňovačem nátěrů s obroušením</t>
  </si>
  <si>
    <t>968183074</t>
  </si>
  <si>
    <t>https://podminky.urs.cz/item/CS_URS_2024_01/783306807</t>
  </si>
  <si>
    <t>218</t>
  </si>
  <si>
    <t>783306809</t>
  </si>
  <si>
    <t>Odstranění nátěrů ze zámečnických konstrukcí okartáčováním</t>
  </si>
  <si>
    <t>919697817</t>
  </si>
  <si>
    <t>https://podminky.urs.cz/item/CS_URS_2024_01/783306809</t>
  </si>
  <si>
    <t>219</t>
  </si>
  <si>
    <t>783344201</t>
  </si>
  <si>
    <t>Základní antikorozní nátěr zámečnických konstrukcí jednonásobný polyuretanový</t>
  </si>
  <si>
    <t>-1533497363</t>
  </si>
  <si>
    <t>https://podminky.urs.cz/item/CS_URS_2024_01/783344201</t>
  </si>
  <si>
    <t>2  "VENKOVNÍ ZÁBRADLÍ</t>
  </si>
  <si>
    <t>14  "VNITŘNÍ ZÁBRADLÍ</t>
  </si>
  <si>
    <t>220</t>
  </si>
  <si>
    <t>783347103</t>
  </si>
  <si>
    <t>Krycí nátěr (email) zámečnických konstrukcí jednonásobný polyuretanový s obsahem železité slídy (kovářský)</t>
  </si>
  <si>
    <t>-55847865</t>
  </si>
  <si>
    <t>https://podminky.urs.cz/item/CS_URS_2024_01/783347103</t>
  </si>
  <si>
    <t>784</t>
  </si>
  <si>
    <t>Dokončovací práce - malby a tapety</t>
  </si>
  <si>
    <t>221</t>
  </si>
  <si>
    <t>784111011</t>
  </si>
  <si>
    <t>Obroušení podkladu omítky v místnostech výšky do 3,80 m</t>
  </si>
  <si>
    <t>-967324357</t>
  </si>
  <si>
    <t>https://podminky.urs.cz/item/CS_URS_2024_01/784111011</t>
  </si>
  <si>
    <t>531,285714285714*1,05 'Přepočtené koeficientem množství</t>
  </si>
  <si>
    <t>222</t>
  </si>
  <si>
    <t>784111017</t>
  </si>
  <si>
    <t>Obroušení podkladu omítky na schodišti o výšce podlaží do 3,80 m</t>
  </si>
  <si>
    <t>1261205382</t>
  </si>
  <si>
    <t>https://podminky.urs.cz/item/CS_URS_2024_01/784111017</t>
  </si>
  <si>
    <t>59,6952380952381*1,05 'Přepočtené koeficientem množství</t>
  </si>
  <si>
    <t>223</t>
  </si>
  <si>
    <t>784171101</t>
  </si>
  <si>
    <t>Zakrytí vnitřních podlah včetně pozdějšího odkrytí</t>
  </si>
  <si>
    <t>726329772</t>
  </si>
  <si>
    <t>https://podminky.urs.cz/item/CS_URS_2024_01/784171101</t>
  </si>
  <si>
    <t>190*2</t>
  </si>
  <si>
    <t>224</t>
  </si>
  <si>
    <t>28323156</t>
  </si>
  <si>
    <t>fólie pro malířské potřeby zakrývací tl 41µ 4x5m</t>
  </si>
  <si>
    <t>597683144</t>
  </si>
  <si>
    <t>380*1,15 'Přepočtené koeficientem množství</t>
  </si>
  <si>
    <t>225</t>
  </si>
  <si>
    <t>784181121</t>
  </si>
  <si>
    <t>Penetrace podkladu jednonásobná hloubková akrylátová bezbarvá v místnostech výšky do 3,80 m</t>
  </si>
  <si>
    <t>-680418763</t>
  </si>
  <si>
    <t>https://podminky.urs.cz/item/CS_URS_2024_01/784181121</t>
  </si>
  <si>
    <t>226</t>
  </si>
  <si>
    <t>784211101</t>
  </si>
  <si>
    <t>Malby z malířských směsí oděruvzdorných za mokra dvojnásobné, bílé za mokra oděruvzdorné výborně v místnostech výšky do 3,80 m</t>
  </si>
  <si>
    <t>2137040359</t>
  </si>
  <si>
    <t>https://podminky.urs.cz/item/CS_URS_2024_01/784211101</t>
  </si>
  <si>
    <t>(5,7+8,5)*2*3-(2,2*2,1*3+(3,3+2,3)*2,7)  "1NP 003, 004</t>
  </si>
  <si>
    <t>39+(3,6+3,2*2)*3,3+(3,5+4)*2,1-(1,6*2,4+2*2,7)  "1NP , schodiště,chodba</t>
  </si>
  <si>
    <t>(4,6*6+12,5*2)*3-(3,6*2,7+2,9*2,7+1,5*2,7+2,3*2,1*4)   "1NP 001, 002</t>
  </si>
  <si>
    <t>(5,8*4+8,5*2)*3-(2,2*2,1*3+(3,3+2,3)*2,7)  "2NP 108, 107</t>
  </si>
  <si>
    <t>39+(3,6+3,2*2)*3,3+6,4*3,4-(1,7*1,8*2+2*2,7)   "2NP schodiště, chodba</t>
  </si>
  <si>
    <t>(4,6*6+12,5*2)*3-(2,7*2,7+2,9*2,7+3,4*2,7+2,3*2,1*4)  "2NP 101, 105</t>
  </si>
  <si>
    <t>(3,5*2+3,6*3+2,2*2)*0,5   "1NP NAD OBKLAD</t>
  </si>
  <si>
    <t>(3,5*2+3,6+1,8*2)*0,5  "2NP - NAD OBKLAD</t>
  </si>
  <si>
    <t>227</t>
  </si>
  <si>
    <t>784181127</t>
  </si>
  <si>
    <t>Penetrace podkladu jednonásobná hloubková akrylátová bezbarvá na schodišti o výšce podlaží do 3,80 m</t>
  </si>
  <si>
    <t>-17558198</t>
  </si>
  <si>
    <t>https://podminky.urs.cz/item/CS_URS_2024_01/784181127</t>
  </si>
  <si>
    <t>228</t>
  </si>
  <si>
    <t>784211107</t>
  </si>
  <si>
    <t>Malby z malířských směsí oděruvzdorných za mokra dvojnásobné, bílé za mokra oděruvzdorné výborně na schodišti o výšce podlaží do 3,80 m</t>
  </si>
  <si>
    <t>537042134</t>
  </si>
  <si>
    <t>https://podminky.urs.cz/item/CS_URS_2024_01/784211107</t>
  </si>
  <si>
    <t>(1,2+2,8*2)*(3,2+2,4)+24,6  "SCHODIŠTĚ</t>
  </si>
  <si>
    <t>229</t>
  </si>
  <si>
    <t>784211143.1</t>
  </si>
  <si>
    <t>Malby z malířských směsí oděruvzdorných za mokra Příplatek k cenám dvojnásobných maleb za použití omyvytelného nátěru</t>
  </si>
  <si>
    <t>-1718415084</t>
  </si>
  <si>
    <t>(8,1*4+3,5*4+3,7*2+2,5*3)*1,5  "CHODBY</t>
  </si>
  <si>
    <t>-(1,7*2+2*2+0,9*4)*1,5  "DVEŘE</t>
  </si>
  <si>
    <t>786</t>
  </si>
  <si>
    <t>Dokončovací práce - čalounické úpravy</t>
  </si>
  <si>
    <t>230</t>
  </si>
  <si>
    <t>786623021</t>
  </si>
  <si>
    <t>Montáž fasádních žaluzií před okenní nebo dveřní otvor ovládaných motorem, včetně krycího plechu a vodících profilů, plochy do 4 m2</t>
  </si>
  <si>
    <t>-797792818</t>
  </si>
  <si>
    <t>https://podminky.urs.cz/item/CS_URS_2024_01/786623021</t>
  </si>
  <si>
    <t>Poznámka k položce:_x000D_
- Venkovní žaluzie v kaslíku zapuštěná v ETICS s elektrickým ovládáním._x000D_
_x000D_
- Systémový plechový kastlík zaizolovaný PUR/PIR izolací. Viditelné části kastlíku v barvě žaluzie/okenního rámu.</t>
  </si>
  <si>
    <t>231</t>
  </si>
  <si>
    <t>55342548</t>
  </si>
  <si>
    <t>žaluzie Z-90 fasádní ovládaná základním motorem příslušenství plochy do 4,0m2</t>
  </si>
  <si>
    <t>140646963</t>
  </si>
  <si>
    <t xml:space="preserve">1,78*1,85*2   "X13  -2ks   </t>
  </si>
  <si>
    <t>232</t>
  </si>
  <si>
    <t>55342543</t>
  </si>
  <si>
    <t>žaluzie Z-90 fasádní ovládaná základním motorem příslušenství plochy do 1,25m2</t>
  </si>
  <si>
    <t>1430467546</t>
  </si>
  <si>
    <t xml:space="preserve">0,57*1,85*2  "X14 - 2ks </t>
  </si>
  <si>
    <t>233</t>
  </si>
  <si>
    <t>55342544</t>
  </si>
  <si>
    <t>žaluzie Z-90 fasádní ovládaná základním motorem příslušenství plochy do 1,5m2</t>
  </si>
  <si>
    <t>-163732682</t>
  </si>
  <si>
    <t xml:space="preserve">2,11*0,65  "X11 - 1ks </t>
  </si>
  <si>
    <t>2,08*0,65  "X12 -1ks</t>
  </si>
  <si>
    <t>234</t>
  </si>
  <si>
    <t>786623023</t>
  </si>
  <si>
    <t>Montáž fasádních žaluzií před okenní nebo dveřní otvor ovládaných motorem, včetně krycího plechu a vodících profilů, plochy přes 4 do 6 m2</t>
  </si>
  <si>
    <t>218504491</t>
  </si>
  <si>
    <t>https://podminky.urs.cz/item/CS_URS_2024_01/786623023</t>
  </si>
  <si>
    <t>235</t>
  </si>
  <si>
    <t>55342549</t>
  </si>
  <si>
    <t>žaluzie Z-90 fasádní ovládaná základním motorem příslušenství plochy do 5,0m2</t>
  </si>
  <si>
    <t>531916672</t>
  </si>
  <si>
    <t>2,08*2,1*2  "X03 - 2ks</t>
  </si>
  <si>
    <t>2,33*2,1*2  "X04 - 2ks</t>
  </si>
  <si>
    <t>2,42*2,1  "X05  - 1ks</t>
  </si>
  <si>
    <t>2,38*2,1   "X06 -1ks</t>
  </si>
  <si>
    <t>2,34*2,1  "X07 - 1ks</t>
  </si>
  <si>
    <t xml:space="preserve">2,39*2,1  "X08  - 1ks </t>
  </si>
  <si>
    <t>2,37*2,1*2  "X09 - 2ks</t>
  </si>
  <si>
    <t>2,36*2,1*4  "X10  - 4ks</t>
  </si>
  <si>
    <t>236</t>
  </si>
  <si>
    <t>998786102</t>
  </si>
  <si>
    <t>Přesun hmot pro stínění a čalounické úpravy stanovený z hmotnosti přesunovaného materiálu vodorovná dopravní vzdálenost do 50 m základní v objektech výšky (hloubky) přes 6 do 12 m</t>
  </si>
  <si>
    <t>-508340387</t>
  </si>
  <si>
    <t>https://podminky.urs.cz/item/CS_URS_2024_01/998786102</t>
  </si>
  <si>
    <t>ob</t>
  </si>
  <si>
    <t>obsyp potrubí</t>
  </si>
  <si>
    <t>3,166</t>
  </si>
  <si>
    <t>SKLÁDKA</t>
  </si>
  <si>
    <t>5,4</t>
  </si>
  <si>
    <t>celkový výkop</t>
  </si>
  <si>
    <t>22,4</t>
  </si>
  <si>
    <t>ZÁSYP</t>
  </si>
  <si>
    <t>02 - SO 01.1.2 - Kabelovod</t>
  </si>
  <si>
    <t>M - Práce a dodávky M</t>
  </si>
  <si>
    <t xml:space="preserve">    46-M - Zemní práce při extr.mont.pracích</t>
  </si>
  <si>
    <t>Práce a dodávky M</t>
  </si>
  <si>
    <t>46-M</t>
  </si>
  <si>
    <t>Zemní práce při extr.mont.pracích</t>
  </si>
  <si>
    <t>460010024</t>
  </si>
  <si>
    <t>Vytyčení trasy vedení kabelového (podzemního) v zastavěném prostoru</t>
  </si>
  <si>
    <t>km</t>
  </si>
  <si>
    <t>1493306003</t>
  </si>
  <si>
    <t>https://podminky.urs.cz/item/CS_URS_2024_01/460010024</t>
  </si>
  <si>
    <t>0,009</t>
  </si>
  <si>
    <t>460021111</t>
  </si>
  <si>
    <t>Sejmutí ornice ručně včetně rozpojení a odhozu ornice do vzdálenosti 3 m nebo naložení na dopravní prostředek tl. vrstvy do 20 cm</t>
  </si>
  <si>
    <t>-354431771</t>
  </si>
  <si>
    <t>https://podminky.urs.cz/item/CS_URS_2024_01/460021111</t>
  </si>
  <si>
    <t>(1+2)*1,2  "PLOCHA VÝKOPU V TRÁVĚ</t>
  </si>
  <si>
    <t>460041111</t>
  </si>
  <si>
    <t>Čerpání vody na dopravní výšku do 10 m průměrný přítok do 400 l/min</t>
  </si>
  <si>
    <t>hod</t>
  </si>
  <si>
    <t>1384040058</t>
  </si>
  <si>
    <t>https://podminky.urs.cz/item/CS_URS_2024_01/460041111</t>
  </si>
  <si>
    <t>10  "V PŘÍPADĚ VÝSKYTU SPODNÍ VODY</t>
  </si>
  <si>
    <t>460061111</t>
  </si>
  <si>
    <t>Zabezpečení výkopu a objektů přechod z dřevěných desek zřízení</t>
  </si>
  <si>
    <t>2139836612</t>
  </si>
  <si>
    <t>https://podminky.urs.cz/item/CS_URS_2024_01/460061111</t>
  </si>
  <si>
    <t>460061112</t>
  </si>
  <si>
    <t>Zabezpečení výkopu a objektů přechod z dřevěných desek odstranění</t>
  </si>
  <si>
    <t>-1576035584</t>
  </si>
  <si>
    <t>https://podminky.urs.cz/item/CS_URS_2024_01/460061112</t>
  </si>
  <si>
    <t>460061141</t>
  </si>
  <si>
    <t>Zabezpečení výkopu a objektů ocelové mobilní oplocení výšky do 1,5 m zřízení</t>
  </si>
  <si>
    <t>-27236306</t>
  </si>
  <si>
    <t>https://podminky.urs.cz/item/CS_URS_2024_01/460061141</t>
  </si>
  <si>
    <t>460061142</t>
  </si>
  <si>
    <t>Zabezpečení výkopu a objektů ocelové mobilní oplocení výšky do 1,5 m odstranění</t>
  </si>
  <si>
    <t>-1893126071</t>
  </si>
  <si>
    <t>https://podminky.urs.cz/item/CS_URS_2024_01/460061142</t>
  </si>
  <si>
    <t>460061161</t>
  </si>
  <si>
    <t>Zabezpečení výkopu a objektů vstup nebo výstup žebříkem zřízení</t>
  </si>
  <si>
    <t>-100195757</t>
  </si>
  <si>
    <t>https://podminky.urs.cz/item/CS_URS_2024_01/460061161</t>
  </si>
  <si>
    <t>460061162</t>
  </si>
  <si>
    <t>Zabezpečení výkopu a objektů vstup nebo výstup žebříkem odstranění</t>
  </si>
  <si>
    <t>1886230776</t>
  </si>
  <si>
    <t>https://podminky.urs.cz/item/CS_URS_2024_01/460061162</t>
  </si>
  <si>
    <t>460061171</t>
  </si>
  <si>
    <t>Zabezpečení výkopu a objektů výstražná páska včetně dodávky materiálu zřízení a odstranění</t>
  </si>
  <si>
    <t>1342135747</t>
  </si>
  <si>
    <t>https://podminky.urs.cz/item/CS_URS_2024_01/460061171</t>
  </si>
  <si>
    <t>131253102</t>
  </si>
  <si>
    <t>Hloubení nezapažených jam a zářezů strojně s urovnáním dna do předepsaného profilu a spádu v omezeném prostoru v hornině třídy těžitelnosti I skupiny 3 přes 20 do 50 m3</t>
  </si>
  <si>
    <t>-337935017</t>
  </si>
  <si>
    <t>https://podminky.urs.cz/item/CS_URS_2024_01/131253102</t>
  </si>
  <si>
    <t>8*1*2,8  "VÝKOP - ČÁST STROJNĚ</t>
  </si>
  <si>
    <t>v*0,6</t>
  </si>
  <si>
    <t>132212222</t>
  </si>
  <si>
    <t>Hloubení zapažených rýh šířky přes 800 do 2 000 mm ručně s urovnáním dna do předepsaného profilu a spádu v hornině třídy těžitelnosti I skupiny 3 nesoudržných</t>
  </si>
  <si>
    <t>1126666030</t>
  </si>
  <si>
    <t>https://podminky.urs.cz/item/CS_URS_2024_01/132212222</t>
  </si>
  <si>
    <t>v*0,4  "RUČNÍ DOČIŠTĚNÍ KOLEM OBJEKTŮ</t>
  </si>
  <si>
    <t>460281112</t>
  </si>
  <si>
    <t>Pažení výkopů příložné plné rýh kabelových, hloubky přes 2 do 4 m</t>
  </si>
  <si>
    <t>2137044567</t>
  </si>
  <si>
    <t>https://podminky.urs.cz/item/CS_URS_2024_01/460281112</t>
  </si>
  <si>
    <t>8*3*2  "PAŽENÍ VÝKOPU</t>
  </si>
  <si>
    <t>460281122</t>
  </si>
  <si>
    <t>Pažení výkopů odstranění pažení příložného plného rýh kabelových, hloubky přes 2 do 4 m</t>
  </si>
  <si>
    <t>-38981495</t>
  </si>
  <si>
    <t>https://podminky.urs.cz/item/CS_URS_2024_01/460281122</t>
  </si>
  <si>
    <t>460341113</t>
  </si>
  <si>
    <t>Vodorovné přemístění (odvoz) horniny dopravními prostředky včetně složení, bez naložení a rozprostření jakékoliv třídy, na vzdálenost přes 500 do 1000 m</t>
  </si>
  <si>
    <t>608155127</t>
  </si>
  <si>
    <t>https://podminky.urs.cz/item/CS_URS_2024_01/460341113</t>
  </si>
  <si>
    <t>SKL  "ODVOZ PŘEBYTEČNÉ ZEMINY</t>
  </si>
  <si>
    <t>460341121</t>
  </si>
  <si>
    <t>Vodorovné přemístění (odvoz) horniny dopravními prostředky včetně složení, bez naložení a rozprostření jakékoliv třídy, na vzdálenost Příplatek k ceně -1113 za každých dalších i započatých 1000 m</t>
  </si>
  <si>
    <t>-1316498027</t>
  </si>
  <si>
    <t>https://podminky.urs.cz/item/CS_URS_2024_01/460341121</t>
  </si>
  <si>
    <t>Poznámka k položce:_x000D_
SKLÁDKA DO 10km</t>
  </si>
  <si>
    <t>5,4*9 'Přepočtené koeficientem množství</t>
  </si>
  <si>
    <t>460361121</t>
  </si>
  <si>
    <t>Poplatek (skládkovné) za uložení zeminy na recyklační skládce zatříděné do Katalogu odpadů pod kódem 17 05 04</t>
  </si>
  <si>
    <t>-1742893396</t>
  </si>
  <si>
    <t>https://podminky.urs.cz/item/CS_URS_2024_01/460361121</t>
  </si>
  <si>
    <t>V-Z   "PŘEBYTEČNÁ ZEMINA NA SKLÁDKU</t>
  </si>
  <si>
    <t>460371121</t>
  </si>
  <si>
    <t>Naložení výkopku strojně z hornin třídy těžitelnosti I skupiny 1 až 3</t>
  </si>
  <si>
    <t>-1093595895</t>
  </si>
  <si>
    <t>https://podminky.urs.cz/item/CS_URS_2024_01/460371121</t>
  </si>
  <si>
    <t>791325883</t>
  </si>
  <si>
    <t>V  "CELKOVÝ VÝKOP</t>
  </si>
  <si>
    <t>-(OB+0,385*0,385*9)  "OBSYP VČ. MULTIKANÁLU</t>
  </si>
  <si>
    <t>-0,9  "PODKLAD</t>
  </si>
  <si>
    <t>175151101</t>
  </si>
  <si>
    <t>Obsypání potrubí strojně sypaninou bez prohození, uloženou do 3 m</t>
  </si>
  <si>
    <t>1290443160</t>
  </si>
  <si>
    <t>https://podminky.urs.cz/item/CS_URS_2024_01/175151101</t>
  </si>
  <si>
    <t>1*0,5*9  "DÉLKA VEDENÍ</t>
  </si>
  <si>
    <t>-(0,385*0,385*9)  "OBJEM MULTIKANÁLU</t>
  </si>
  <si>
    <t>58337308</t>
  </si>
  <si>
    <t>štěrkopísek frakce 0/2</t>
  </si>
  <si>
    <t>-1241161820</t>
  </si>
  <si>
    <t>3,166*2 'Přepočtené koeficientem množství</t>
  </si>
  <si>
    <t>460551111</t>
  </si>
  <si>
    <t>Rozprostření a urovnání ornice ručně včetně přemístění hromad nebo dočasných skládek na místo spotřeby ze vzdálenosti do 3 m při souvislé ploše, tl. vrstvy do 20 cm</t>
  </si>
  <si>
    <t>-1520467954</t>
  </si>
  <si>
    <t>https://podminky.urs.cz/item/CS_URS_2024_01/460551111</t>
  </si>
  <si>
    <t xml:space="preserve">(1+2)*1,2  "PLOCHA VÝKOPU V TRÁVĚ - ZPĚTNÁ ÚPRAVA </t>
  </si>
  <si>
    <t>460581111</t>
  </si>
  <si>
    <t>Úprava terénu položení drnu, včetně zalití vodou na rovině</t>
  </si>
  <si>
    <t>855942480</t>
  </si>
  <si>
    <t>https://podminky.urs.cz/item/CS_URS_2024_01/460581111</t>
  </si>
  <si>
    <t>460641112</t>
  </si>
  <si>
    <t>Základové konstrukce základ bez bednění do rostlé zeminy z monolitického betonu tř. C 12/15</t>
  </si>
  <si>
    <t>-949354501</t>
  </si>
  <si>
    <t>https://podminky.urs.cz/item/CS_URS_2024_01/460641112</t>
  </si>
  <si>
    <t>9*1*0,1  "PODKLADNÍ BETON</t>
  </si>
  <si>
    <t>460671112</t>
  </si>
  <si>
    <t>Výstražné prvky pro krytí kabelů včetně vyrovnání povrchu rýhy, rozvinutí a uložení fólie, šířky přes 20 do 25 cm</t>
  </si>
  <si>
    <t>-1682568115</t>
  </si>
  <si>
    <t>https://podminky.urs.cz/item/CS_URS_2024_01/460671112</t>
  </si>
  <si>
    <t>9  "DÉLKA KANÁLU</t>
  </si>
  <si>
    <t>460771123</t>
  </si>
  <si>
    <t>Osazení kabelových multikanálů plastových včetně osazení, utěsnění a spojování do rýhy, bez výkopových prací s obsypem z písku 9-cestných</t>
  </si>
  <si>
    <t>1365372596</t>
  </si>
  <si>
    <t>https://podminky.urs.cz/item/CS_URS_2024_01/460771123</t>
  </si>
  <si>
    <t xml:space="preserve">9  "KABELOVOD </t>
  </si>
  <si>
    <t>3457500R</t>
  </si>
  <si>
    <t xml:space="preserve">Multikanál komorový HDPE, 9-ti otvorový, 385 x 385mm </t>
  </si>
  <si>
    <t>835067747</t>
  </si>
  <si>
    <t>460871143</t>
  </si>
  <si>
    <t>Podklad vozovek a chodníků včetně rozprostření a úpravy ze štěrkodrti, včetně zhutnění, tloušťky přes 10 do 15 cm</t>
  </si>
  <si>
    <t>-258570641</t>
  </si>
  <si>
    <t>https://podminky.urs.cz/item/CS_URS_2024_01/460871143</t>
  </si>
  <si>
    <t>6*1  "výkop</t>
  </si>
  <si>
    <t>460881511</t>
  </si>
  <si>
    <t>Kryt vozovek a chodníků kladení dlažby (materiál ve specifikaci) včetně spárování, do lože z kameniva těženého z kostek kamenných velkých</t>
  </si>
  <si>
    <t>-2087792622</t>
  </si>
  <si>
    <t>https://podminky.urs.cz/item/CS_URS_2024_01/460881511</t>
  </si>
  <si>
    <t>6*1,2  "ZPĚTNÁ POKLÁDKA DLAŽBY</t>
  </si>
  <si>
    <t>58381015</t>
  </si>
  <si>
    <t>kostka řezanoštípaná dlažební žula 10x10x10cm</t>
  </si>
  <si>
    <t>-1361360369</t>
  </si>
  <si>
    <t>Poznámka k položce:_x000D_
PŘEDPOKLADÁ SE POUŽITÍ PŮVODNÍCH KOSTEK</t>
  </si>
  <si>
    <t>7,2*0,2 'Přepočtené koeficientem množství</t>
  </si>
  <si>
    <t>460892221</t>
  </si>
  <si>
    <t>Osazení obrubníku se zřízením lože, s vyplněním a zatřením spár betonového chodníkového stojatého, do lože z betonu prostého</t>
  </si>
  <si>
    <t>1085323956</t>
  </si>
  <si>
    <t>https://podminky.urs.cz/item/CS_URS_2024_01/460892221</t>
  </si>
  <si>
    <t>Poznámka k položce:_x000D_
PŘEDPOKLÁDÁ SE ZPĚTNÁ POKLÁDKA PŮVODNÍCH</t>
  </si>
  <si>
    <t xml:space="preserve">4  "ZPĚTNÉ OSAZENÍ </t>
  </si>
  <si>
    <t>468011122</t>
  </si>
  <si>
    <t>Odstranění podkladů nebo krytů komunikací včetně rozpojení na kusy a zarovnání styčné spáry z kameniva drceného, tloušťky přes 10 do 20 cm</t>
  </si>
  <si>
    <t>867437317</t>
  </si>
  <si>
    <t>https://podminky.urs.cz/item/CS_URS_2024_01/468011122</t>
  </si>
  <si>
    <t>468021111</t>
  </si>
  <si>
    <t>Vytrhání dlažby včetně ručního rozebrání, vytřídění, odhozu na hromady nebo naložení na dopravní prostředek a očistění kostek nebo dlaždic z pískového podkladu z kostek velkých, spáry nezalité</t>
  </si>
  <si>
    <t>-806687533</t>
  </si>
  <si>
    <t>https://podminky.urs.cz/item/CS_URS_2024_01/468021111</t>
  </si>
  <si>
    <t>6*1,2  "odstranění chodníku</t>
  </si>
  <si>
    <t>468031211</t>
  </si>
  <si>
    <t>Vytrhání obrub s odkopáním horniny a lože, s odhozením nebo naložením na dopravní prostředek stojatých chodníkových</t>
  </si>
  <si>
    <t>-1210664054</t>
  </si>
  <si>
    <t>https://podminky.urs.cz/item/CS_URS_2024_01/468031211</t>
  </si>
  <si>
    <t>4  "lemování cesty</t>
  </si>
  <si>
    <t>468081522</t>
  </si>
  <si>
    <t>Vybourání otvorů ve zdivu železobetonovém plochy přes 0,09 do 0,25 m2 a tloušťky přes 15 do 30 cm</t>
  </si>
  <si>
    <t>2043186265</t>
  </si>
  <si>
    <t>https://podminky.urs.cz/item/CS_URS_2024_01/468081522</t>
  </si>
  <si>
    <t>2  "OTVOR DO ŠACHET - 420 X 420mm</t>
  </si>
  <si>
    <t>468081524</t>
  </si>
  <si>
    <t>Vybourání otvorů ve zdivu železobetonovém plochy přes 0,09 do 0,25 m2 a tloušťky přes 45 do 60 cm</t>
  </si>
  <si>
    <t>-1433160170</t>
  </si>
  <si>
    <t>https://podminky.urs.cz/item/CS_URS_2024_01/468081524</t>
  </si>
  <si>
    <t>1  "PROSTUP ZÁKLADEM  420 X 420mm</t>
  </si>
  <si>
    <t>460742143.1</t>
  </si>
  <si>
    <t>Osazení kabelových prostupů - utěsnění otvoru ve zdivu včetně Dodávky, vnitřního průměru do 40 cm</t>
  </si>
  <si>
    <t>-1521021195</t>
  </si>
  <si>
    <t>469981111</t>
  </si>
  <si>
    <t>Přesun hmot pro pomocné stavební práce při elektromontážích dopravní vzdálenost do 1 000 m</t>
  </si>
  <si>
    <t>-1405797386</t>
  </si>
  <si>
    <t>https://podminky.urs.cz/item/CS_URS_2024_01/469981111</t>
  </si>
  <si>
    <t>03 - SO 01.2 - ZTI</t>
  </si>
  <si>
    <t xml:space="preserve"> </t>
  </si>
  <si>
    <t xml:space="preserve">    61 - Úpravy povrchů vnitřní</t>
  </si>
  <si>
    <t xml:space="preserve">    8 - Trubní vedení</t>
  </si>
  <si>
    <t xml:space="preserve">    96 - Bourání konstrukcí</t>
  </si>
  <si>
    <t xml:space="preserve">    99 - Staveništní přesun hmot</t>
  </si>
  <si>
    <t xml:space="preserve">    711 - Izolace proti vodě</t>
  </si>
  <si>
    <t xml:space="preserve">    721 - Vnitřní kanalizace</t>
  </si>
  <si>
    <t xml:space="preserve">    722 - Vnitřní vodovod</t>
  </si>
  <si>
    <t xml:space="preserve">    725 - Zařizovací předměty</t>
  </si>
  <si>
    <t xml:space="preserve">    VN - Vedlejší náklady</t>
  </si>
  <si>
    <t>122201101R00</t>
  </si>
  <si>
    <t>Odkopávky nezapažené v hor. 3 do 100 m3</t>
  </si>
  <si>
    <t>130001101R00</t>
  </si>
  <si>
    <t>Příplatek za ztížené hloubení v blízkosti vedení</t>
  </si>
  <si>
    <t>132201110R00</t>
  </si>
  <si>
    <t>Hloubení rýh š.do 60 cm v hor.3 do 50 m3, STROJNĚ</t>
  </si>
  <si>
    <t>132201119R00</t>
  </si>
  <si>
    <t>Přípl.za lepivost,hloubení rýh 60 cm,hor.3,STROJNĚ</t>
  </si>
  <si>
    <t>139601102R00</t>
  </si>
  <si>
    <t>Ruční výkop jam, rýh a šachet v hornině tř. 3</t>
  </si>
  <si>
    <t>151101101R00</t>
  </si>
  <si>
    <t>Pažení a rozepření stěn rýh - příložné - hl.do 2 m</t>
  </si>
  <si>
    <t>151101111R00</t>
  </si>
  <si>
    <t>Odstranění pažení stěn rýh - příložné - hl. do 2 m</t>
  </si>
  <si>
    <t>162201101R00</t>
  </si>
  <si>
    <t>Vodorovné přemístění výkopku z hor.1-4 do 20 m</t>
  </si>
  <si>
    <t>162701105R00</t>
  </si>
  <si>
    <t>Vodorovné přemístění výkopku z hor.1-4 do 10000 m</t>
  </si>
  <si>
    <t>162201203R00</t>
  </si>
  <si>
    <t>Vodorovné přemíst.výkopku, kolečko hor.1-4, do 10m</t>
  </si>
  <si>
    <t>167101101R00</t>
  </si>
  <si>
    <t>Nakládání výkopku z hor. 1 ÷ 4 v množství do 100 m3</t>
  </si>
  <si>
    <t>171201201R00</t>
  </si>
  <si>
    <t>Uložení sypaniny na skl.-sypanina na výšku přes 2m</t>
  </si>
  <si>
    <t>174101101R00</t>
  </si>
  <si>
    <t>Zásyp jam, rýh, šachet se zhutněním</t>
  </si>
  <si>
    <t>174101102R00</t>
  </si>
  <si>
    <t>Zásyp ruční se zhutněním</t>
  </si>
  <si>
    <t>175101101RT2</t>
  </si>
  <si>
    <t>Obsyp potrubí bez prohození sypaniny s dodáním štěrkopísku frakce 0 - 22 mm</t>
  </si>
  <si>
    <t>199000002R00</t>
  </si>
  <si>
    <t>Poplatek za skládku horniny 1- 4, č. dle katal. odpadů 17 05 04</t>
  </si>
  <si>
    <t>561301119R00</t>
  </si>
  <si>
    <t>Stabilizace podkladu hydraul.pojivem tl. do 500 mm</t>
  </si>
  <si>
    <t>9,5/0,5</t>
  </si>
  <si>
    <t>Úpravy povrchů vnitřní</t>
  </si>
  <si>
    <t>612403399R00</t>
  </si>
  <si>
    <t>Hrubá výplň rýh ve stěnách maltou</t>
  </si>
  <si>
    <t>612423521R00</t>
  </si>
  <si>
    <t>Omítka rýh stěn vápenná šířky do 15 cm, hladká</t>
  </si>
  <si>
    <t>Trubní vedení</t>
  </si>
  <si>
    <t>452313141R00</t>
  </si>
  <si>
    <t>Bloky pro potrubí z betonu C 16/20</t>
  </si>
  <si>
    <t>0,5*0,4*0,2</t>
  </si>
  <si>
    <t>452353101R00</t>
  </si>
  <si>
    <t>Bednění bloků pod potrubí</t>
  </si>
  <si>
    <t>0,9*2*0,2</t>
  </si>
  <si>
    <t>891211111R00</t>
  </si>
  <si>
    <t>Montáž vodovodních šoupátek ve výkopu DN 50</t>
  </si>
  <si>
    <t>899731114R00</t>
  </si>
  <si>
    <t>Vodič signalizační CYY 6 mm2</t>
  </si>
  <si>
    <t>953171001R00</t>
  </si>
  <si>
    <t>Osazování poklopů litinových, ocelových do 50 kg</t>
  </si>
  <si>
    <t>714182001R00</t>
  </si>
  <si>
    <t>Montáž akustických vložek z minerálních rohoží, volné uložení</t>
  </si>
  <si>
    <t>0,5*0,4</t>
  </si>
  <si>
    <t>722171216R00</t>
  </si>
  <si>
    <t>Potrubí plastové PE-HD vodovodní, D 63 x 5,8 mm</t>
  </si>
  <si>
    <t>722280108R00</t>
  </si>
  <si>
    <t>Tlaková zkouška vodovodního potrubí DN 50 mm</t>
  </si>
  <si>
    <t>722290234R00</t>
  </si>
  <si>
    <t>Proplach a dezinfekce vodovodního potrubí DN 80 mm</t>
  </si>
  <si>
    <t>230220001R00</t>
  </si>
  <si>
    <t>Montáž zemní soupravy pro šoupátka, DN 13 6580</t>
  </si>
  <si>
    <t>460490012RT1</t>
  </si>
  <si>
    <t>Fólie výstražná z PVC, šířka 33 cm fólie PVC šířka 33 cm</t>
  </si>
  <si>
    <t>0080001</t>
  </si>
  <si>
    <t>Rozbor kvality vody</t>
  </si>
  <si>
    <t>27240069.AR</t>
  </si>
  <si>
    <t>Deska pryžová ELASTON tl. 15 x 1000 x 1000 mm</t>
  </si>
  <si>
    <t>0,5*0,4*1,1</t>
  </si>
  <si>
    <t>42200750R</t>
  </si>
  <si>
    <t>Poklop HAWLE uliční šoupátkový 1750 - voda</t>
  </si>
  <si>
    <t>42228300R</t>
  </si>
  <si>
    <t>Šoupátko HAWLE 4000E2 DN 50 přírubové - voda</t>
  </si>
  <si>
    <t>42293138R</t>
  </si>
  <si>
    <t>Souprava zemní HAWLE teleskopická, pro domovní přípojky č. 9601, krycí hloubka 0,8 - 1,2 m</t>
  </si>
  <si>
    <t>552701041R</t>
  </si>
  <si>
    <t>Redukce RP (FFR) - TT DN 80 x 50, PN 10 - 40</t>
  </si>
  <si>
    <t>Bourání konstrukcí</t>
  </si>
  <si>
    <t>970051100R00</t>
  </si>
  <si>
    <t>Vrtání jádrové do ŽB do D 100 mm</t>
  </si>
  <si>
    <t>970051160R00</t>
  </si>
  <si>
    <t>Vrtání jádrové do ŽB do D 160 mm</t>
  </si>
  <si>
    <t>0,3*3</t>
  </si>
  <si>
    <t>970051200R00</t>
  </si>
  <si>
    <t>Vrtání jádrové do ŽB do D 200 mm</t>
  </si>
  <si>
    <t>0,3*2</t>
  </si>
  <si>
    <t>974031142R00</t>
  </si>
  <si>
    <t>Vysekání rýh ve zdi cihelné 7 x 7 cm</t>
  </si>
  <si>
    <t>974031164R00</t>
  </si>
  <si>
    <t>Vysekání rýh ve zdi cihelné 15 x 15 cm</t>
  </si>
  <si>
    <t>721171808R00</t>
  </si>
  <si>
    <t>Demontáž potrubí z PVC do D 114 mm</t>
  </si>
  <si>
    <t>721210813R00</t>
  </si>
  <si>
    <t>Demontáž vpusti z kameniny, DN 100 mm</t>
  </si>
  <si>
    <t>722130801R00</t>
  </si>
  <si>
    <t>Demontáž potrubí ocelových závitových, DN 25 mm</t>
  </si>
  <si>
    <t>722254110R00</t>
  </si>
  <si>
    <t>Demontáž hydrantových skříní</t>
  </si>
  <si>
    <t>725110811R00</t>
  </si>
  <si>
    <t>Demontáž klozetů splachovacích</t>
  </si>
  <si>
    <t>725122813R00</t>
  </si>
  <si>
    <t>Demontáž pisoárů s nádrží + 1 záchodkem</t>
  </si>
  <si>
    <t>725210821R00</t>
  </si>
  <si>
    <t>Demontáž umyvadel bez výtokových armatur</t>
  </si>
  <si>
    <t>725310823R00</t>
  </si>
  <si>
    <t>Demontáž dřezů 1dílných v kuchyňské sestavě</t>
  </si>
  <si>
    <t>725530823R00</t>
  </si>
  <si>
    <t>Demontáž, zásobník elektrický tlakový 200 l</t>
  </si>
  <si>
    <t>725810811R00</t>
  </si>
  <si>
    <t>Demontáž ventilu výtokového nástěnného</t>
  </si>
  <si>
    <t>725820801R00</t>
  </si>
  <si>
    <t>Demontáž baterie nástěnné do G 3/4"</t>
  </si>
  <si>
    <t>725820802R00</t>
  </si>
  <si>
    <t>Demontáž baterie stojánkové do 1 otvoru</t>
  </si>
  <si>
    <t>725840860R00</t>
  </si>
  <si>
    <t>Demontáž ramene sprchy</t>
  </si>
  <si>
    <t>979086112R00</t>
  </si>
  <si>
    <t>Nakládání nebo překládání suti a vybouraných hmot</t>
  </si>
  <si>
    <t>979082111R00</t>
  </si>
  <si>
    <t>Vnitrostaveništní doprava suti do 10 m</t>
  </si>
  <si>
    <t>979082121R00</t>
  </si>
  <si>
    <t>Příplatek k vnitrost. dopravě suti za dalších 5 m</t>
  </si>
  <si>
    <t>979083117R00</t>
  </si>
  <si>
    <t>Vodorovné přemístění suti na skládku do 6000 m</t>
  </si>
  <si>
    <t>979083191R00</t>
  </si>
  <si>
    <t>Příplatek za dalších započatých 1000 m nad 6000 m</t>
  </si>
  <si>
    <t>979999997R00</t>
  </si>
  <si>
    <t>Poplatek za recyklaci směsi suti betonu, cihel, tašek a keram.výrobků, kusovost do 1600 cm2 (170107)</t>
  </si>
  <si>
    <t>979999999R00</t>
  </si>
  <si>
    <t>Poplatek za ukládku suť do 10 % příměsí (skup.170107)</t>
  </si>
  <si>
    <t>979093111R00</t>
  </si>
  <si>
    <t>Uložení suti na skládku bez zhutnění</t>
  </si>
  <si>
    <t>Staveništní přesun hmot</t>
  </si>
  <si>
    <t>999281105R00</t>
  </si>
  <si>
    <t>Přesun hmot pro opravy a údržbu do výšky 6 m</t>
  </si>
  <si>
    <t>Izolace proti vodě</t>
  </si>
  <si>
    <t>711747067R00</t>
  </si>
  <si>
    <t>Opracování prostupů pod objímkou, asfaltový pás natavitelný, D do 300 mm</t>
  </si>
  <si>
    <t>998711101R00</t>
  </si>
  <si>
    <t>Přesun hmot pro izolace proti vodě, výšky do 6 m</t>
  </si>
  <si>
    <t>Vnitřní kanalizace</t>
  </si>
  <si>
    <t>721176103R00</t>
  </si>
  <si>
    <t>Potrubí HT připojovací, D 50 x 1,8 mm</t>
  </si>
  <si>
    <t>721176104R00</t>
  </si>
  <si>
    <t>Potrubí HT připojovací, D 75 x 1,9 mm</t>
  </si>
  <si>
    <t>721176105R00</t>
  </si>
  <si>
    <t>Potrubí HT připojovací, D 110 x 2,7 mm</t>
  </si>
  <si>
    <t>721176114R00</t>
  </si>
  <si>
    <t>Potrubí HT odpadní svislé, D 75 x 1,9 mm</t>
  </si>
  <si>
    <t>721176115R00</t>
  </si>
  <si>
    <t>Potrubí HT odpadní svislé, D 110 x 2,7 mm</t>
  </si>
  <si>
    <t>30+17-2</t>
  </si>
  <si>
    <t>721176135R00</t>
  </si>
  <si>
    <t>Potrubí HT svodné (ležaté) zavěšené, D 110 x 2,7 mm</t>
  </si>
  <si>
    <t>721176222R00</t>
  </si>
  <si>
    <t>Potrubí KG svodné (ležaté) v zemi, D 110 x 3,2 mm</t>
  </si>
  <si>
    <t>721176223R00</t>
  </si>
  <si>
    <t>Potrubí KG svodné (ležaté) v zemi, D 125 x 3,2 mm</t>
  </si>
  <si>
    <t>721194104R00</t>
  </si>
  <si>
    <t>Vyvedení odpadních výpustek, D 40 x 1,8 mm</t>
  </si>
  <si>
    <t>721194105R00</t>
  </si>
  <si>
    <t>Vyvedení odpadních výpustek, D 50 x 1,8 mm</t>
  </si>
  <si>
    <t>721194107R00</t>
  </si>
  <si>
    <t>Vyvedení odpadních výpustek, D 75 x 1,9 mm</t>
  </si>
  <si>
    <t>721194109R00</t>
  </si>
  <si>
    <t>Vyvedení odpadních výpustek, D 110 x 2,3 mm</t>
  </si>
  <si>
    <t>721273150RT1</t>
  </si>
  <si>
    <t>Hlavice ventilační přivětrávací HL900 přivzdušňovací ventil HL900, D 50/75/110 mm</t>
  </si>
  <si>
    <t>721273200RT2</t>
  </si>
  <si>
    <t>Souprava ventilační střešní HL souprava větrací hlavice PP HL807 D 75 mm</t>
  </si>
  <si>
    <t>721273200RT3</t>
  </si>
  <si>
    <t>Souprava ventilační střešní HL souprava větrací hlavice PP HL810 D 110 mm</t>
  </si>
  <si>
    <t>721290111R00</t>
  </si>
  <si>
    <t>Zkouška těsnosti kanalizace vodou DN 125 mm</t>
  </si>
  <si>
    <t>722181212RW8</t>
  </si>
  <si>
    <t>Izolace návleková MIRELON PRO tl. stěny 9 mm vnitřní průměr 54 mm</t>
  </si>
  <si>
    <t>722181212RY5</t>
  </si>
  <si>
    <t>Izolace návleková MIRELON PRO tl. stěny 9 mm vnitřní průměr 76 mm</t>
  </si>
  <si>
    <t>722181213RZ2</t>
  </si>
  <si>
    <t>Izolace návleková MIRELON PRO tl. stěny 13 mm vnitřní průměr 110 mm</t>
  </si>
  <si>
    <t>722181214RZ2</t>
  </si>
  <si>
    <t>Izolace návleková MIRELON PRO tl. stěny 20 mm vnitřní průměr 110 mm</t>
  </si>
  <si>
    <t>725850145R00</t>
  </si>
  <si>
    <t>Sifon kondenzační HL 136N, DN 40 mm, vodorovný odtok</t>
  </si>
  <si>
    <t>28615442.AR</t>
  </si>
  <si>
    <t>Kus čisticí HTRE D 75 mm PP</t>
  </si>
  <si>
    <t>28615443.AR</t>
  </si>
  <si>
    <t>Kus čisticí HTRE D 110 mm PP</t>
  </si>
  <si>
    <t>4+2</t>
  </si>
  <si>
    <t>28651858.AR</t>
  </si>
  <si>
    <t>Přechod kamenina - PVC kanalizační KGUS 160 PVC</t>
  </si>
  <si>
    <t>998721101R00</t>
  </si>
  <si>
    <t>Přesun hmot pro vnitřní kanalizaci, výšky do 6 m</t>
  </si>
  <si>
    <t>722</t>
  </si>
  <si>
    <t>Vnitřní vodovod</t>
  </si>
  <si>
    <t>722130233R00</t>
  </si>
  <si>
    <t>Potrubí z trubek závitových pozinkovaných svařovaných 11 343, DN 25 mm</t>
  </si>
  <si>
    <t>722130234R00</t>
  </si>
  <si>
    <t>Potrubí z trubek závitových pozinkovaných svařovaných 11 343, DN 32 mm</t>
  </si>
  <si>
    <t>722172742R00</t>
  </si>
  <si>
    <t>Potrubí plastové PP-RCT Ekoplastik, bez zednických výpomocí, D 20 x 2,3 mm, S 3,2</t>
  </si>
  <si>
    <t>722172743R00</t>
  </si>
  <si>
    <t>Potrubí plastové PP-RCT Ekoplastik, bez zednických výpomocí, D 25 x 2,8 mm, S 3,2</t>
  </si>
  <si>
    <t>722172744R00</t>
  </si>
  <si>
    <t>Potrubí plastové PP-RCT Ekoplastik, bez zednických výpomocí, D 32 x 3,6 mm, S 4</t>
  </si>
  <si>
    <t>722172745R00</t>
  </si>
  <si>
    <t>Potrubí plastové PP-RCT Ekoplastik, bez zednických výpomocí, D 40 x 4,5 mm, S 4</t>
  </si>
  <si>
    <t>722181214RT7</t>
  </si>
  <si>
    <t>Izolace návleková MIRELON PRO tl. stěny 20 mm vnitřní průměr 22 mm</t>
  </si>
  <si>
    <t>722181215RT7</t>
  </si>
  <si>
    <t>Izolace návleková MIRELON PRO tl. stěny 25 mm vnitřní průměr 22 mm</t>
  </si>
  <si>
    <t>722182004R00</t>
  </si>
  <si>
    <t>Montáž tepelné izolace skruží na potrubí přímé, DN 40 mm, samolepicí spoj</t>
  </si>
  <si>
    <t>24,5+28+8</t>
  </si>
  <si>
    <t>722190401R00</t>
  </si>
  <si>
    <t>Vyvedení a upevnění výpustek DN 15 mm</t>
  </si>
  <si>
    <t>722220111R00</t>
  </si>
  <si>
    <t>Nástěnka K 247, pro výtokový ventil G 1/2"</t>
  </si>
  <si>
    <t>722220121R00</t>
  </si>
  <si>
    <t>Nástěnka K 247, pro baterii G 1/2"</t>
  </si>
  <si>
    <t>pár</t>
  </si>
  <si>
    <t>722237121R00</t>
  </si>
  <si>
    <t>Kohout vodovodní, kulový, 2x vnitřní závit, GIACOMINI R250D, DN 15 mm</t>
  </si>
  <si>
    <t>722237124R00</t>
  </si>
  <si>
    <t>Kohout vodovodní, kulový, 2x vnitřní závit, GIACOMINI R250D, DN 32 mm</t>
  </si>
  <si>
    <t>722237661R00</t>
  </si>
  <si>
    <t>Klapka vodovodní, zpětná, vodorovná, 2x vnitřní závit, GIACOMINI N5, DN 15 mm</t>
  </si>
  <si>
    <t>722237664R00</t>
  </si>
  <si>
    <t>Klapka vodovodní, zpětná, vodorovná, 2x vnitřní závit, GIACOMINI N5, DN 32 mm</t>
  </si>
  <si>
    <t>722254201RT3</t>
  </si>
  <si>
    <t>Hydrantový systém, box s plnými dveřmi průměr 25/30 mm, stálotvará hadice</t>
  </si>
  <si>
    <t>722265116R00</t>
  </si>
  <si>
    <t>Vodoměr domovní SV Sensus 420 DN 25 x 260 mm, Qn 6,0</t>
  </si>
  <si>
    <t>722280106R00</t>
  </si>
  <si>
    <t>Tlaková zkouška vodovodního potrubí DN 32 mm</t>
  </si>
  <si>
    <t>732429111R00</t>
  </si>
  <si>
    <t>Montáž čerpadel oběhových spirálních, DN 25</t>
  </si>
  <si>
    <t>734295212R00</t>
  </si>
  <si>
    <t>Filtr, vnitřní-vnitřní z. GIACOMINI R74A DN 20</t>
  </si>
  <si>
    <t>767884221RT1</t>
  </si>
  <si>
    <t>Konzola,2 upevňovací body,hmoždinka+vrut,ALK 27/18 délka 200 mm</t>
  </si>
  <si>
    <t>ks</t>
  </si>
  <si>
    <t>767885002R00</t>
  </si>
  <si>
    <t>Žlab podpůrný pro potrubí D 25</t>
  </si>
  <si>
    <t>4261097517R</t>
  </si>
  <si>
    <t>Čerpadlo Wilo-Yonos Pico 25/1-4, PN 6</t>
  </si>
  <si>
    <t>631547113R</t>
  </si>
  <si>
    <t>Pouzdro potrubní izolační ROCKWOOL 800 - 22/30 mm</t>
  </si>
  <si>
    <t>631547114R</t>
  </si>
  <si>
    <t>Pouzdro potrubní izolační ROCKWOOL 800 - 28/30 mm</t>
  </si>
  <si>
    <t>631547115R</t>
  </si>
  <si>
    <t>Pouzdro potrubní izolační ROCKWOOL 800 - 35/30 mm</t>
  </si>
  <si>
    <t>631547316R</t>
  </si>
  <si>
    <t>Pouzdro potrubní izolační ROCKWOOL 800 - 42/50 mm</t>
  </si>
  <si>
    <t>238</t>
  </si>
  <si>
    <t>998722101R00</t>
  </si>
  <si>
    <t>Přesun hmot pro vnitřní vodovod, výšky do 6 m</t>
  </si>
  <si>
    <t>240</t>
  </si>
  <si>
    <t>Zařizovací předměty</t>
  </si>
  <si>
    <t>342263410R00</t>
  </si>
  <si>
    <t>Osazení revizních dvířek do SDK příček, do 0,25 m2</t>
  </si>
  <si>
    <t>242</t>
  </si>
  <si>
    <t>5+1+1</t>
  </si>
  <si>
    <t>722191111R00</t>
  </si>
  <si>
    <t>Hadice flexibilní k baterii M 10, DN 15 mm, délka 400 mm</t>
  </si>
  <si>
    <t>244</t>
  </si>
  <si>
    <t>725119306R00</t>
  </si>
  <si>
    <t>Montáž klozetu závěsného</t>
  </si>
  <si>
    <t>246</t>
  </si>
  <si>
    <t>725129201R00</t>
  </si>
  <si>
    <t>Montáž pisoárového záchodku bez nádrže</t>
  </si>
  <si>
    <t>248</t>
  </si>
  <si>
    <t>725219401R00</t>
  </si>
  <si>
    <t>Montáž umyvadel na šrouby do zdiva</t>
  </si>
  <si>
    <t>250</t>
  </si>
  <si>
    <t>725291123R00</t>
  </si>
  <si>
    <t>Madlo rovné nerez Novaservis dl. 500 mm</t>
  </si>
  <si>
    <t>252</t>
  </si>
  <si>
    <t>725291142R00</t>
  </si>
  <si>
    <t>Madlo dvojité pevné nerez Novaservis dl. 844 mm</t>
  </si>
  <si>
    <t>254</t>
  </si>
  <si>
    <t>725291146R00</t>
  </si>
  <si>
    <t>Madlo dvojité sklopné nerez Novaservis dl. 852 mm</t>
  </si>
  <si>
    <t>256</t>
  </si>
  <si>
    <t>725319101R00</t>
  </si>
  <si>
    <t>Montáž dřezů jednoduchých</t>
  </si>
  <si>
    <t>258</t>
  </si>
  <si>
    <t>725339101R00</t>
  </si>
  <si>
    <t>Montáž výlevky diturvitové, bez nádrže a armatur</t>
  </si>
  <si>
    <t>260</t>
  </si>
  <si>
    <t>725814102R00</t>
  </si>
  <si>
    <t>Ventil rohový IVAR.PARSEK DN 15 mm x DN 10 mm</t>
  </si>
  <si>
    <t>262</t>
  </si>
  <si>
    <t>725829202R00</t>
  </si>
  <si>
    <t>Montáž baterie umyvadlové a dřezové nástěnné</t>
  </si>
  <si>
    <t>264</t>
  </si>
  <si>
    <t>725829301R00</t>
  </si>
  <si>
    <t>Montáž baterie umyvadlové a dřezové stojánkové</t>
  </si>
  <si>
    <t>266</t>
  </si>
  <si>
    <t>725860202R00</t>
  </si>
  <si>
    <t>Sifon dřezový HL100G, D 40/50 mm, 6/4"</t>
  </si>
  <si>
    <t>268</t>
  </si>
  <si>
    <t>725860212RT1</t>
  </si>
  <si>
    <t>Sifon umyvadlový HL134.0 pod omítku výjimatelná vložka, připoj D 40, 50 mm</t>
  </si>
  <si>
    <t>270</t>
  </si>
  <si>
    <t>725860251R00</t>
  </si>
  <si>
    <t>Sifon umyvadlový chromovaný Raf SV1410</t>
  </si>
  <si>
    <t>272</t>
  </si>
  <si>
    <t>726211121R00</t>
  </si>
  <si>
    <t>Modul pro WC Kombifix, UP320, h. 1080 mm</t>
  </si>
  <si>
    <t>274</t>
  </si>
  <si>
    <t>726211141R00</t>
  </si>
  <si>
    <t>Modul pro pisoár Kombifix Universal, h. 1090 - 1270 mm</t>
  </si>
  <si>
    <t>276</t>
  </si>
  <si>
    <t>726211161R00</t>
  </si>
  <si>
    <t>Modul pro výlevku Kombifix</t>
  </si>
  <si>
    <t>278</t>
  </si>
  <si>
    <t>7250001</t>
  </si>
  <si>
    <t>Signalizační systém nouzového volání (1x u podlahy, 1x 1,2m nad podlahou) dod.+mont.vč.zapojení</t>
  </si>
  <si>
    <t>280</t>
  </si>
  <si>
    <t>28696752R</t>
  </si>
  <si>
    <t>Tlačítko ovládací plastové Sigma20 bílá/chrom/bílá</t>
  </si>
  <si>
    <t>282</t>
  </si>
  <si>
    <t>551070190R</t>
  </si>
  <si>
    <t>Splachování oddálené pneumatické MPO10 ruční, pro zabudování do zdi, bílé</t>
  </si>
  <si>
    <t>284</t>
  </si>
  <si>
    <t>55145030R</t>
  </si>
  <si>
    <t>Baterie umyvadlová stojánková s otevíráním odpadu TM21</t>
  </si>
  <si>
    <t>286</t>
  </si>
  <si>
    <t>55145039R</t>
  </si>
  <si>
    <t>Baterie dřezová směšovací nástěnná TM02B</t>
  </si>
  <si>
    <t>288</t>
  </si>
  <si>
    <t>55145041R</t>
  </si>
  <si>
    <t>Baterie dřezová směšovací stojánková TM05</t>
  </si>
  <si>
    <t>290</t>
  </si>
  <si>
    <t>551673931R</t>
  </si>
  <si>
    <t>Sedátko klozetové DEEP č. 893281, bílé</t>
  </si>
  <si>
    <t>292</t>
  </si>
  <si>
    <t>55167400R</t>
  </si>
  <si>
    <t>Sedátko klozetové z PH DEEP č. 9328.4, bílé</t>
  </si>
  <si>
    <t>294</t>
  </si>
  <si>
    <t>55231360R</t>
  </si>
  <si>
    <t>dřez nerez nástavný odkap. 505 pravý / 506 levý celoplošný</t>
  </si>
  <si>
    <t>296</t>
  </si>
  <si>
    <t>553476620R</t>
  </si>
  <si>
    <t>Dvířka revizní do SDK 200 x 300 mm, tl. 12,5 mm, vlhké prostředí</t>
  </si>
  <si>
    <t>298</t>
  </si>
  <si>
    <t>553476640R</t>
  </si>
  <si>
    <t>Dvířka revizní do SDK 200 x 200 mm, tl. 12,5 mm, pod keramický obklad</t>
  </si>
  <si>
    <t>300</t>
  </si>
  <si>
    <t>553476642R</t>
  </si>
  <si>
    <t>Dvířka revizní do SDK 400 x 400 mm, tl. 12,5 mm, pod keramický obklad</t>
  </si>
  <si>
    <t>302</t>
  </si>
  <si>
    <t>642144841R</t>
  </si>
  <si>
    <t>Umyvadlo keramické zdravotní MIO 640 x 550 mm, otvor pro baterii, povrch JIKA perla</t>
  </si>
  <si>
    <t>304</t>
  </si>
  <si>
    <t>642153261R</t>
  </si>
  <si>
    <t>Umyvadlo keramické DEEP s otvorem pro baterii 500 x 410 mm</t>
  </si>
  <si>
    <t>306</t>
  </si>
  <si>
    <t>642400531R</t>
  </si>
  <si>
    <t>Mísa klozetová závěsná DEEP hluboké splachování</t>
  </si>
  <si>
    <t>308</t>
  </si>
  <si>
    <t>64240056R</t>
  </si>
  <si>
    <t>Mísa klozetová závěsná DEEP Handicap, hluboké splachování</t>
  </si>
  <si>
    <t>310</t>
  </si>
  <si>
    <t>64251334R</t>
  </si>
  <si>
    <t>Pisoár keramický SLP19RS Golem s radarovým splachovačem, 24 V DC</t>
  </si>
  <si>
    <t>312</t>
  </si>
  <si>
    <t>64271102R</t>
  </si>
  <si>
    <t>Výlevka keramická MIRA závěsná se sklopnou plastovou mřížkou</t>
  </si>
  <si>
    <t>314</t>
  </si>
  <si>
    <t>998725101R00</t>
  </si>
  <si>
    <t>Přesun hmot pro zařizovací předměty, výšky do 6 m</t>
  </si>
  <si>
    <t>316</t>
  </si>
  <si>
    <t>VN</t>
  </si>
  <si>
    <t>Vedlejší náklady</t>
  </si>
  <si>
    <t>004111020R</t>
  </si>
  <si>
    <t>Vypracování projektové dokumentace</t>
  </si>
  <si>
    <t>Soubor</t>
  </si>
  <si>
    <t>318</t>
  </si>
  <si>
    <t>00511 R</t>
  </si>
  <si>
    <t>Geodetické práce</t>
  </si>
  <si>
    <t>320</t>
  </si>
  <si>
    <t>005121 R</t>
  </si>
  <si>
    <t>Zařízení staveniště</t>
  </si>
  <si>
    <t>322</t>
  </si>
  <si>
    <t>005123 R</t>
  </si>
  <si>
    <t>Územní vlivy</t>
  </si>
  <si>
    <t>324</t>
  </si>
  <si>
    <t>005241010R</t>
  </si>
  <si>
    <t>Dokumentace skutečného provedení</t>
  </si>
  <si>
    <t>326</t>
  </si>
  <si>
    <t>04 - SO 01.3 - VZT</t>
  </si>
  <si>
    <t>D1 - CELKEM SOUPIS VÝKONŮ</t>
  </si>
  <si>
    <t xml:space="preserve">    V.01 - pavilon A</t>
  </si>
  <si>
    <t xml:space="preserve">    V.02 - výtahová šachta</t>
  </si>
  <si>
    <t xml:space="preserve">    V.ost - Ostatní</t>
  </si>
  <si>
    <t>D1</t>
  </si>
  <si>
    <t>CELKEM SOUPIS VÝKONŮ</t>
  </si>
  <si>
    <t>V.01</t>
  </si>
  <si>
    <t>pavilon A</t>
  </si>
  <si>
    <t>1.1</t>
  </si>
  <si>
    <t>Vzduchotechnická jednotka pro přívod/odvod vzduchu s rotačním regeneračním výměníkem pro ZZT</t>
  </si>
  <si>
    <t>Poznámka k položce:_x000D_
- Vp = 1.910 m3/h-400Pa_x000D_
 - Vo = 1.910 m3/h-400Pa_x000D_
v sestavě na straně přívodu vzduchu (ve směru proudu vzduchu):_x000D_
 - víceúčelová sekce - sání _x000D_
   - klapka se servopohonem 24V_x000D_
 - filtrační sekce (129 Pa)_x000D_
   - filtrační vložka F1_x000D_
   - vestavba pro filtrační vložky_x000D_
   - snímač tlakové diference_x000D_
 - sekce tlumiče hluku - délka 500 mm_x000D_
 - ventilátorová sekce_x000D_
   - ventilátor_x000D_
   - EC motor 1x230V/0,78 kW/4A_x000D_
   - vestavba pro ventilátor_x000D_
 - sekce rotačního rekuperátoru_x000D_
   - rotační regenerátor_x000D_
   - 4 ks čelní boční panel_x000D_
   - vestavba pro regenerátor_x000D_
   - snímač namrzání_x000D_
 - sekce pro směšovací uzly_x000D_
 - výměníková sekce_x000D_
   - výměník reverzibilní (Qt=7,48kW; tl = 10/22°C; tw = 50/35°C; mw = 0,47m3/hů dp -= 4,33 kPa); (Qch = 5,06kW; tl = 32/24°C; tw = 7/12°C; mw = 0,96 kg/h; dp = 16,6kPa)_x000D_
   - eliminátor kapek_x000D_
   - vana odvodu kondenzátu_x000D_
   - sifon_x000D_
   - vestavba pro výměník_x000D_
   - vodní směšovací uzel (čerpadlo, 3cestný ventil se servopohonem 24V)_x000D_
   - čidlo teploty výstupní vody_x000D_
 - sekce tlumiče hluku - délka 750 mm_x000D_
   - dilatační vložka pravá_x000D_
v sestavě na straně odvodu vzduchu (ve směru proudu vzduchu):_x000D_
 - filtrační sekce (128 Pa)_x000D_
   - filtrační vložka F1_x000D_
   - vestavba pro filtrační vložky_x000D_
   - snímač tlakové diference_x000D_
   - dilatační vložka pravá_x000D_
 - sekce tlumiče hluku - délka 500 mm_x000D_
 - ventilátorová sekce_x000D_
   - ventilátor_x000D_
   - EC motor 1x230V/0,78 kW/4A_x000D_
   - vestavba pro ventilátor_x000D_
 - sekce pro směšovací uzly_x000D_
 - víceúčelová sekce - odpad_x000D_
   - klapka se servopohonem 24V</t>
  </si>
  <si>
    <t>1.1a</t>
  </si>
  <si>
    <t>Se systémem MaR</t>
  </si>
  <si>
    <t>kpl</t>
  </si>
  <si>
    <t>Poznámka k položce:_x000D_
- řídící jednotka_x000D_
 - regulátor výkonu retačního regenerátoru_x000D_
 - řízení funkce výkonu ventilátorů - regulace na konstantní tlak_x000D_
 - konfigurace MaR VZTJ_x000D_
   - přívodní ventilátor - EC motor - vestavěný regulátor výkonu_x000D_
   - odtahový ventilátor - EC motor - vestavěný regulátor výkonu_x000D_
   - rotační rekuperátor - krokový motor_x000D_
   - klapka přívod - servopohon 24V AC_x000D_
   - klapka odvod - servopohon 24V AC_x000D_
   - filtr přívod - snímač zanesení_x000D_
   - filtr odvod - snímač zanesení_x000D_
   - výměník reverzibilní - vodní regulační uzel (servopohon 3CV 24VAC,0-10V; čerpadlo 1x230V AC; hlášení poruchy; přepínání režimu TOP/CHLAD; čidlo protimrazové ochrany; snímač teploty vratné vody)_x000D_
 - konfigurace ŘJ_x000D_
    - regulace teploty vzduchu - kaskádní_x000D_
    - čidlo teploty přívodního vzduchu_x000D_
    - čidlo teploty prostorové_x000D_
    - čidlo teploty venkovního vzduchu_x000D_
    - komunikace - MODBUS TCP/IP; BACNET IP; MODBUS RTU_x000D_
    - signalizace CHOD / PORUCHA_x000D_
    - vnitřní umístění řídící jednotky + kabeláč mezi roz.MaR a VZTJ</t>
  </si>
  <si>
    <t>1.2</t>
  </si>
  <si>
    <t>VAV regulátor DN100 s akustickým opláštěním pro náročné požadavky na akustické parametry, nízké rychlosti proudění vzduchu, nepříznivé nátokové podmínky. Konstrukce - pozinkovaný ocelový plech. Příslušenství - regulátor průtoku vzduchu, dynamický, analogové rozhraní, nastavení qvmin a qvmax s potenciometry; servophon 24V (0-10V)</t>
  </si>
  <si>
    <t>1.3</t>
  </si>
  <si>
    <t>VAV regulátor DN125 s akustickým opláštěním pro náročné požadavky na akustické parametry, nízké rychlosti proudění vzduchu, nepříznivé nátokové podmínky. Konstrukce - pozinkovaný ocelový plech. Příslušenství - regulátor průtoku vzduchu, dynamický, analogové rozhraní, nastavení qvmin a qvmax s potenciometry; servophon 24V (0-10V)</t>
  </si>
  <si>
    <t>1.4</t>
  </si>
  <si>
    <t>CAV regulátor DN125 s akustickým opláštěním pro náročné požadavky na akustické parametry, nízké rychlosti proudění vzduchu, nepříznivé nátokové podmínky. Konstrukce - pozinkovaný ocelový plech; List klapky z vysoce kvalitního plastu, podle UL 94, V1, podle DIN 4120, protipožární třída B2; listová pružina z nerezové oceli; polyuretanový vak</t>
  </si>
  <si>
    <t>1.5</t>
  </si>
  <si>
    <t>CAV regulátor DN160 s akustickým opláštěním pro náročné požadavky na akustické parametry, nízké rychlosti proudění vzduchu, nepříznivé nátokové podmínky. Konstrukce - pozinkovaný ocelový plech; List klapky z vysoce kvalitního plastu, podle UL 94, V1, podle DIN 4120, protipožární třída B2; listová pružina z nerezové oceli; polyuretanový vak</t>
  </si>
  <si>
    <t>1.6</t>
  </si>
  <si>
    <t>Kruhový tlumič hluku DN100/L500 v provedení z tuhého hliníku. Konstrukce - plášť a děrovaná vnitřní trubka jsou z hliníku; vložka z minerální vlny (50mm); koncovky z plastu ABS, hořlavost podle UL 94, V-0. Minerální vlna - podle EN 13501; protipožární třída A2, nehořlavé; známka kvality RAL-GZ 388; biologicky rozložitelné a hygienicky bezpečné podle německých předpisů TRGS 905 (technická pravidla pro nebezpečné látky) a směrnice EU 97/69/ES; odolné vůči plísním a bakteriím</t>
  </si>
  <si>
    <t>1.7</t>
  </si>
  <si>
    <t>Kruhový tlumič hluku DN125/L500 v provedení z tuhého hliníku. Konstrukce - plášť a děrovaná vnitřní trubka jsou z hliníku; vložka z minerální vlny (50mm); koncovky z plastu ABS, hořlavost podle UL 94, V-0. Minerální vlna - podle EN 13501; protipožární třída A2, nehořlavé; známka kvality RAL-GZ 388; biologicky rozložitelné a hygienicky bezpečné podle německých předpisů TRGS 905 (technická pravidla pro nebezpečné látky) a směrnice EU 97/69/ES; odolné vůči plísním a bakteriím</t>
  </si>
  <si>
    <t>1.8</t>
  </si>
  <si>
    <t>Kruhový tlumič hluku DN160/L500 v provedení z tuhého hliníku. Konstrukce - plášť a děrovaná vnitřní trubka jsou z hliníku; vložka z minerální vlny (50mm); koncovky z plastu ABS, hořlavost podle UL 94, V-0. Minerální vlna - podle EN 13501; protipožární třída A2, nehořlavé; známka kvality RAL-GZ 388; biologicky rozložitelné a hygienicky bezpečné podle německých předpisů TRGS 905 (technická pravidla pro nebezpečné látky) a směrnice EU 97/69/ES; odolné vůči plísním a bakteriím</t>
  </si>
  <si>
    <t>1.10</t>
  </si>
  <si>
    <t>Přívodní stropní anemostat - deska 300x300/600x600 pro osazení do podhledi/instalace volně. Sestava - 4hranná připojovací komoraů horizontální připojení s regulační klapkou a závěsy. Materiály - čelní deska anemostatu ze speciálně pozinkovaného ocelového plechu, povrch opatřen práškovou barvou v odstínu čistě bílá (RAL 9010); pevné lamely ve standardním provedení bílá barva; připojovací komora ze speciálně pozinkovaného ocelového plechu, břitově těsnění z pryže.</t>
  </si>
  <si>
    <t>1.11</t>
  </si>
  <si>
    <t>VP2/225x125 - 4 hranná dvouřadá mřížka přívodního vzduchu. Sestava - přední rámeček s vodorovnými, nepohyblivými úhlovými lamelami; vhodné pro viditelné šroubové upevnění (zapuštěný otvor). Materiály - mřížky z hliníkových lisovaných profilů; standardní povrch eloxován v přírodním odstínu (E6-C-0)</t>
  </si>
  <si>
    <t>1.12</t>
  </si>
  <si>
    <t>VP2/325x125 - 4 hranná dvouřadá mřížka přívodního vzduchu. Sestava - přední rámeček s vodorovnými, nepohyblivými úhlovými lamelami; vhodné pro viditelné šroubové upevnění (zapuštěný otvor). Materiály - mřížky z hliníkových lisovaných profilů; standardní povrch eloxován v přírodním odstínu (E6-C-0)</t>
  </si>
  <si>
    <t>1.13</t>
  </si>
  <si>
    <t>VP2/425x125 - 4 hranná dvouřadá mřížka přívodního vzduchu. Sestava - přední rámeček s vodorovnými, nepohyblivými úhlovými lamelami; vhodné pro viditelné šroubové upevnění (zapuštěný otvor). Materiály - mřížky z hliníkových lisovaných profilů; standardní povrch eloxován v přírodním odstínu (E6-C-0)</t>
  </si>
  <si>
    <t>1.14</t>
  </si>
  <si>
    <t>VP2/225x125 - 4 hranná dvouřadá mřížka odváděného vzduchu. Sestava - přední rámeček s vodorovnými, nepohyblivými úhlovými lamelami; vhodné pro viditelné šroubové upevnění (zapuštěný otvor). Materiály - mřížky z hliníkových lisovaných profilů; standardní povrch eloxován v přírodním odstínu (E6-C-0)</t>
  </si>
  <si>
    <t>1.15</t>
  </si>
  <si>
    <t>VP2/325x125 - 4 hranná dvouřadá mřížka odváděného vzduchu. Sestava - přední rámeček s vodorovnými, nepohyblivými úhlovými lamelami; vhodné pro viditelné šroubové upevnění (zapuštěný otvor). Materiály - mřížky z hliníkových lisovaných profilů; standardní povrch eloxován v přírodním odstínu (E6-C-0)</t>
  </si>
  <si>
    <t>1.16</t>
  </si>
  <si>
    <t>VP2/425x125 - 4 hranná dvouřadá mřížka odváděného vzduchu. Sestava - přední rámeček s vodorovnými, nepohyblivými úhlovými lamelami; vhodné pro viditelné šroubové upevnění (zapuštěný otvor). Materiály - mřížky z hliníkových lisovaných profilů; standardní povrch eloxován v přírodním odstínu (E6-C-0)</t>
  </si>
  <si>
    <t>1.17</t>
  </si>
  <si>
    <t>TVO/100 - odvodní talířový ventil. Sestava - kruhový rámeček ventilu; talíř ventilu; těsnění; nastavení průtoku pootočením talíře ventilu – zajištění kontramatkou. Materiály - čelní díly z ocelového plechu s elektrostaticky nanesenou práškovou barvou (RAL 9010, tloušťka vrstvy 60 μm); šroub se závitem a matice z pozinkované oceli; montážní rám z pozinkovaného ocelového plechu</t>
  </si>
  <si>
    <t>1.18</t>
  </si>
  <si>
    <t>ALUFLEX 100 - flexo potrubí. Velmi odolná ohebná Al laminátová hadice s kostrou z ocelového drátu, spirálovitě vinutou mezi dvěma vrstvami několikavrstvého Al laminátu pro střední a vysoký tlak, max. rychlost vzduchu 30 m/s, provozní teplota -30 – 250 °C (mm):</t>
  </si>
  <si>
    <t>bm</t>
  </si>
  <si>
    <t>1.19</t>
  </si>
  <si>
    <t>TERMOFLEX 160 - tepelně/zvukově izolované flexo potrubí. Velmi odolná ohebná Al laminátová hadice s kostrou z ocelového drátu, spirálovitě vinutou mezi dvěma vrstvami několikavrstvého Al laminátu pro střední a vysoký tlak, max. rychlost vzduchu 30 m/s, provozní teplota -30 – 250 °C (mm); s tepelnou a hlukovou izolací z vrstvy ekologické nedráždivé minerální vaty tloušťky 25 mm, 16 kg/m3; parozábrana – zpevněný Al laminát; vnitřní hadice perforovaná jako tlumič hluku; konstrukcevč. parotěsné zábrany k zbránění kondenzace v tepelné / hlukové izolaci.</t>
  </si>
  <si>
    <t>1.20</t>
  </si>
  <si>
    <t>Pravoúhlé 4hrannévzduchotechnické potrubí z ocelového pozinkovaného plechu sk. I v normálním provedení podle ON120405, třída těsnosti B a vyšší podle DIN 24194 (PK 120036, ÖNORM M 7615) -</t>
  </si>
  <si>
    <t>Pol425</t>
  </si>
  <si>
    <t>- rovné</t>
  </si>
  <si>
    <t>Pol24</t>
  </si>
  <si>
    <t>- tvarovky</t>
  </si>
  <si>
    <t>1.21</t>
  </si>
  <si>
    <t>POTR - sk. I v provedení podle standardu SAFE , třída těsnosti B a vyšší podle DIN 24194 (PK 120036, ÖNORM M 7615)</t>
  </si>
  <si>
    <t>Pol25</t>
  </si>
  <si>
    <t>- Ø 100 mm - rovné</t>
  </si>
  <si>
    <t>Pol26</t>
  </si>
  <si>
    <t>- Ø 100 mm - tvarovky</t>
  </si>
  <si>
    <t>Pol27</t>
  </si>
  <si>
    <t>- Ø 125 mm - rovné</t>
  </si>
  <si>
    <t>Pol28</t>
  </si>
  <si>
    <t>- Ø 125 mm - tvarovky</t>
  </si>
  <si>
    <t>Pol29</t>
  </si>
  <si>
    <t>- Ø 160 mm - rovné</t>
  </si>
  <si>
    <t>Pol30</t>
  </si>
  <si>
    <t>- Ø 160 mm - tvarovky</t>
  </si>
  <si>
    <t>Pol31</t>
  </si>
  <si>
    <t>- Ø 180 mm - rovné</t>
  </si>
  <si>
    <t>Pol32</t>
  </si>
  <si>
    <t>- Ø 180 mm - tvarovky</t>
  </si>
  <si>
    <t>Pol426</t>
  </si>
  <si>
    <t>- Ø 200 mm - rovné</t>
  </si>
  <si>
    <t>Pol34</t>
  </si>
  <si>
    <t>- Ø 200 mm - tvarovky</t>
  </si>
  <si>
    <t>1.22</t>
  </si>
  <si>
    <t>Tepelná izolace vzduchovodu ve venkovním prostředí materiálem minerální vata z kamenné vlny 40 kg/m3, tl. 100 mm, na trny, oplechováno ocelovým pozinkovanýmplechem sk. I ve dvodotěsném provedení proti působení povětrnoatních vlivům</t>
  </si>
  <si>
    <t>1.23</t>
  </si>
  <si>
    <t>IZOL - Tepelná izolace vzduchovodu ve vnitřním prostředí materiálem minerální vata z kamenné vlny 25 kg/m3, tl. 40 mm, na trny, .</t>
  </si>
  <si>
    <t>1.24</t>
  </si>
  <si>
    <t>IZOL -Tepelná izolace vzduchovodu ve vnitřním prostředí materiálem syntetický kaučuk, tl. 30 mm, lepeno na VZT potrubí</t>
  </si>
  <si>
    <t>1.25</t>
  </si>
  <si>
    <t>Montážní a závěsový materiál</t>
  </si>
  <si>
    <t>1.26</t>
  </si>
  <si>
    <t>Spojovací a těsnící materiál</t>
  </si>
  <si>
    <t>V.02</t>
  </si>
  <si>
    <t>výtahová šachta</t>
  </si>
  <si>
    <t>2.1</t>
  </si>
  <si>
    <t>VH200 - výfuková hlavice DN200</t>
  </si>
  <si>
    <t>2.2</t>
  </si>
  <si>
    <t>KM200 - krycí mřížka DN200</t>
  </si>
  <si>
    <t>2.3</t>
  </si>
  <si>
    <t>2.4</t>
  </si>
  <si>
    <t>2.5</t>
  </si>
  <si>
    <t>V.ost</t>
  </si>
  <si>
    <t>Ostatní</t>
  </si>
  <si>
    <t>Dokumentace pro provedení stavby dílenská</t>
  </si>
  <si>
    <t>Lešení a montážní plošiny</t>
  </si>
  <si>
    <t>Montáž VZT zařízení</t>
  </si>
  <si>
    <t>Montáž CHLAD zařízení</t>
  </si>
  <si>
    <t>Doprava</t>
  </si>
  <si>
    <t>Požární ucpávky podle požárně konstrukcí</t>
  </si>
  <si>
    <t>Seřízení a zaregulování VZT rozvodů a koncových prvků</t>
  </si>
  <si>
    <t>Měření hluku</t>
  </si>
  <si>
    <t>Protokoly, revize, zkoušky</t>
  </si>
  <si>
    <t>Značení rozvodů</t>
  </si>
  <si>
    <t>Dokumentace skutečného provedení stavby</t>
  </si>
  <si>
    <t>Zaškolení obsluhy</t>
  </si>
  <si>
    <t>05 - SO 01.4 - Vytápění / Chlazení</t>
  </si>
  <si>
    <t xml:space="preserve">    T.01 - Strojovna</t>
  </si>
  <si>
    <t xml:space="preserve">    T.02 - Otopná tělesa</t>
  </si>
  <si>
    <t xml:space="preserve">    T.03 - Armatury</t>
  </si>
  <si>
    <t xml:space="preserve">    T.04 - Potrubí a izolace</t>
  </si>
  <si>
    <t>T.01</t>
  </si>
  <si>
    <t>Strojovna</t>
  </si>
  <si>
    <t>tepelné čerpadlo - modulované TČ vzduch/voda (23,12 kW/COP 4,44 při A2/W35) vč. chladiva R290 - teploty výstupní vody 65°C</t>
  </si>
  <si>
    <t>Pol368</t>
  </si>
  <si>
    <t>- podnož pod TČ KITA Lxx, výška 25 cm, 2ks (instalováno v TČ)</t>
  </si>
  <si>
    <t>Pol369</t>
  </si>
  <si>
    <t>- Touch Screen 7˝ ovládací panel</t>
  </si>
  <si>
    <t>Pol370</t>
  </si>
  <si>
    <t>- instalační box pro Touch Screen 7˝, na zeď - instalační krabice vč. krycího rámečku</t>
  </si>
  <si>
    <t>Pol371</t>
  </si>
  <si>
    <t>- elektronická karta pro další sériový port (instalováno v TČ)</t>
  </si>
  <si>
    <t>Pol372</t>
  </si>
  <si>
    <t>- split board</t>
  </si>
  <si>
    <t>Pol373</t>
  </si>
  <si>
    <t>- karta pro řízení bivalentních zdrojů, na DIN lištu</t>
  </si>
  <si>
    <t>Pol374</t>
  </si>
  <si>
    <t>- rozšiřující modul pro přímý a směšovaný topný okruh včetně čidel</t>
  </si>
  <si>
    <t>Pol375</t>
  </si>
  <si>
    <t>- ethernetový kabel pro T-SPLIT BOARD, 50m</t>
  </si>
  <si>
    <t>Pol376</t>
  </si>
  <si>
    <t>- třícestný ventil s pohonem a teplotním čidlem Kvs=20,8, pro venkovní kompakt</t>
  </si>
  <si>
    <t>Pol377</t>
  </si>
  <si>
    <t>- kabel na připojení HCC jednotky, 100m</t>
  </si>
  <si>
    <t>Ohřívač vody nepřímotopný vysoce výkonný, 300l, smalt, 1 výměník, pro TČ, vč. izolace</t>
  </si>
  <si>
    <t>Pol378</t>
  </si>
  <si>
    <t>- vestavná topná jednotka přírubová D180, 3,0 kW</t>
  </si>
  <si>
    <t>Vyrovnávací zásobník, 400l, pro TČ, vč. izolace s parotěsnou zábranou</t>
  </si>
  <si>
    <t>Pol379</t>
  </si>
  <si>
    <t>- vestavná topná jednotka přírubová D180, 12,0 kW</t>
  </si>
  <si>
    <t>Horizontální rozdělovač PAW DN 25 pro kotlové moduly KS - 5/4"Fx5/4"F (2cestný) ( 1 set )</t>
  </si>
  <si>
    <t>KS 55A MIX 3 -EVOSTA 2 40-70/180 - čerpadlová sestava s 3cestným směšovacím ventilem</t>
  </si>
  <si>
    <t>KS 55ABA - EVOSTA 2 40-70/180 - čerpadlová sestava přímá s přepouštěcím ventilem</t>
  </si>
  <si>
    <t>Filtrace, dopĺňování, expanze, odplynění</t>
  </si>
  <si>
    <t>Pol380</t>
  </si>
  <si>
    <t>- Filtr se zpětným proplachem z vysoce kvalitní mosazi. Délka (mm): 136; Výška (mm): 185; Hmotnost (kg): 1; DN připojení: R 1/2";</t>
  </si>
  <si>
    <t>Pol381</t>
  </si>
  <si>
    <t>- Kompaktní automatické doplňovací zařízení pro soustavy s membránovou tlakovou expanzní nádobou pro přímé doplňování z rozvodů pitné vody. Délka (mm): 240; Šířka (mm): 91; Výška (mm): 304; Hmotnost (kg): 3; DN připojení: R 1/2, R 1/2;</t>
  </si>
  <si>
    <t>Pol382</t>
  </si>
  <si>
    <t>- Pouzdro pro změkčovací nebo demineralizační patronu. Šířka (mm): 260; Výška (mm): 600; Hmotnost (kg): 1,5; DN připojení: Rp 1/2 / Rp 1/2;</t>
  </si>
  <si>
    <t>Pol383</t>
  </si>
  <si>
    <t>- Katexová patrona pro změkčovací zařízení. Nelze použít s kotli s Al výměníky. Kapacita cca 6000 l/°dH, např. cca 600 l při 10°dH. Šířka (mm): 76; Výška (mm): 514; Hmotnost (kg): 1,5; Barva: zelená</t>
  </si>
  <si>
    <t>Pol384</t>
  </si>
  <si>
    <t>- Externí tlakové čidlo. Délka (mm): 80; Šířka (mm): 100; Výška (mm): 140; Hmotnost (kg): 0,3;</t>
  </si>
  <si>
    <t>Pol385</t>
  </si>
  <si>
    <t>- Fillmeter</t>
  </si>
  <si>
    <t>Pol386</t>
  </si>
  <si>
    <t>- externí vakuové odplynění pro malé systémy, max. provoz.teplota 60°C Délka (mm): 220; Šířka (mm): 295; Výška (mm): 420; Hmotnost (kg): 5,6;</t>
  </si>
  <si>
    <t>1.7a</t>
  </si>
  <si>
    <t>radiální manometr s jímkou</t>
  </si>
  <si>
    <t>T.02</t>
  </si>
  <si>
    <t>Otopná tělesa</t>
  </si>
  <si>
    <t>Ocelová desková otopná tělesa Ventil Kompakt PLAN s pravým připojením, odvzdušněním a závěsovou sadou</t>
  </si>
  <si>
    <t>Pol387</t>
  </si>
  <si>
    <t>- 11 PLAN VK 300/400 (White RAL 9016)</t>
  </si>
  <si>
    <t>Pol388</t>
  </si>
  <si>
    <t>- 11 PLAN VK 400/500 (White RAL 9016)</t>
  </si>
  <si>
    <t>Pol389</t>
  </si>
  <si>
    <t>- 11 PLAN VK 500/400 (White RAL 9016)</t>
  </si>
  <si>
    <t>Pol390</t>
  </si>
  <si>
    <t>- 11 PLAN VK 900/500 (White RAL 9016)</t>
  </si>
  <si>
    <t>Pol391</t>
  </si>
  <si>
    <t>- 21 PLAN VK 600/400 (White RAL 9016)</t>
  </si>
  <si>
    <t>1.8.1</t>
  </si>
  <si>
    <t>Ocelová desková otopná tělesa Ventil Kompakt PLAN se středovým připojením, odvzdušněním a závěsovou sadou</t>
  </si>
  <si>
    <t>Pol392</t>
  </si>
  <si>
    <t>- PLAN VKM8 21 600/800 (White RAL 9016)</t>
  </si>
  <si>
    <t>Pol393</t>
  </si>
  <si>
    <t>- PLAN VKM8 22 500/1400 (White RAL 9016)</t>
  </si>
  <si>
    <t>Pol394</t>
  </si>
  <si>
    <t>- PLAN VKM8 22 600/800 (White RAL 9016)</t>
  </si>
  <si>
    <t>Pol395</t>
  </si>
  <si>
    <t>- PLAN VKM8 22 600/1000 (White RAL 9016)</t>
  </si>
  <si>
    <t>Pol396</t>
  </si>
  <si>
    <t>- PLAN VKM8 22 600/1100 (White RAL 9016)</t>
  </si>
  <si>
    <t>Pol397</t>
  </si>
  <si>
    <t>- PLAN VKM8 33 500/1200 (White RAL 9016)</t>
  </si>
  <si>
    <t>Pol398</t>
  </si>
  <si>
    <t>- PLAN VKM8 33 500/1400 (White RAL 9016)</t>
  </si>
  <si>
    <t>Pol399</t>
  </si>
  <si>
    <t>- PLAN VKM8 33 500/1800 (White RAL 9016)</t>
  </si>
  <si>
    <t>Pol400</t>
  </si>
  <si>
    <t>- PLAN VKM8 33 600/800 (White RAL 9016)</t>
  </si>
  <si>
    <t>Pol401</t>
  </si>
  <si>
    <t>- PLAN VKM8 33 600/1000 (White RAL 9016)</t>
  </si>
  <si>
    <t>Pol402</t>
  </si>
  <si>
    <t>- PLAN VKM8 33 600/1100 (White RAL 9016)</t>
  </si>
  <si>
    <t>Pol403</t>
  </si>
  <si>
    <t>- PLAN VKM8 33 600/1600 (White RAL 9016)</t>
  </si>
  <si>
    <t>1.9</t>
  </si>
  <si>
    <t>H-armatura napojení VK těles pro dvoutrubkový systém EK s adaptéry AVK 01</t>
  </si>
  <si>
    <t>termopohon na VK tělesa</t>
  </si>
  <si>
    <t>T.03</t>
  </si>
  <si>
    <t>Armatury</t>
  </si>
  <si>
    <t>Filtr závitový nerez - pro série BRA.10.000 - 1"; L=65mm; PTFE</t>
  </si>
  <si>
    <t>KK 1/2" - Kulový uzávěr</t>
  </si>
  <si>
    <t>KK 1" - kulový uzávěř páka</t>
  </si>
  <si>
    <t>VV1/2"; Kv 1,75 - vyvažovací ventil</t>
  </si>
  <si>
    <t>PV1/2",3bar - pojistný ventil</t>
  </si>
  <si>
    <t>T.04</t>
  </si>
  <si>
    <t>Potrubí a izolace</t>
  </si>
  <si>
    <t>Měděná trubka pro rozvody vody a topení, spojováno pomocí pájení, vč. tvarovek</t>
  </si>
  <si>
    <t>Pol404</t>
  </si>
  <si>
    <t>- 15x1,0</t>
  </si>
  <si>
    <t>Pol405</t>
  </si>
  <si>
    <t>- 18x1,0</t>
  </si>
  <si>
    <t>Pol406</t>
  </si>
  <si>
    <t>- 22x1,0</t>
  </si>
  <si>
    <t>Pol407</t>
  </si>
  <si>
    <t>- 28x1,0</t>
  </si>
  <si>
    <t>Tepelná izolace rozvodu topné vody pro radiátory</t>
  </si>
  <si>
    <t>Pol408</t>
  </si>
  <si>
    <t>Termoizolační trubice PRO 15/20 ( 2 )</t>
  </si>
  <si>
    <t>Pol409</t>
  </si>
  <si>
    <t>Termoizolační trubice PRO 18/20 ( 2 )</t>
  </si>
  <si>
    <t>Pol410</t>
  </si>
  <si>
    <t>Termoizolační trubice PRO 22/25 ( 2 )</t>
  </si>
  <si>
    <t>Pol411</t>
  </si>
  <si>
    <t>Termoizolační trubice PRO 28/25 ( 2 )</t>
  </si>
  <si>
    <t>Tepelná izolace rozvodu topné/chladicí vody s parotěsnou zábranou pro pro VZT jednotku</t>
  </si>
  <si>
    <t>Pol412</t>
  </si>
  <si>
    <t>Termoizolační trubice POLAR 15/20 ( 2 )</t>
  </si>
  <si>
    <t>Pol413</t>
  </si>
  <si>
    <t>POLAR 28/25 ( 2 )</t>
  </si>
  <si>
    <t>Montáž TOP zařízení</t>
  </si>
  <si>
    <t>Uvedení do provozu</t>
  </si>
  <si>
    <t>Seřízení a zaregulování rozvodů a koncových prvků</t>
  </si>
  <si>
    <t>06 - SO 01.5 - Silnoproudé rozvody</t>
  </si>
  <si>
    <t xml:space="preserve">    A - OSVĚTLENÍ_dodávka,montážní materiál a montáž</t>
  </si>
  <si>
    <t xml:space="preserve">    B - ZÁSUVKY (dodávka a montáž)</t>
  </si>
  <si>
    <t xml:space="preserve">    C -  VYPÍNAČE</t>
  </si>
  <si>
    <t xml:space="preserve">    D - KABELOVÉ TRASY</t>
  </si>
  <si>
    <t xml:space="preserve">    E - KABELY a PŘÍSLUŠENSTVÍ</t>
  </si>
  <si>
    <t xml:space="preserve">    F - SEZNAM ROZVADĚČŮ</t>
  </si>
  <si>
    <t xml:space="preserve">    G - ZEMNĚNÍ A HROMOSVOD</t>
  </si>
  <si>
    <t xml:space="preserve">    H - OSTATNÍ</t>
  </si>
  <si>
    <t xml:space="preserve">    I - OSTATNÍ NÁKLADY</t>
  </si>
  <si>
    <t xml:space="preserve">    D1 - FOTOVOLTAICKÁ ELEKTRÁRNA 8,25 kWp </t>
  </si>
  <si>
    <t>A</t>
  </si>
  <si>
    <t>OSVĚTLENÍ_dodávka,montážní materiál a montáž</t>
  </si>
  <si>
    <t>700 001</t>
  </si>
  <si>
    <t>Svítidlo B1, BOND C vestavné</t>
  </si>
  <si>
    <t>700 002</t>
  </si>
  <si>
    <t>Svítidlo B2, BOND C přisazené</t>
  </si>
  <si>
    <t>700 003</t>
  </si>
  <si>
    <t>Svítidlo C1 -DL22-22W</t>
  </si>
  <si>
    <t>700 004</t>
  </si>
  <si>
    <t>A1-Office Back G2, 596x596x35 mm, 33 W, 4000 K - vestavný</t>
  </si>
  <si>
    <t>700 005</t>
  </si>
  <si>
    <t>Svítidlo D1 -HERMES H-36W, na povrch</t>
  </si>
  <si>
    <t>700 006</t>
  </si>
  <si>
    <t>Svítidlo E -AL65C, 12W/1000lm na povrch s PIR čidlem</t>
  </si>
  <si>
    <t>700 007</t>
  </si>
  <si>
    <t>Svítidlo N1D- nouzové s vlastní baterií, doba zálohy 60min, včetně potřebného příslušenství pro montáž</t>
  </si>
  <si>
    <t>700 008</t>
  </si>
  <si>
    <t>Svítidlo N2A- nouzové s vlastní baterií, doba zálohy 60min, včetně potřebného příslušenství pro montáž</t>
  </si>
  <si>
    <t>700 009</t>
  </si>
  <si>
    <t>Svítidlo N2C- nouzové s vlastní baterií, doba zálohy 60min, včetně potřebného příslušenství pro montáž</t>
  </si>
  <si>
    <t>700 010</t>
  </si>
  <si>
    <t>Svítidlo N3A- nouzové s vlastní baterií, doba zálohy 60min, včetně potřebného příslušenství pro montáž</t>
  </si>
  <si>
    <t>700 011</t>
  </si>
  <si>
    <t>Svítidlo s nouzovým zdrojem 60´,čočka-sklo 400mm</t>
  </si>
  <si>
    <t>700 012</t>
  </si>
  <si>
    <t>Fotoluminiscenční tabulka 200x100-vlevo</t>
  </si>
  <si>
    <t>B</t>
  </si>
  <si>
    <t>ZÁSUVKY (dodávka a montáž)</t>
  </si>
  <si>
    <t>700 013</t>
  </si>
  <si>
    <t>Zásuvka 230V, 16A, 1násobná, vč. instal. krabice a rámečku, barva bílá, s clonkou, zapuštěná montáž, design LEGRAND</t>
  </si>
  <si>
    <t>700 014</t>
  </si>
  <si>
    <t>Zásuvka do parapetního kanálu s přep. ochr 230V, 16A, vč. instal. Krabice a mtž. Příslušenství, barva bílá</t>
  </si>
  <si>
    <t>700 015</t>
  </si>
  <si>
    <t>Zvukotěsná krabice přístrojová</t>
  </si>
  <si>
    <t>C</t>
  </si>
  <si>
    <t xml:space="preserve"> VYPÍNAČE</t>
  </si>
  <si>
    <t>700 016</t>
  </si>
  <si>
    <t>PŘÍTOMNOSTNÍ čidlo 230V/10A IP55, úhel pokrytí 360st., nástěnná montáž, design ABB Busch Watcher 360</t>
  </si>
  <si>
    <t>700 017</t>
  </si>
  <si>
    <t>POHYBOVÉ čidlo 230V/10A IP55, úhel pokrytí 360st., nástěnná montáž, design ABB Busch Watcher 360</t>
  </si>
  <si>
    <t>700 018</t>
  </si>
  <si>
    <t>Vypínač 230V/10A řaz.1, vč. instal. krabice a rámečku, zapuštěná montáž, design LEGRAND</t>
  </si>
  <si>
    <t>700 019</t>
  </si>
  <si>
    <t>Ovl.TLAČÍTKO ROLETY- 230V/10A , vč. instal. krabice a rámečku, zapuštěná montáž, design LEGRAND</t>
  </si>
  <si>
    <t>700 020</t>
  </si>
  <si>
    <t>Vypínač 230V/10A řaz.6, , vč. instal. krabice a rámečku, zapuštěná montáž, design LEGRAND IP42</t>
  </si>
  <si>
    <t>700 021</t>
  </si>
  <si>
    <t>Vypínač 230V/10A řaz.1, vč. instal. krabice a rámečku, zapuštěná montáž, design LEGRAND, IP42</t>
  </si>
  <si>
    <t>700 022</t>
  </si>
  <si>
    <t>vypínač BUSCH -spínač pro tlačítkové spínání a otočné ovládání vč. ovládacího prvku a montážního krytu</t>
  </si>
  <si>
    <t>700 023</t>
  </si>
  <si>
    <t>Servisní STOP Tlačítko pro FVE, nástěnná montáž, vč. ovládacího prvku a montážního krytu</t>
  </si>
  <si>
    <t>700 024</t>
  </si>
  <si>
    <t>Tabulky pro označení bdovy -FVE</t>
  </si>
  <si>
    <t>700 025</t>
  </si>
  <si>
    <t>Tlačítko TOTAL STOP, nástěnná montáž, vč. ovládacího prvku a montážního krytu</t>
  </si>
  <si>
    <t>KABELOVÉ TRASY</t>
  </si>
  <si>
    <t>700 026</t>
  </si>
  <si>
    <t>Kabelový žlab mars400/50 s víkem - pozinkovaný, vč. spojek, nosníků, závěsů (podpěr) a kotvení a včetně příchytek</t>
  </si>
  <si>
    <t>700 027</t>
  </si>
  <si>
    <t>Trasa na kabelových příchytkách - Kabelová trasa z kabelových svazků upevněných na příchytkách pro max. 10 kabelů, na stěnu nebo do stropu, vč. upevňovacího a instalačního materiálu</t>
  </si>
  <si>
    <t>700 028</t>
  </si>
  <si>
    <t>Dvouplášťová chránička ohebná, prům. 50 - pro mechanickou ochranu kabelů vedených k ER, vč. zatahovacího drátu</t>
  </si>
  <si>
    <t>700 029</t>
  </si>
  <si>
    <t>Chránička ohebná, prům. 16- pro mechanickou ochranu kabelů vedených k ER, vč. zatahovacího drátu</t>
  </si>
  <si>
    <t>700 030</t>
  </si>
  <si>
    <t>Parapetní kanál 210/70</t>
  </si>
  <si>
    <t>E</t>
  </si>
  <si>
    <t>KABELY a PŘÍSLUŠENSTVÍ</t>
  </si>
  <si>
    <t>700 031</t>
  </si>
  <si>
    <t>Kabel AYKY4x50 - Kabel vč. ukončení, zapojení, označovacího štítku, vč. dopravy, manipulace a montáže. Délka dle seznamu zařízení výkresů půdorysu, včetně prořezu a rezerv.</t>
  </si>
  <si>
    <t>700 032</t>
  </si>
  <si>
    <t>Kabelová spojka pro kabel AYKY 4x50 komplet</t>
  </si>
  <si>
    <t>700 033</t>
  </si>
  <si>
    <t>Kabel CYKY-J 4x35 - Kabel vč. ukončení, zapojení, označovacího štítku, vč. dopravy, manipulace a montáže. Délka dle seznamu zařízení výkresů půdorysu, včetně prořezu a rezerv.</t>
  </si>
  <si>
    <t>700 034</t>
  </si>
  <si>
    <t>Kabel CXKH-R-J 5x16 - Kabel vč. ukončení, zapojení, označovacího štítku, vč. dopravy, manipulace a montáže. Délka dle seznamu zařízení výkresů půdorysu, včetně prořezu a rezerv.</t>
  </si>
  <si>
    <t>700 035</t>
  </si>
  <si>
    <t>Kabel CXKH-R-J 5x6 - Kabel vč. ukončení, zapojení, označovacího štítku, vč. dopravy, manipulace a montáže. Délka dle seznamu zařízení výkresů půdorysu, včetně prořezu a rezerv.</t>
  </si>
  <si>
    <t>700 036</t>
  </si>
  <si>
    <t>Kabel CXKH-R-J 5x4 - Kabel vč. ukončení, zapojení, označovacího štítku, vč. dopravy, manipulace a montáže. Délka dle seznamu zařízení výkresů půdorysu, včetně prořezu a rezerv.</t>
  </si>
  <si>
    <t>700 037</t>
  </si>
  <si>
    <t>Kabel CXKH-R-J 5x2,5 - Kabel vč. ukončení, zapojení, označovacího štítku, vč. dopravy, manipulace a montáže. Délka dle seznamu zařízení výkresů půdorysu, včetně prořezu a rezerv.</t>
  </si>
  <si>
    <t>700 038</t>
  </si>
  <si>
    <t>Kabel CXKH-R-J 3x2,5 - Kabel vč. ukončení, zapojení, označovacího štítku, vč. dopravy, manipulace a montáže. Délka dle seznamu zařízení výkresů půdorysu, včetně prořezu a rezerv.</t>
  </si>
  <si>
    <t>700 039</t>
  </si>
  <si>
    <t>Kabel CXKH-R-J 3x1,5 - Kabel vč. ukončení, zapojení, označovacího štítku, vč. dopravy, manipulace a montáže. Délka dle seznamu zařízení výkresů půdorysu, včetně prořezu a rezerv.</t>
  </si>
  <si>
    <t>700 040</t>
  </si>
  <si>
    <t>Kabel CXKH-R-J 5x1,5 - Kabel vč. ukončení, zapojení, označovacího štítku, vč. dopravy, manipulace a montáže. Délka dle seznamu zařízení výkresů půdorysu, včetně prořezu a rezerv.</t>
  </si>
  <si>
    <t>700 041</t>
  </si>
  <si>
    <t>Kabel CXKH-V-O 3x1,5 - Kabel vč. ukončení, zapojení, označovacího štítku, vč. dopravy, manipulace a montáže. Délka dle seznamu zařízení výkresů půdorysu, včetně prořezu a rezerv.B2cas1d1</t>
  </si>
  <si>
    <t>700 042</t>
  </si>
  <si>
    <t>Kabel CYKY-O 2x1,5 - Kabel vč. ukončení, zapojení, označovacího štítku, vč. dopravy, manipulace a montáže. Délka dle seznamu zařízení výkresů půdorysu, včetně prořezu a rezerv.</t>
  </si>
  <si>
    <t>700 043</t>
  </si>
  <si>
    <t>Kabel CYKY-O 3x1,5 - Kabel vč. ukončení, zapojení, označovacího štítku, vč. dopravy, manipulace a montáže. Délka dle seznamu zařízení výkresů půdorysu, včetně prořezu a rezerv.</t>
  </si>
  <si>
    <t>700 044</t>
  </si>
  <si>
    <t>Kabel H07VK6ZŽ - Kabel vč. ukončení, zapojení, označovacího štítku, vč. dopravy, manipulace a montáže. Délka dle seznamu zařízení výkresů půdorysu, včetně prořezu a rezerv.</t>
  </si>
  <si>
    <t>700 045</t>
  </si>
  <si>
    <t>Kabel H07VK16ZŽ - Kabel vč. ukončení, zapojení, označovacího štítku, vč. dopravy, manipulace a montáže. Délka dle seznamu zařízení výkresů půdorysu, včetně prořezu a rezerv.</t>
  </si>
  <si>
    <t>700 046</t>
  </si>
  <si>
    <t>Kabel H07VK25ZŽ - Kabel vč. ukončení, zapojení, označovacího štítku, vč. dopravy, manipulace a montáže. Délka dle seznamu zařízení výkresů půdorysu, včetně prořezu a rezerv.</t>
  </si>
  <si>
    <t>F</t>
  </si>
  <si>
    <t>SEZNAM ROZVADĚČŮ</t>
  </si>
  <si>
    <t>700 047</t>
  </si>
  <si>
    <t>Rozvaděč RH - Rozvaděčová skříň, vč. dopravy, montáže, osazení, průchodek, ukončení a zapojení A ověření dle ČSN. Viz výkres 05</t>
  </si>
  <si>
    <t>700 048</t>
  </si>
  <si>
    <t>Rozvaděč RP - Rozvaděčová skříň, vč. dopravy, montáže, osazení, průchodek, ukončení a zapojení A ověření dle ČSN. Viz výkres 06</t>
  </si>
  <si>
    <t>700 049</t>
  </si>
  <si>
    <t>Rozvaděč RF1.1 - Pojistková skříň včetně přepěťové ochrany T1, vč. dopravy, montáže, osazení, průchodek, ukončení a zapojení A ověření dle ČSN.</t>
  </si>
  <si>
    <t>700 050</t>
  </si>
  <si>
    <t>Rozvaděč RF1.2 - Rozváděč přepěťových ochran T1, vč. dopravy, montáže, osazení, průchodek, ukončení a zapojení A ověření dle ČSN.</t>
  </si>
  <si>
    <t>700 051</t>
  </si>
  <si>
    <t>Rozvaděč RF2 - Rozváděč přepěťových ochran T1, vč. dopravy, montáže, osazení, průchodek, ukončení a zapojení A ověření dle ČSN.</t>
  </si>
  <si>
    <t>G</t>
  </si>
  <si>
    <t>ZEMNĚNÍ A HROMOSVOD</t>
  </si>
  <si>
    <t>700 052</t>
  </si>
  <si>
    <t>FeZn30/4 - Pásek FeZn 30/4 pro provedení zemniče_cena zahrnuje položení a dodávka za 1m.</t>
  </si>
  <si>
    <t>700 053</t>
  </si>
  <si>
    <t>Betonová zátěž, betonový podstavec Rd16 d= 337/17kg s klínem</t>
  </si>
  <si>
    <t>700 054</t>
  </si>
  <si>
    <t>Podložka plastová pod podstavec BP d= 370 mm</t>
  </si>
  <si>
    <t>700 055</t>
  </si>
  <si>
    <t>Distanční tyč GFK světle šedá 3m</t>
  </si>
  <si>
    <t>700 056</t>
  </si>
  <si>
    <t>Trubkové jímací tyče se zúžením 16/10 mm délka 1500 Lehké provedení; délka zúžení je 1000 mm.</t>
  </si>
  <si>
    <t>700 057</t>
  </si>
  <si>
    <t>SVORKA SPOJOVACÍ PRO JÍMACÍ TYČE Ø 16/16 mm</t>
  </si>
  <si>
    <t>700 058</t>
  </si>
  <si>
    <t>Svorka pro izolační podpěru</t>
  </si>
  <si>
    <t>700 059</t>
  </si>
  <si>
    <t>Svorka křížová</t>
  </si>
  <si>
    <t>700 060</t>
  </si>
  <si>
    <t>Drát 8 ALMGsi8, pevně</t>
  </si>
  <si>
    <t>700 061</t>
  </si>
  <si>
    <t>Svorka sopjení koncovky HVI + ALMGsi8</t>
  </si>
  <si>
    <t>700 062</t>
  </si>
  <si>
    <t>Svorka pro přichyćení dané technologie</t>
  </si>
  <si>
    <t>700 063</t>
  </si>
  <si>
    <t>Příslušenství pro montáž a instalaci HVI vodiče</t>
  </si>
  <si>
    <t>700 064</t>
  </si>
  <si>
    <t>Vodič HVI, S= 75, šedý, D=23</t>
  </si>
  <si>
    <t>700 065</t>
  </si>
  <si>
    <t>UF - krabice pro zkušební svorky</t>
  </si>
  <si>
    <t>700 066</t>
  </si>
  <si>
    <t>Zkušební svorka</t>
  </si>
  <si>
    <t>700 067</t>
  </si>
  <si>
    <t>podružný materiál</t>
  </si>
  <si>
    <t>700 068</t>
  </si>
  <si>
    <t>adaptér pro HVI</t>
  </si>
  <si>
    <t>700 069</t>
  </si>
  <si>
    <t>Izolovaný držák vedení do plochy střechy</t>
  </si>
  <si>
    <t>700 070</t>
  </si>
  <si>
    <t>Štítek 1</t>
  </si>
  <si>
    <t>700 071</t>
  </si>
  <si>
    <t>Připojovací prvek sada pro 23mm</t>
  </si>
  <si>
    <t>700 072</t>
  </si>
  <si>
    <t>Připojovací sada 4*D20 na jímač</t>
  </si>
  <si>
    <t>700 073</t>
  </si>
  <si>
    <t>Distanční držák s PA svorkou pro vodič HVI (oblast koncovky )</t>
  </si>
  <si>
    <t>700 074</t>
  </si>
  <si>
    <t>J3,2= Izolovaný jímač s PA svorkou pružinovou</t>
  </si>
  <si>
    <t>700 075</t>
  </si>
  <si>
    <t>Tříramenný stojan velký</t>
  </si>
  <si>
    <t>700 076</t>
  </si>
  <si>
    <t>Izolovaný držák vedení, do stěny</t>
  </si>
  <si>
    <t>700 077</t>
  </si>
  <si>
    <t>přípojnice potenciálového vyrovnání pro průřezy do 240mm2 - Cena zahrnuje dodávku a montáž včetně držáků, kotev a šroubů přípojnice EPV(MET).</t>
  </si>
  <si>
    <t>700 078</t>
  </si>
  <si>
    <t>zemnící bod - Cena zahrnuje dodávku a montáž zemnícího bodu.</t>
  </si>
  <si>
    <t>H</t>
  </si>
  <si>
    <t>OSTATNÍ</t>
  </si>
  <si>
    <t>700 079</t>
  </si>
  <si>
    <t>DODÁVKA -Ucpávky průchodů požárními úseky 60min - ref. Intumex, Hilti Těsnící materiál musí mít minimálně stejnou požární odolnost, jako je požadovaná požární odolnost prostupující konstrukce .</t>
  </si>
  <si>
    <t>-1361582615</t>
  </si>
  <si>
    <t>700 080</t>
  </si>
  <si>
    <t>MONTÁŽ - Stavební zednické přípomoce, zhotovení prostupů a rýh ve stěně - Začistění a vypláštění kompletní , zhotovení prostupu, opravy povrchů, drobná stavební mechanizace apod. vč. potřebného materiálu</t>
  </si>
  <si>
    <t>700 081</t>
  </si>
  <si>
    <t>MONTÁŽ - Stavební zednické přípomoce, zhotovení kapes pro instal. krabice prům. 68mm - Začistění a vypláštění kompletní , zhotovení prostupu, opravy povrchů, drobná stavební mechanizace apod. vč. potřebného materiálu</t>
  </si>
  <si>
    <t>700 082</t>
  </si>
  <si>
    <t>Ucpávka prostupu do objektu - protipožární, protiplynová a proti vnikání vlhkosti, referenční typ Hawke modul HF6052</t>
  </si>
  <si>
    <t>-1628500995</t>
  </si>
  <si>
    <t>700 083</t>
  </si>
  <si>
    <t>Dielektrický koberec - Gumové izolační koberce pro elektrotechniku, ochrana před nebezpečným napětím do 1000 V, pryž pro pokrytí podlah ve vnitřních prostorách budov.</t>
  </si>
  <si>
    <t>-272646744</t>
  </si>
  <si>
    <t>700 084</t>
  </si>
  <si>
    <t>MONTÁŽ - Pomocné montážní práce - cena zahrnuje kompletní pomocné montážní práce potřebné k provedení a dokončení díla</t>
  </si>
  <si>
    <t>700 085</t>
  </si>
  <si>
    <t>Výkopové práce travnatý terén, včetně pískového lože, zásypu, hutnění a finalizační úpravy</t>
  </si>
  <si>
    <t>700 086</t>
  </si>
  <si>
    <t>Výkopové práce (vozovka, chodník, panel, asfalt) včetně pískového lože, zásypu, hutnění a finalizační úpravy</t>
  </si>
  <si>
    <t>700 087</t>
  </si>
  <si>
    <t>Zaměření a vytyčení stávajících sítí</t>
  </si>
  <si>
    <t>I</t>
  </si>
  <si>
    <t>OSTATNÍ NÁKLADY</t>
  </si>
  <si>
    <t>700 088</t>
  </si>
  <si>
    <t>Dodavatelská výrobní dokumentace - Vypracování výrobní dokumentace stavby. Cena zahrnuje zhotovení a dodání dokumentace v počtu 6 pare +2x CD</t>
  </si>
  <si>
    <t>700 089</t>
  </si>
  <si>
    <t>Dokumentace skutečného provedení - Vypracování dokumentace skutečného provedení stavby v úrovni podrobnosti realizační dokumentace cena zahrnuje zhotovení a dodání dokumentace skutečného provedení v počtu 6 pare +2x CD</t>
  </si>
  <si>
    <t>700 090</t>
  </si>
  <si>
    <t>Provedení a vypracování výchozí revize</t>
  </si>
  <si>
    <t>700 091</t>
  </si>
  <si>
    <t>Provedení měření osvětlenosti a vypracování zprávy o měření osvětlenosti</t>
  </si>
  <si>
    <t>700 092</t>
  </si>
  <si>
    <t>MONTÁŽ - Mimostaveništní doprava dodávek - Zahrnuje náklady na dopravu strojů a zařízení od výrobce (obchodní organizace) až na místo první skládky na staveništi ve smyslu Pravidel „M“ (ÚRS Praha a.s.)</t>
  </si>
  <si>
    <t>%</t>
  </si>
  <si>
    <t xml:space="preserve">FOTOVOLTAICKÁ ELEKTRÁRNA 8,25 kWp </t>
  </si>
  <si>
    <t>FVE01</t>
  </si>
  <si>
    <t>Fotovoltaický panel monokrystalický half – cell panel-DAH SOLAR 550Wp-München</t>
  </si>
  <si>
    <t>FVE02</t>
  </si>
  <si>
    <t>Střídač DC/AC-ON GRID-SOLAX X3PRO</t>
  </si>
  <si>
    <t>FVE03</t>
  </si>
  <si>
    <t>Optimizér, vstupní napětí 60VdC</t>
  </si>
  <si>
    <t>FVE04</t>
  </si>
  <si>
    <t>Smart Logger-monitoring FVE</t>
  </si>
  <si>
    <t>FVE05</t>
  </si>
  <si>
    <t>Montáž uchycení FV panelů , konstrukce pro uchycení FV panelů</t>
  </si>
  <si>
    <t>FVE06</t>
  </si>
  <si>
    <t>RFVE-rozvaděč, osazený, AC;DC, jističi, pojistkovými odpínači, se svodiči přepětí a vypínačem</t>
  </si>
  <si>
    <t>FVE08</t>
  </si>
  <si>
    <t>Úprava rozvaděče na místě stavby a dozapojení okruhů pro FVE. A ER</t>
  </si>
  <si>
    <t>FVE09</t>
  </si>
  <si>
    <t>Dodávka, montáž a nastavení - inteligentní řízení přetoků</t>
  </si>
  <si>
    <t>Kpl</t>
  </si>
  <si>
    <t>FVE11</t>
  </si>
  <si>
    <t>DC kabely - Solární kabely ALKB průřez 6mm2</t>
  </si>
  <si>
    <t>Pol414</t>
  </si>
  <si>
    <t>Kabel 5x1,5</t>
  </si>
  <si>
    <t>FVE12</t>
  </si>
  <si>
    <t>Konektory MC4</t>
  </si>
  <si>
    <t>FVE13</t>
  </si>
  <si>
    <t>Silový kabel 5x16 / Cu</t>
  </si>
  <si>
    <t>FVE14</t>
  </si>
  <si>
    <t>Nastavení, zprovoznění a odzkoušení NN ochrany včetně vystavení protokolu (v rámci revize)</t>
  </si>
  <si>
    <t>FVE15</t>
  </si>
  <si>
    <t>Zakreslení skutečného stavu</t>
  </si>
  <si>
    <t>FVE16</t>
  </si>
  <si>
    <t>Inženýring při realizaci</t>
  </si>
  <si>
    <t>FVE17</t>
  </si>
  <si>
    <t>Doprava (dle dodavatele)</t>
  </si>
  <si>
    <t>FVE18</t>
  </si>
  <si>
    <t>Elektroměr pro FVE-4Q</t>
  </si>
  <si>
    <t>FVE19</t>
  </si>
  <si>
    <t>Revize</t>
  </si>
  <si>
    <t>07 - SO 01.6 - Slaboproudé rozvody</t>
  </si>
  <si>
    <t xml:space="preserve">01 - PZTS </t>
  </si>
  <si>
    <t xml:space="preserve">    D1 - Ústředna, systémové prvky</t>
  </si>
  <si>
    <t xml:space="preserve">    D2 - Prvky (čidla)</t>
  </si>
  <si>
    <t xml:space="preserve">    D3 - Kabely </t>
  </si>
  <si>
    <t xml:space="preserve">    D4 - Krabice</t>
  </si>
  <si>
    <t xml:space="preserve">    D5 - Kabelové trasy</t>
  </si>
  <si>
    <t xml:space="preserve">    D6 - Instalace</t>
  </si>
  <si>
    <t xml:space="preserve">    D7 - Ostatní</t>
  </si>
  <si>
    <t>Ústředna, systémové prvky</t>
  </si>
  <si>
    <t>Pol136</t>
  </si>
  <si>
    <t>Zabezpečovací ústředna PZTS pro 520 zón v kovovém krytu</t>
  </si>
  <si>
    <t>Pol137</t>
  </si>
  <si>
    <t>LCD klávesnice</t>
  </si>
  <si>
    <t>Pol138</t>
  </si>
  <si>
    <t>Univerzální kovový kryt bez zámku se sabotážním kontaktem</t>
  </si>
  <si>
    <t>Pol139</t>
  </si>
  <si>
    <t>Koncentrátor 8 zón v kovovém krytu</t>
  </si>
  <si>
    <t>Pol140</t>
  </si>
  <si>
    <t>Spínaný zdroj 12V/10A s tepelnou a nadproudovou ochranou v kovovém krytu</t>
  </si>
  <si>
    <t>Pol141</t>
  </si>
  <si>
    <t>Akumulátor 17 Ah, nominální napětí 12 Vss</t>
  </si>
  <si>
    <t>Pol142</t>
  </si>
  <si>
    <t>Síťový modul</t>
  </si>
  <si>
    <t>D2</t>
  </si>
  <si>
    <t>Prvky (čidla)</t>
  </si>
  <si>
    <t>Pol143</t>
  </si>
  <si>
    <t>PIR klasické, dosah min 10m</t>
  </si>
  <si>
    <t>Pol144</t>
  </si>
  <si>
    <t>PIR stropní</t>
  </si>
  <si>
    <t>Pol145</t>
  </si>
  <si>
    <t>Magnetický kontakt, /Čtyřdrátový plastový polarizovaný magnetický kontakt se sabotážní smyčkou, pracovní mezera max. 20 mm/</t>
  </si>
  <si>
    <t>Pol146</t>
  </si>
  <si>
    <t>Tahové signální tlačítko</t>
  </si>
  <si>
    <t>Pol147</t>
  </si>
  <si>
    <t>Tísňové tlačítko</t>
  </si>
  <si>
    <t>Pol148</t>
  </si>
  <si>
    <t>Potvrzovací tlačítko na zrušení poplachu</t>
  </si>
  <si>
    <t>Pol149</t>
  </si>
  <si>
    <t>Opticko akustická signalizace nouzového volání</t>
  </si>
  <si>
    <t>Pol150</t>
  </si>
  <si>
    <t>Zálohovaná plastová siréna venkovní 110dB/1m s majákem a akumulátorem, ČSN EN 50131-1 min. stupeň 3</t>
  </si>
  <si>
    <t>Pol151</t>
  </si>
  <si>
    <t>Nelohovaná plastová siréna vnitřní, ČSN EN 50131-1 min. stupeň 3</t>
  </si>
  <si>
    <t>D3</t>
  </si>
  <si>
    <t xml:space="preserve">Kabely </t>
  </si>
  <si>
    <t>Pol152</t>
  </si>
  <si>
    <t>Sděl. stíněný kabel 5×2×0,5 vhodný pro zabezpečovací instalace</t>
  </si>
  <si>
    <t>Pol153</t>
  </si>
  <si>
    <t>Sděl. stíněný kabel 3×2×0,5,vhodný pro zabezpečovací instalace</t>
  </si>
  <si>
    <t>Pol154</t>
  </si>
  <si>
    <t>Napájecí kabel CYKY-J 3x2,5</t>
  </si>
  <si>
    <t>D4</t>
  </si>
  <si>
    <t>Krabice</t>
  </si>
  <si>
    <t>Pol155</t>
  </si>
  <si>
    <t>Krabice rozbočovací vč. svorkovnice, tamper</t>
  </si>
  <si>
    <t>Poznámka k položce:_x000D_
Plastová propojovací krabice, 24+2 šroubovací svorky, s větší výškou, st. 3</t>
  </si>
  <si>
    <t>D5</t>
  </si>
  <si>
    <t>Kabelové trasy</t>
  </si>
  <si>
    <t>Pol156</t>
  </si>
  <si>
    <t>Elektroinstalační trubka ohebná PVC pr. 16 mm, se střední mechanickou odolností, vč. instalačního materiálu a příslušenství, (instalace pod omítku)</t>
  </si>
  <si>
    <t>Pol157</t>
  </si>
  <si>
    <t>Drobný instalační materiál, štítky</t>
  </si>
  <si>
    <t>D6</t>
  </si>
  <si>
    <t>Instalace</t>
  </si>
  <si>
    <t>Pol158</t>
  </si>
  <si>
    <t>Instalace kabeláže (uložení do nosných systémů, pod omítku)</t>
  </si>
  <si>
    <t>Pol87</t>
  </si>
  <si>
    <t>Drážkování</t>
  </si>
  <si>
    <t>Pol159</t>
  </si>
  <si>
    <t>Instalace kabelových tras</t>
  </si>
  <si>
    <t>Pol160</t>
  </si>
  <si>
    <t>Instalace čidel</t>
  </si>
  <si>
    <t>Pol161</t>
  </si>
  <si>
    <t>Instalace systémových prvků</t>
  </si>
  <si>
    <t>Pol91</t>
  </si>
  <si>
    <t>Programování</t>
  </si>
  <si>
    <t>D7</t>
  </si>
  <si>
    <t>Pol162</t>
  </si>
  <si>
    <t>Dokumentace zhotovitele</t>
  </si>
  <si>
    <t>Pol163</t>
  </si>
  <si>
    <t>Pol164</t>
  </si>
  <si>
    <t>Manuály</t>
  </si>
  <si>
    <t>Pol165</t>
  </si>
  <si>
    <t>Pol166</t>
  </si>
  <si>
    <t>Připojení systému PZTS na bezpečnostní velín</t>
  </si>
  <si>
    <t>Pol167</t>
  </si>
  <si>
    <t>Testy, revize</t>
  </si>
  <si>
    <t>Pol168</t>
  </si>
  <si>
    <t>Zaškolení</t>
  </si>
  <si>
    <t>Pol169</t>
  </si>
  <si>
    <t>Náklady na zkoušky</t>
  </si>
  <si>
    <t>Pol170</t>
  </si>
  <si>
    <t>Zkušební provoz</t>
  </si>
  <si>
    <t>Pol171</t>
  </si>
  <si>
    <t>Energie a jiná média</t>
  </si>
  <si>
    <t>Pol172</t>
  </si>
  <si>
    <t>Lešení a pomocné konstrukce</t>
  </si>
  <si>
    <t>Pol173</t>
  </si>
  <si>
    <t>Vertikální doprava</t>
  </si>
  <si>
    <t>Pol174</t>
  </si>
  <si>
    <t>Přemístění po staveništi</t>
  </si>
  <si>
    <t>Pol175</t>
  </si>
  <si>
    <t>Ochrana provedených prací</t>
  </si>
  <si>
    <t>Pol176</t>
  </si>
  <si>
    <t>BOZP</t>
  </si>
  <si>
    <t>Pol177</t>
  </si>
  <si>
    <t>Požární izolace</t>
  </si>
  <si>
    <t>Pol178</t>
  </si>
  <si>
    <t>Kompletace</t>
  </si>
  <si>
    <t>Pol179</t>
  </si>
  <si>
    <t>Náklady na projednání předmětu Díla</t>
  </si>
  <si>
    <t>Pol180</t>
  </si>
  <si>
    <t>Úklid</t>
  </si>
  <si>
    <t>Pol181</t>
  </si>
  <si>
    <t>Odpadové hospodářství</t>
  </si>
  <si>
    <t>Pol182</t>
  </si>
  <si>
    <t>Stavební přípomoci</t>
  </si>
  <si>
    <t xml:space="preserve">02 - SKV </t>
  </si>
  <si>
    <t xml:space="preserve">    D1 - Systémové prvky</t>
  </si>
  <si>
    <t xml:space="preserve">    D2 - Kabely </t>
  </si>
  <si>
    <t xml:space="preserve">    D3 - Krabice</t>
  </si>
  <si>
    <t xml:space="preserve">    D4 - Kabelové trasy</t>
  </si>
  <si>
    <t xml:space="preserve">    D5 - Instalace</t>
  </si>
  <si>
    <t xml:space="preserve">    D6 - Ostatní</t>
  </si>
  <si>
    <t>Systémové prvky</t>
  </si>
  <si>
    <t>Pol183</t>
  </si>
  <si>
    <t>Řídící jednotka kontroly vstupu kompatibilní se stávajícím systémem ACS ĆZU - PC MASTER</t>
  </si>
  <si>
    <t>Pol184</t>
  </si>
  <si>
    <t>Řídící jednotka kontroly vstupu pro 1 dveře, kompatibilní se stávajícím systémem ACS ĆZU</t>
  </si>
  <si>
    <t>Pol185</t>
  </si>
  <si>
    <t>Čtečka bezkontaktních karet normy ISO/IEC 14443, čtení informace ze zabezpečených souborů resp. sektorů karty, umožňuje komunikaci ve všech NFC režimech (R/W), card emulation a Peer to peer (P2P), pracovní kmitočet 13,56 MHz, čtecí vzdálenost min. 4,5 cm, krytí IP 65, pracovní teplota okolí - 25 až + 60°C.</t>
  </si>
  <si>
    <t>Pol186</t>
  </si>
  <si>
    <t>Elektromechanický samozamykací zámek úzký s certifikátem pro dveře únikové, včetně komplet příslušenství (průchodky, arm hadice,systémový kabel)</t>
  </si>
  <si>
    <t>Pol187</t>
  </si>
  <si>
    <t>Elektrický otvírač pro dveře s požární odolností</t>
  </si>
  <si>
    <t>Pol188</t>
  </si>
  <si>
    <t>Kabelová průchodka</t>
  </si>
  <si>
    <t>Pol189</t>
  </si>
  <si>
    <t>magnetický kontakt SKV</t>
  </si>
  <si>
    <t>Pol190</t>
  </si>
  <si>
    <t>Spínaný zdroj 12V/10A s tepelnou a nadproudovou ochranou v kovovém krytu s prostorem pro akumulátor.</t>
  </si>
  <si>
    <t>Pol191</t>
  </si>
  <si>
    <t>Akumulátor 38 Ah, nominální napětí 12 Vss</t>
  </si>
  <si>
    <t>Pol192</t>
  </si>
  <si>
    <t>kabel U/UTP 4×2×AWG24/1, CAT 6</t>
  </si>
  <si>
    <t>Pol193</t>
  </si>
  <si>
    <t>Napájecí kabel CYKY-J 3x1,5</t>
  </si>
  <si>
    <t>Pol194</t>
  </si>
  <si>
    <t>Krabice rozbočovací vč. svorkovnice</t>
  </si>
  <si>
    <t>Pol195</t>
  </si>
  <si>
    <t>Pol196</t>
  </si>
  <si>
    <t>Pol197</t>
  </si>
  <si>
    <t>Pol198</t>
  </si>
  <si>
    <t>Pol199</t>
  </si>
  <si>
    <t>Instalace kabelových tras pod omítku (zasekat), stavební přípomoce</t>
  </si>
  <si>
    <t>Pol200</t>
  </si>
  <si>
    <t>Instalace zámků</t>
  </si>
  <si>
    <t>Pol201</t>
  </si>
  <si>
    <t>Pol202</t>
  </si>
  <si>
    <t>Analýza, tvorba a úprava SP, konzultace, koordinace</t>
  </si>
  <si>
    <t>Pol203</t>
  </si>
  <si>
    <t>Oživení, zprovoznění, měření a připojení do systému</t>
  </si>
  <si>
    <t>Pol204</t>
  </si>
  <si>
    <t>Zaimplementování systému EKV do areálového systému ČZU včetně zaškolení</t>
  </si>
  <si>
    <t>Pol205</t>
  </si>
  <si>
    <t>Pol206</t>
  </si>
  <si>
    <t>Pol207</t>
  </si>
  <si>
    <t>Pol208</t>
  </si>
  <si>
    <t>Pol209</t>
  </si>
  <si>
    <t>Pol210</t>
  </si>
  <si>
    <t>Pol211</t>
  </si>
  <si>
    <t>Pol212</t>
  </si>
  <si>
    <t>Pol213</t>
  </si>
  <si>
    <t>Pol214</t>
  </si>
  <si>
    <t>Požární ucpávky</t>
  </si>
  <si>
    <t>Pol215</t>
  </si>
  <si>
    <t>Pol216</t>
  </si>
  <si>
    <t>Pol217</t>
  </si>
  <si>
    <t>Pol218</t>
  </si>
  <si>
    <t>Pol219</t>
  </si>
  <si>
    <t xml:space="preserve">03 - SCS </t>
  </si>
  <si>
    <t xml:space="preserve">    D1 - Rozvaděče</t>
  </si>
  <si>
    <t xml:space="preserve">    D2 - Zásuvky</t>
  </si>
  <si>
    <t xml:space="preserve">    D3 - Ukončení v rozvaděčích </t>
  </si>
  <si>
    <t xml:space="preserve">    D4 - Kabely ostatní</t>
  </si>
  <si>
    <t xml:space="preserve">    D5 - Zemnění, stínění</t>
  </si>
  <si>
    <t xml:space="preserve">    D6 - Kabelové trasy</t>
  </si>
  <si>
    <t xml:space="preserve">    D7 - Kabely metalické</t>
  </si>
  <si>
    <t xml:space="preserve">    D8 - Kabely optické</t>
  </si>
  <si>
    <t xml:space="preserve">    D9 - Instalace</t>
  </si>
  <si>
    <t xml:space="preserve">    D10 - Ostatní</t>
  </si>
  <si>
    <t>Rozvaděče</t>
  </si>
  <si>
    <t>Pol220</t>
  </si>
  <si>
    <t>Rack SCS stojanový, 800×1000×42U, včetně 19" rámu (přední i zadní), přední dveře z perforovaného plechu, zadní dveře perforované dělené</t>
  </si>
  <si>
    <t>Pol221</t>
  </si>
  <si>
    <t>19" napájecí lišta (min 5x230V) s přepěťovou ochranou</t>
  </si>
  <si>
    <t>Zásuvky</t>
  </si>
  <si>
    <t>Pol222</t>
  </si>
  <si>
    <t>Zásuvka 2×RJ45/s, cat 6A, do parapetního žlabu - kompletní vč. Krabice, design shodný s profesí ESI</t>
  </si>
  <si>
    <t>Pol223</t>
  </si>
  <si>
    <t>Zásuvka 2×RJ45/s, cat 6A, pod omítku - kompletní vč. Krabice, design shodný s profesí ESI</t>
  </si>
  <si>
    <t>Pol224</t>
  </si>
  <si>
    <t>Zásuvka 2×RJ45/s, cat 6A, na omítku - kompletní vč. Krabice, design shodný s profesí ESI</t>
  </si>
  <si>
    <t>Pol225</t>
  </si>
  <si>
    <t>Zásuvka 2×RJ45/s, cat 6A, do nábytku - kompletní vč. Krabice, design dle AVT</t>
  </si>
  <si>
    <t>Pol226</t>
  </si>
  <si>
    <t>Zásuvka 1×RJ45/s, cat 6A, provedení na DIN lištu, keystone + rámeček</t>
  </si>
  <si>
    <t>Pol227</t>
  </si>
  <si>
    <t>Zásuvka 2×RJ45/s, cat 6A, venkovní provedení - kompletní vč. Krabice</t>
  </si>
  <si>
    <t xml:space="preserve">Ukončení v rozvaděčích </t>
  </si>
  <si>
    <t>Pol228</t>
  </si>
  <si>
    <t>Patch panel 1U OPTICKÝ, 24×SM E2000</t>
  </si>
  <si>
    <t>Pol229</t>
  </si>
  <si>
    <t>Patch panel 1U, 24×STP/1U, cat 6A, kompletní</t>
  </si>
  <si>
    <t>Pol230</t>
  </si>
  <si>
    <t>Patchpanel 1U telefonní, 50×RJ45, nestíněný</t>
  </si>
  <si>
    <t>Kabely ostatní</t>
  </si>
  <si>
    <t>Pol231</t>
  </si>
  <si>
    <t>Kabel S/FTP 4×2×AWG23/1, cat 6A, LSOH</t>
  </si>
  <si>
    <t>Pol232</t>
  </si>
  <si>
    <t>Kabel optický, SM, 24vláken OS2, zafukovací, venkovní</t>
  </si>
  <si>
    <t>Zemnění, stínění</t>
  </si>
  <si>
    <t>Pol233</t>
  </si>
  <si>
    <t>Kabel CYA 16 zž</t>
  </si>
  <si>
    <t>Pol234</t>
  </si>
  <si>
    <t>Kabel CYA 6 zž</t>
  </si>
  <si>
    <t>Pol235</t>
  </si>
  <si>
    <t>Kabelový žlab, plný s perforací, pozinkovaný 100x60mm, včetně spojek, konzol a závitových tyčí</t>
  </si>
  <si>
    <t>Pol236</t>
  </si>
  <si>
    <t>Elektroinstalační trubka ohebná PVC pr. 32 mm, se střední mechanickou odolností, vč. instalačního materiálu a příslušenství, (instalace pod omítku)</t>
  </si>
  <si>
    <t>Pol237</t>
  </si>
  <si>
    <t>Elektroinstalační trubka ohebná pr. 32 mm, UV stabilní</t>
  </si>
  <si>
    <t>Pol238</t>
  </si>
  <si>
    <t>Pol239</t>
  </si>
  <si>
    <t>Svazek mikrotrubiček HDPE 7x14/10 mm transparentní s barevným pruhem včetně spojek a koncovek</t>
  </si>
  <si>
    <t>Pol240</t>
  </si>
  <si>
    <t>multikanál - Základní 6-ti otvorový díl 265 x 372 x 1 118 mm</t>
  </si>
  <si>
    <t>Pol241</t>
  </si>
  <si>
    <t>multikanál - 6-ti otvorový 9° ohybový díl vertikální</t>
  </si>
  <si>
    <t>Pol242</t>
  </si>
  <si>
    <t>multikanál - 6-ti otvorový 9° ohybový díl horizontální</t>
  </si>
  <si>
    <t>Pol243</t>
  </si>
  <si>
    <t>multikanál - 6-ti otvorový hrdlový prvek 257 x 363 x 114 mm</t>
  </si>
  <si>
    <t>Pol244</t>
  </si>
  <si>
    <t>multikanál - -ti otvorový adaptér 255 x 361 x 203 mm</t>
  </si>
  <si>
    <t>Kabely metalické</t>
  </si>
  <si>
    <t>Pol245</t>
  </si>
  <si>
    <t>Propojovací kabel LED, Cat.6a, STP,2xRJ45, délka 0.33m, šedá</t>
  </si>
  <si>
    <t>Pol246</t>
  </si>
  <si>
    <t>Propojovací kabel LED, Cat.6a, STP,2xRJ45, délka 0.5m, šedá</t>
  </si>
  <si>
    <t>Pol247</t>
  </si>
  <si>
    <t>Propojovací kabel LED, Cat.6a, STP,2xRJ45, délka 1m, šedá</t>
  </si>
  <si>
    <t>Pol248</t>
  </si>
  <si>
    <t>Propojovací kabel LED, Cat.6a, STP,2xRJ45, délka 2m, šedá</t>
  </si>
  <si>
    <t>Pol249</t>
  </si>
  <si>
    <t>Propojovací kabel LED, Cat.6a, STP,2xRJ45, délka 3m, šedá</t>
  </si>
  <si>
    <t>Pol250</t>
  </si>
  <si>
    <t>Propojovací kabel LED, Cat.6a, STP,2xRJ45, délka 5m, šedá</t>
  </si>
  <si>
    <t>D8</t>
  </si>
  <si>
    <t>Kabely optické</t>
  </si>
  <si>
    <t>Pol251</t>
  </si>
  <si>
    <t>Patchcord optický SM OS1 9/125, E2/APC-LC/PC, 1m, LSOH, G.657.A</t>
  </si>
  <si>
    <t>Pol252</t>
  </si>
  <si>
    <t>Patchcord optický SM OS1 9/125, E2/APC-LC/PC, 2m, LSOH, G.657.A</t>
  </si>
  <si>
    <t>D9</t>
  </si>
  <si>
    <t>Pol253</t>
  </si>
  <si>
    <t>Pol254</t>
  </si>
  <si>
    <t>Pol255</t>
  </si>
  <si>
    <t>Instalace patchpanelů a optických prvků</t>
  </si>
  <si>
    <t>Pol256</t>
  </si>
  <si>
    <t>Instalace koncových prvků - zásuvek</t>
  </si>
  <si>
    <t>Pol257</t>
  </si>
  <si>
    <t>Kompletace rozvaděčů</t>
  </si>
  <si>
    <t>Pol92</t>
  </si>
  <si>
    <t>Měření optické kabeláže vč. vyhotovení měřícího protokolu</t>
  </si>
  <si>
    <t>Pol258</t>
  </si>
  <si>
    <t>Měření metalické kabeláže vč. vyhotovení měřícího protokolu</t>
  </si>
  <si>
    <t>D10</t>
  </si>
  <si>
    <t>Pol101</t>
  </si>
  <si>
    <t>Pol259</t>
  </si>
  <si>
    <t>Průvrty</t>
  </si>
  <si>
    <t>Pol260</t>
  </si>
  <si>
    <t>Pol261</t>
  </si>
  <si>
    <t>Pol262</t>
  </si>
  <si>
    <t>Pol263</t>
  </si>
  <si>
    <t>Pol264</t>
  </si>
  <si>
    <t>Pol265</t>
  </si>
  <si>
    <t>Pol266</t>
  </si>
  <si>
    <t>Pol267</t>
  </si>
  <si>
    <t>Pol107</t>
  </si>
  <si>
    <t>04 - DAT</t>
  </si>
  <si>
    <t xml:space="preserve">    D1 - Aktivní prvky - kompatibilní se stávající sítí ČZU</t>
  </si>
  <si>
    <t xml:space="preserve">      D2 - PoE switche</t>
  </si>
  <si>
    <t xml:space="preserve">      D3 - Transceivery</t>
  </si>
  <si>
    <t xml:space="preserve">    D4 - WIFI</t>
  </si>
  <si>
    <t xml:space="preserve">    D5 - UPS</t>
  </si>
  <si>
    <t>Aktivní prvky - kompatibilní se stávající sítí ČZU</t>
  </si>
  <si>
    <t>PoE switche</t>
  </si>
  <si>
    <t>Pol268</t>
  </si>
  <si>
    <t>Switch 10/100/1000, 48p s podporou PoE všech portů, 10G uplink</t>
  </si>
  <si>
    <t>Transceivery</t>
  </si>
  <si>
    <t>Pol269</t>
  </si>
  <si>
    <t>SFP+ transceiver 10GBASE-LR/LW, multirate, SM 10km, 1310nm, LC Duplex, DMI diagnostika, HP/H3C kompatibilní</t>
  </si>
  <si>
    <t>WIFI</t>
  </si>
  <si>
    <t>Pol270</t>
  </si>
  <si>
    <t>Outdoor přístupový bod, Podpora bezdrátových standardů: 802.11a/b/g/n, 802.11ac wave2, 802.11ax</t>
  </si>
  <si>
    <t>Pol271</t>
  </si>
  <si>
    <t>Indoor přístupový bod, Podpora bezdrátových standardů: 802.11a/b/g/n, 802.11ac wave2, 802.11ax</t>
  </si>
  <si>
    <t>UPS</t>
  </si>
  <si>
    <t>POL271A</t>
  </si>
  <si>
    <t>19" UPS Smart 1500VA</t>
  </si>
  <si>
    <t>-485611796</t>
  </si>
  <si>
    <t>Pol272</t>
  </si>
  <si>
    <t>Instalace a propojení aktivních prvků</t>
  </si>
  <si>
    <t>Pol273</t>
  </si>
  <si>
    <t>Nastavení a konfigurace switchů</t>
  </si>
  <si>
    <t>Pol274</t>
  </si>
  <si>
    <t>Instalace a propojení aktivních prvků WiFi</t>
  </si>
  <si>
    <t>Pol275</t>
  </si>
  <si>
    <t>Nastavení a konfigurace AP WiFi</t>
  </si>
  <si>
    <t>Pol276</t>
  </si>
  <si>
    <t>Instalace a nastavení UPS</t>
  </si>
  <si>
    <t>Pol277</t>
  </si>
  <si>
    <t>Pol278</t>
  </si>
  <si>
    <t>Uvedení do provozu výše uvedených slaboproudých systémů</t>
  </si>
  <si>
    <t>Pol279</t>
  </si>
  <si>
    <t>Pol280</t>
  </si>
  <si>
    <t>Pol281</t>
  </si>
  <si>
    <t xml:space="preserve">05 - CCTV </t>
  </si>
  <si>
    <t xml:space="preserve">    D1 - Systémové prvky </t>
  </si>
  <si>
    <t xml:space="preserve">    D2 - Instalace</t>
  </si>
  <si>
    <t xml:space="preserve">    D3 - Ostatní</t>
  </si>
  <si>
    <t xml:space="preserve">Systémové prvky </t>
  </si>
  <si>
    <t>Pol282</t>
  </si>
  <si>
    <t>IP dome kamera, 8MP, MZVF, 2.8-12, WDR 130dB, hybridní světlo 40m, VCA, IP67, napájení PoE, včetně držáku</t>
  </si>
  <si>
    <t>Pol283</t>
  </si>
  <si>
    <t>IP bullet kamera, 4MP, MZVF, 2.8-12mm, WDR 120dB, IR 60m, VA, IP67, napájení PoE, včetně držáku</t>
  </si>
  <si>
    <t>Pol284</t>
  </si>
  <si>
    <t>IP minidome kamera, 8MP, 2.8mm, WDR 120dB, IR 30m, VCA, audio, IP67, napájení PoE, včetně držáku</t>
  </si>
  <si>
    <t>Pol285</t>
  </si>
  <si>
    <t>licence pro připojení kamer do systému ČZU</t>
  </si>
  <si>
    <t>Pol286</t>
  </si>
  <si>
    <t>Pol287</t>
  </si>
  <si>
    <t>Oživení systému, měření</t>
  </si>
  <si>
    <t>Pol288</t>
  </si>
  <si>
    <t>Zaimplementování systému CCTV do systému ČZU</t>
  </si>
  <si>
    <t>Pol289</t>
  </si>
  <si>
    <t>Komplexní a individuální zkoušky</t>
  </si>
  <si>
    <t>Pol290</t>
  </si>
  <si>
    <t>Zaškolení obsluhy, údržby</t>
  </si>
  <si>
    <t>Pol291</t>
  </si>
  <si>
    <t>Revize systému CCTV</t>
  </si>
  <si>
    <t>Pol292</t>
  </si>
  <si>
    <t>Dokumentace skutečného stavu</t>
  </si>
  <si>
    <t xml:space="preserve">06 - AVT </t>
  </si>
  <si>
    <t xml:space="preserve">    D1 - Systémové prvky AVT</t>
  </si>
  <si>
    <t xml:space="preserve">    D3 - Kabelové trasy</t>
  </si>
  <si>
    <t xml:space="preserve">    D4 - Instalace</t>
  </si>
  <si>
    <t xml:space="preserve">    D5 - Ostatní</t>
  </si>
  <si>
    <t>Systémové prvky AVT</t>
  </si>
  <si>
    <t>Pol293</t>
  </si>
  <si>
    <t>Dotykový displej s úhlopříčkou 86", vhodný pro výuku či prezentace, disponuje 4K Ultra HD rozlišením 3840 x 2160 bodů s poměrem stran 16:9. Displej nabízí svítivost 400 cd/m2, rychlost odezvy 8 ms a kontrastní poměr 1200:1. Potěší také široké pozorovací úhly 178° horizontálně i vertikálně. Použitý operační systém Android 9 umožňuje mimo jiné přímé přehrávání videa, prohlížení fotografií či poslech hudby z přítomných USB portů či z interního úložiště o velikosti 32 GB. O plynulý chod zařízení se stará čtyřjádrový procesor doplněný 4 GB operační paměti. Nástroj myViewBoard nabízí širokou škálu interaktivních možností pro výuku, prezentace a týmovou spolupráci. Samozřejmostí pak je bezdrátové zrcadlení obrazovky z počítače či notebooku skrze internetový prohlížeč. K dispozici je také port USB typu C, který kromě vysokorychlostního přenosu videa a dat umožňuje napájení připojených zařízení až do 60 W. Kromě toho jsou přítomny stereo reproduktory se subwooferem s celkovým výkonem 45 W a soustava 8 mikrofonů s funkcí potlačení šumu. Displej je možno ovládat až 33 dotyky zároveň, nebo pomocí dotykového pera, které je součástí balení. Díky konstrukci je panel schopný provozu 16 hodin denně, 7 dní v týdnu. Součástí balení je napájecí kabel, 2x dotykové pero, dálkový ovladač (včetně baterií), RS232 adaptér, USB-C, USB a HDMI kabel</t>
  </si>
  <si>
    <t>Pol294</t>
  </si>
  <si>
    <t>autonomní videokonference pro platformu MS Teams vhodná do velkých zasedacích místností a poslucháren funkce automatického záběru skupiny osob, řečníka nebo prezentujícího umožňuje sdílení obrazu z PC přes HDMI/ USB-C rozhraní nebo bezdrátově pomocí USB donglu obrazový výstup na jednu nebo dvě obrazovky (2x HDMI) Microsoft certifikace s nativní podporou Microsoft Teams možnost připojení schůzek platforem Zoom, Webex a Skype for Business jednoduché, intuitivní ovládání Obsahuje dvě motoricky ovládané 4K kamery s 18x resp. 20x zoomem 8” dotykový ovládací panel na stůl AV procesor umožňující podporu až 9 kamer a audio vstup/ výstup jednoúčelové mini-PC s OS Windows 10 IoT a Microsoft Teams Room App USB dongly pro bezdrátové sdílení z PC lze zvolit různé audio periférie - stolní nebo stropní mikrofony, příp. mikrofony bezdrátové</t>
  </si>
  <si>
    <t>Pol295</t>
  </si>
  <si>
    <t>65" Televize SMART QLED, 4K Ultra HD, PQI 3500 (100Hz), HDR10, HDR10+, HLG, lokální stmívání, DVB-T2/S2/C, H.265/HEVC, 2× HDMI, 2× USB, 2, LAN, WiFi, Bluetooth, párování s mobilním zařízením</t>
  </si>
  <si>
    <t>Pol296</t>
  </si>
  <si>
    <t>55" Televize SMART QLED, 4K Ultra HD, PQI 3500 (100Hz), HDR10, HDR10+, HLG, lokální stmívání, DVB-T2/S2/C, H.265/HEVC, 2× HDMI, 2× USB, 2, LAN, WiFi, Bluetooth, párování s mobilním zařízením</t>
  </si>
  <si>
    <t>Pol297</t>
  </si>
  <si>
    <t>Mikrofon stropní</t>
  </si>
  <si>
    <t>Pol298</t>
  </si>
  <si>
    <t>přípojné místo (parapetní kanál) 1×USB-C, 1×HDMI, 1×audio, kompletní vč krabice, 2×230V, 2×LAN</t>
  </si>
  <si>
    <t>Pol299</t>
  </si>
  <si>
    <t>přípojné místo (nábytek) 1×USB-C (vytahovací) , 1×HDMI (vytahovací) , 1×audio, kompletní vč krabice, 2×230V, 2×LAN</t>
  </si>
  <si>
    <t>Pol300</t>
  </si>
  <si>
    <t>kabel HDMI-HDMI přenos 48G, 10m</t>
  </si>
  <si>
    <t>Pol301</t>
  </si>
  <si>
    <t>kabel HDMI-HDMI přenos 48G, 15m</t>
  </si>
  <si>
    <t>Pol302</t>
  </si>
  <si>
    <t>kabel USB-C, 10m</t>
  </si>
  <si>
    <t>Pol303</t>
  </si>
  <si>
    <t>kabel USB-C, 15m</t>
  </si>
  <si>
    <t>Pol304</t>
  </si>
  <si>
    <t>audio kabel, 10m</t>
  </si>
  <si>
    <t>Pol305</t>
  </si>
  <si>
    <t>audio kabel, 20m</t>
  </si>
  <si>
    <t>Pol306</t>
  </si>
  <si>
    <t>Elektroinstalační trubka ohebná PVC pr. 50 mm, se střední mechanickou odolností, vč. instalačního materiálu a příslušenství, (instalace pod omítku)</t>
  </si>
  <si>
    <t>Pol307</t>
  </si>
  <si>
    <t>Pol308</t>
  </si>
  <si>
    <t>Pol309</t>
  </si>
  <si>
    <t>Pol310</t>
  </si>
  <si>
    <t>Pol311</t>
  </si>
  <si>
    <t>Pol312</t>
  </si>
  <si>
    <t>Pol313</t>
  </si>
  <si>
    <t>Pol314</t>
  </si>
  <si>
    <t>Pol315</t>
  </si>
  <si>
    <t>Pol316</t>
  </si>
  <si>
    <t>Pol317</t>
  </si>
  <si>
    <t>Zaimplementování systému AVT do VCR systému ČZU</t>
  </si>
  <si>
    <t>Pol318</t>
  </si>
  <si>
    <t>Pol319</t>
  </si>
  <si>
    <t>Pol320</t>
  </si>
  <si>
    <t>Pol321</t>
  </si>
  <si>
    <t>Pol322</t>
  </si>
  <si>
    <t>Pol323</t>
  </si>
  <si>
    <t>Pol324</t>
  </si>
  <si>
    <t>Pol325</t>
  </si>
  <si>
    <t>Pol326</t>
  </si>
  <si>
    <t>Pol327</t>
  </si>
  <si>
    <t>08 - SO 01.7 -  EPS</t>
  </si>
  <si>
    <t xml:space="preserve">    D3 - Kabely se zvýšenou odolností proti šíření plamene</t>
  </si>
  <si>
    <t xml:space="preserve">    D4 - Kabely s funkční odolností při pořáru, dle vyhl. Č.23/2008</t>
  </si>
  <si>
    <t xml:space="preserve">    D6 - Krabice</t>
  </si>
  <si>
    <t xml:space="preserve">    D7 - Instalace</t>
  </si>
  <si>
    <t xml:space="preserve">    D8 - Ostatní</t>
  </si>
  <si>
    <t>Pol12</t>
  </si>
  <si>
    <t>Ústředna EPS kompatibilní se sítí ústředen ČZU (Single ESSERNET) /1 x napájecí modul, 1 x PS připojovací modul, 1 x zadní panel 1, 1 x řídicí modul, 1 x rám skříně a 1 x nosič základního modulu./</t>
  </si>
  <si>
    <t>Pol55</t>
  </si>
  <si>
    <t>Čelní ovl. panel pro ústřednu EPS, CZ</t>
  </si>
  <si>
    <t>Pol56</t>
  </si>
  <si>
    <t>Nosič modulů v plastovém montážním držáku až pro čtyři moduly se zásuvnými svorkami pro ústřednu EPS</t>
  </si>
  <si>
    <t>Pol57</t>
  </si>
  <si>
    <t>karta kruhové linky pro ústřednu EPS</t>
  </si>
  <si>
    <t>Pol58</t>
  </si>
  <si>
    <t>Síťová karta do ESSERNETu pro ústřednu EPS max. pro 31 síťových zařízení.</t>
  </si>
  <si>
    <t>Pol59</t>
  </si>
  <si>
    <t>Akku 12 V / 24 Ah VdS:schváleno</t>
  </si>
  <si>
    <t>Pol60</t>
  </si>
  <si>
    <t>REPS, rozvaděč OCEP, vč výzbroje</t>
  </si>
  <si>
    <t>Pol61</t>
  </si>
  <si>
    <t>Paralelní ovládací tablo</t>
  </si>
  <si>
    <t>Pol62</t>
  </si>
  <si>
    <t>Optopřevodník pro připojení do sítě (sběrnice) ústředen essernet (single mode), ST konektor</t>
  </si>
  <si>
    <t>Pol63</t>
  </si>
  <si>
    <t>Datový kabel - IBM typ 1A (na propojení v rámci rozvaděče, ústředny)</t>
  </si>
  <si>
    <t>Pol64</t>
  </si>
  <si>
    <t>Optický SM patchcord, duplex, 30m</t>
  </si>
  <si>
    <t>Pol65</t>
  </si>
  <si>
    <t>19" Optická vana 24xST simplex včetně kazety černá (ST SM 9/125)</t>
  </si>
  <si>
    <t>Pol66</t>
  </si>
  <si>
    <t>multisenzorový hlásič s oddělovačem</t>
  </si>
  <si>
    <t>Pol67</t>
  </si>
  <si>
    <t>Termodiferenciální hlásič s oddělovačem</t>
  </si>
  <si>
    <t>Pol68</t>
  </si>
  <si>
    <t>Automatický Optickokouřový hlásič IQ8Quad, s oddělovačem</t>
  </si>
  <si>
    <t>Pol69</t>
  </si>
  <si>
    <t>Sokl hlásiče v základní verzi pro hlásiče IQ8Quad</t>
  </si>
  <si>
    <t>Pol70</t>
  </si>
  <si>
    <t>Elektronika tlačítka IQ8 s oddělovačem</t>
  </si>
  <si>
    <t>Pol71</t>
  </si>
  <si>
    <t>Skříň tlačítkový hlásič IQ8 červená se sklíčkem, RAL 3020</t>
  </si>
  <si>
    <t>Pol72</t>
  </si>
  <si>
    <t>Esserbus-poplachový koppler</t>
  </si>
  <si>
    <t>Pol73</t>
  </si>
  <si>
    <t>Esserbus-koppler 12 relé</t>
  </si>
  <si>
    <t>Pol74</t>
  </si>
  <si>
    <t>Siréna požární multitónová, nízkoodběrová</t>
  </si>
  <si>
    <t>Pol75</t>
  </si>
  <si>
    <t>přepěťová ochrana kruhové linky</t>
  </si>
  <si>
    <t>Kabely se zvýšenou odolností proti šíření plamene</t>
  </si>
  <si>
    <t>Pol76</t>
  </si>
  <si>
    <t>PRAFlaGuard® F 1x2x0,8 B2ca s1d0, stíněný</t>
  </si>
  <si>
    <t>Pol77</t>
  </si>
  <si>
    <t>Optický kabel 24vl.SM 9/125u bezhalogenový, ohniodolný, s funkční odolností při požáru P-30, dle vyhl. Č. 23/2008</t>
  </si>
  <si>
    <t>Kabely s funkční odolností při pořáru, dle vyhl. Č.23/2008</t>
  </si>
  <si>
    <t>Pol78</t>
  </si>
  <si>
    <t>PRAFlaGuard® F 2x2x0,8 P-90 B2ca s1d0, stíněný</t>
  </si>
  <si>
    <t>Pol79</t>
  </si>
  <si>
    <t>PRAFlaGuard® F 10x2x0,8 P-90 B2ca s1d0, stíněný</t>
  </si>
  <si>
    <t>Pol80</t>
  </si>
  <si>
    <t>Trubka ohebná průměr 16mm (instalace pod omítku)</t>
  </si>
  <si>
    <t>Pol81</t>
  </si>
  <si>
    <t>Chránicka HFFR 32/27</t>
  </si>
  <si>
    <t>Pol82</t>
  </si>
  <si>
    <t>Kabelová příchytka požárně odolná vč. požárně odolné kotvy</t>
  </si>
  <si>
    <t>Pol83</t>
  </si>
  <si>
    <t>požátní příchytka chránicka HFFR 32/27</t>
  </si>
  <si>
    <t>Pol84</t>
  </si>
  <si>
    <t>Pol85</t>
  </si>
  <si>
    <t>El.instalační krabice požárně odolná se svorkovnicí pro vnitřní povrchovou instalaci (pro kabely se zachováním funkce při požáru / ČSN IEC 60331)</t>
  </si>
  <si>
    <t>kplt</t>
  </si>
  <si>
    <t>Pol86</t>
  </si>
  <si>
    <t>Pol88</t>
  </si>
  <si>
    <t>Pol89</t>
  </si>
  <si>
    <t>Pol90</t>
  </si>
  <si>
    <t>Pol93</t>
  </si>
  <si>
    <t>Protipožární utěsnění kabelových prostupů</t>
  </si>
  <si>
    <t>Pol94</t>
  </si>
  <si>
    <t>Odvoz a ekologická likvidace elektroodpadu</t>
  </si>
  <si>
    <t>Pol95</t>
  </si>
  <si>
    <t>Zhotovení kabelových prostupů</t>
  </si>
  <si>
    <t>Pol96</t>
  </si>
  <si>
    <t>Oživení systému</t>
  </si>
  <si>
    <t>Pol97</t>
  </si>
  <si>
    <t>Zhotovení podkladů / scénáře pro návaznosti systému EPS dle projektu PBŘS</t>
  </si>
  <si>
    <t>Pol98</t>
  </si>
  <si>
    <t>Úprava a připojení sítě ústředen ČZU ESSERRNET</t>
  </si>
  <si>
    <t>Pol99</t>
  </si>
  <si>
    <t>Zanesení prvků EPS a vazeb do grafické nadstavby ČZU vč. stavebních půdorysů, programování, ….</t>
  </si>
  <si>
    <t>Pol100</t>
  </si>
  <si>
    <t>Komplexní a individuální zkoušky včetně funkční zkoušky</t>
  </si>
  <si>
    <t>Pol102</t>
  </si>
  <si>
    <t>Pol103</t>
  </si>
  <si>
    <t>Revize systému EPS</t>
  </si>
  <si>
    <t>Pol104</t>
  </si>
  <si>
    <t>Pol105</t>
  </si>
  <si>
    <t>Provozní řády</t>
  </si>
  <si>
    <t>Pol106</t>
  </si>
  <si>
    <t>Dílenská dokumentace</t>
  </si>
  <si>
    <t>Pol108</t>
  </si>
  <si>
    <t>Energie a jiná media</t>
  </si>
  <si>
    <t>Pol109</t>
  </si>
  <si>
    <t>Pol110</t>
  </si>
  <si>
    <t>Pol111</t>
  </si>
  <si>
    <t>Pol112</t>
  </si>
  <si>
    <t>Pol113</t>
  </si>
  <si>
    <t>BOZ</t>
  </si>
  <si>
    <t>Pol114</t>
  </si>
  <si>
    <t>09 - SO 01.8 - MaR</t>
  </si>
  <si>
    <t>D2 - Měření a regulace</t>
  </si>
  <si>
    <t xml:space="preserve">    D3 - Rozvaděč, elektrovýzbroj</t>
  </si>
  <si>
    <t xml:space="preserve">    D4 - Řídící systém</t>
  </si>
  <si>
    <t xml:space="preserve">    D5 - Periferie - dodávka, montáž a zapojení</t>
  </si>
  <si>
    <t xml:space="preserve">    D6 - IRC regulace - dodávka, montáž a zapojení</t>
  </si>
  <si>
    <t xml:space="preserve">    D7 - Periferie - pouze zapojení dod.navazujících profesí</t>
  </si>
  <si>
    <t xml:space="preserve">    D8 - Kabeláž vč.kabelových tras, montáže a uložení, pom.materiálu</t>
  </si>
  <si>
    <t xml:space="preserve">    D9 - Ostatní</t>
  </si>
  <si>
    <t>Měření a regulace</t>
  </si>
  <si>
    <t>Rozvaděč, elektrovýzbroj</t>
  </si>
  <si>
    <t>Pol328</t>
  </si>
  <si>
    <t>Rozvaděč nástěnný 2000x800x300 vč. kompletní elektrovýzbroje, jističů, stykačů, chráničů, svorek, zdrojů a říd.systému a montáže, přep.ochrany, fázové relé…</t>
  </si>
  <si>
    <t>Poznámka k položce:_x000D_
skříň s montážní deskou, ochrana přepětí, kontrolky a jištění dle dodaného zařízení, ranžír + ostatní vybavení + montáž ŘS + režijní práce (doprava, sestrojení, manipulace atd.)</t>
  </si>
  <si>
    <t>Řídící systém</t>
  </si>
  <si>
    <t>Pol329</t>
  </si>
  <si>
    <t>Potřebné napájení říd. Systému</t>
  </si>
  <si>
    <t>Pol330</t>
  </si>
  <si>
    <t>Regulátor volně programovatelný pro 200 dat.bodů</t>
  </si>
  <si>
    <t>Pol331</t>
  </si>
  <si>
    <t>Vstupní modul 16x bezpot.vstup</t>
  </si>
  <si>
    <t>Pol332</t>
  </si>
  <si>
    <t>Výstupní modul 6x releový výstup</t>
  </si>
  <si>
    <t>Pol333</t>
  </si>
  <si>
    <t>Univerzální analogový modul 8x vstup/výstup</t>
  </si>
  <si>
    <t>Pol334</t>
  </si>
  <si>
    <t>Sběrnicový napájecí modul, adr.kolíčky</t>
  </si>
  <si>
    <t>Pol335</t>
  </si>
  <si>
    <t>LCD panel na dveře rozvaděče</t>
  </si>
  <si>
    <t>Pol336</t>
  </si>
  <si>
    <t>Modul integrace Modbus</t>
  </si>
  <si>
    <t>Pol337</t>
  </si>
  <si>
    <t>Modul integrace Mbus</t>
  </si>
  <si>
    <t>Periferie - dodávka, montáž a zapojení</t>
  </si>
  <si>
    <t>Pol338</t>
  </si>
  <si>
    <t>Odporové čidlo teploty jímkové vč. jímky a návarku</t>
  </si>
  <si>
    <t>Pol339</t>
  </si>
  <si>
    <t>Havarijní termostat jímkový vč. jímky a návarku</t>
  </si>
  <si>
    <t>Pol340</t>
  </si>
  <si>
    <t>Odporové čidlo teploty prostorové</t>
  </si>
  <si>
    <t>Pol341</t>
  </si>
  <si>
    <t>Odporové čidlo teploty venkovní</t>
  </si>
  <si>
    <t>Pol342</t>
  </si>
  <si>
    <t>Čidlo tlaku pro kapaliny 0-6Bar, 0-10V, vč. montážní sady a manost.ventilu</t>
  </si>
  <si>
    <t>Pol343</t>
  </si>
  <si>
    <t>Čidlo zaplavení vč.sond a relé</t>
  </si>
  <si>
    <t>IRC regulace - dodávka, montáž a zapojení</t>
  </si>
  <si>
    <t>Pol344</t>
  </si>
  <si>
    <t>Regulátor pro VAV, radiátor PWM, komunikace BacNet/IP, KNX, 2 port.switch vč. el. krabice a potřebné výzbroje</t>
  </si>
  <si>
    <t>Pol345</t>
  </si>
  <si>
    <t>Prostorový přístroj KNX, čidlo teploty, CO2, display</t>
  </si>
  <si>
    <t>Pol346</t>
  </si>
  <si>
    <t>Okenní magnetický kontakt</t>
  </si>
  <si>
    <t>Pol347</t>
  </si>
  <si>
    <t>Elektrotermická hlavice pro radiátory</t>
  </si>
  <si>
    <t>Periferie - pouze zapojení dod.navazujících profesí</t>
  </si>
  <si>
    <t>Pol348</t>
  </si>
  <si>
    <t>zapojení</t>
  </si>
  <si>
    <t>Kabeláž vč.kabelových tras, montáže a uložení, pom.materiálu</t>
  </si>
  <si>
    <t>Pol349</t>
  </si>
  <si>
    <t>CYKY 5x4mm</t>
  </si>
  <si>
    <t>Pol350</t>
  </si>
  <si>
    <t>CYKY 3x1,5mm</t>
  </si>
  <si>
    <t>Pol351</t>
  </si>
  <si>
    <t>JH(St)H 2x0,8mm</t>
  </si>
  <si>
    <t>Pol352</t>
  </si>
  <si>
    <t>JH(St)H 2x2x0,8mm</t>
  </si>
  <si>
    <t>Pol353</t>
  </si>
  <si>
    <t>JYSTY 7x0,8mm</t>
  </si>
  <si>
    <t>Pol354</t>
  </si>
  <si>
    <t>kabelový žlab 50x50mm vč. spojovací a nosné konstrukce</t>
  </si>
  <si>
    <t>Pol355</t>
  </si>
  <si>
    <t>materiál pro kabelové trasy (lišty, trubky apod.)</t>
  </si>
  <si>
    <t>Pol356</t>
  </si>
  <si>
    <t>Uživatelský SW pro PLC podstanice - I/O, integrace Modbus, Mbus</t>
  </si>
  <si>
    <t>Pol356a</t>
  </si>
  <si>
    <t>Vizualizační software pro LCD panel</t>
  </si>
  <si>
    <t>-1606293148</t>
  </si>
  <si>
    <t>Pol356b</t>
  </si>
  <si>
    <t>rozšíření licence SCADA DESIGO CC o 200db</t>
  </si>
  <si>
    <t>1477036242</t>
  </si>
  <si>
    <t>Pol356c</t>
  </si>
  <si>
    <t>Vizualizace dispečerské pracoviště(PC stávající)</t>
  </si>
  <si>
    <t>-1183987038</t>
  </si>
  <si>
    <t>Pol357</t>
  </si>
  <si>
    <t>Revize,atesty</t>
  </si>
  <si>
    <t>Pol358</t>
  </si>
  <si>
    <t>Zaškolení obsluhy, manuály</t>
  </si>
  <si>
    <t>Pol359</t>
  </si>
  <si>
    <t>Nastavení a oživení</t>
  </si>
  <si>
    <t>Pol360</t>
  </si>
  <si>
    <t>Komplexní zkoušky (test 1:1)</t>
  </si>
  <si>
    <t>Pol361</t>
  </si>
  <si>
    <t>Předávací dokumentace stavby (protokoly, certifikáty, revize)</t>
  </si>
  <si>
    <t>Pol362</t>
  </si>
  <si>
    <t>Dodavatelská (dílenská) dokumentace a dokumentace skutečného provedení stavby</t>
  </si>
  <si>
    <t>Pol363</t>
  </si>
  <si>
    <t>Doprava a přesuny</t>
  </si>
  <si>
    <t>Pol364</t>
  </si>
  <si>
    <t>Projektové řízení a vedení stavby</t>
  </si>
  <si>
    <t>Pol365</t>
  </si>
  <si>
    <t>Zabezpečení pracoviště, plošina…</t>
  </si>
  <si>
    <t>Pol366</t>
  </si>
  <si>
    <t>Profesní koordinace</t>
  </si>
  <si>
    <t>Pol367</t>
  </si>
  <si>
    <t>h</t>
  </si>
  <si>
    <t>04 - VRN</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</si>
  <si>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</si>
  <si>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</si>
  <si>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</si>
  <si>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</si>
  <si>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</si>
  <si>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VRN9 - Ostatní náklady</t>
  </si>
  <si>
    <t>Vedlejší rozpočtové náklady</t>
  </si>
  <si>
    <t>VRN1</t>
  </si>
  <si>
    <t>Průzkumné, geodetické a projektové práce</t>
  </si>
  <si>
    <t>013203000</t>
  </si>
  <si>
    <t>Dokumentace stavby bez rozlišení - fotodokumentace</t>
  </si>
  <si>
    <t>1024</t>
  </si>
  <si>
    <t>2013212400</t>
  </si>
  <si>
    <t>013244000</t>
  </si>
  <si>
    <t>Dokumentace pro realizaci stavby</t>
  </si>
  <si>
    <t>-1802411987</t>
  </si>
  <si>
    <t>013254000</t>
  </si>
  <si>
    <t>1529568420</t>
  </si>
  <si>
    <t>013274000</t>
  </si>
  <si>
    <t>Pasportizace objektu před započetím prací</t>
  </si>
  <si>
    <t>1240047096</t>
  </si>
  <si>
    <t>VRN3</t>
  </si>
  <si>
    <t>049103002</t>
  </si>
  <si>
    <t>Zajištění bezpečnosti a vymezení stavby (provizorní zábrany a výstražné folie)</t>
  </si>
  <si>
    <t>136073281</t>
  </si>
  <si>
    <t>030001000</t>
  </si>
  <si>
    <t>1170296939</t>
  </si>
  <si>
    <t>032103000</t>
  </si>
  <si>
    <t>Náklady na stavební buňky</t>
  </si>
  <si>
    <t>1683786166</t>
  </si>
  <si>
    <t>03280300</t>
  </si>
  <si>
    <t>Zajištění průběžného úklidu staveniště, včetně externích profesí</t>
  </si>
  <si>
    <t>-711496353</t>
  </si>
  <si>
    <t>033203000</t>
  </si>
  <si>
    <t>Energie pro zařízení staveniště</t>
  </si>
  <si>
    <t>-985672741</t>
  </si>
  <si>
    <t>034203000</t>
  </si>
  <si>
    <t>Opatření na ochranu pozemků sousedních se staveništěm</t>
  </si>
  <si>
    <t>-170527574</t>
  </si>
  <si>
    <t>1 "ochrana vegetace a objektů v okolí stavby</t>
  </si>
  <si>
    <t>034503000</t>
  </si>
  <si>
    <t>Informační tabule na staveništi</t>
  </si>
  <si>
    <t>1121776345</t>
  </si>
  <si>
    <t>039103000</t>
  </si>
  <si>
    <t>Bourání a odvoz zařízení staveniště, uvedení prostoru do původního stavu</t>
  </si>
  <si>
    <t>-1251058637</t>
  </si>
  <si>
    <t>VRN4</t>
  </si>
  <si>
    <t>Inženýrská činnost</t>
  </si>
  <si>
    <t>041403000</t>
  </si>
  <si>
    <t>Koordinátor BOZP na staveništi</t>
  </si>
  <si>
    <t>-1472084348</t>
  </si>
  <si>
    <t>042503000</t>
  </si>
  <si>
    <t>Plán BOZP na staveništi</t>
  </si>
  <si>
    <t>381169698</t>
  </si>
  <si>
    <t>045303000</t>
  </si>
  <si>
    <t>Koordinační činnost</t>
  </si>
  <si>
    <t>575687615</t>
  </si>
  <si>
    <t>VRN6</t>
  </si>
  <si>
    <t>062002000</t>
  </si>
  <si>
    <t>Ztížené dopravní podmínky</t>
  </si>
  <si>
    <t>-407797706</t>
  </si>
  <si>
    <t>VRN9</t>
  </si>
  <si>
    <t>Ostatní náklady</t>
  </si>
  <si>
    <t>938908411</t>
  </si>
  <si>
    <t>Čištění vozovek splachováním vodou povrchu podkladu nebo krytu živičného, betonového nebo dlážděného</t>
  </si>
  <si>
    <t>-936419540</t>
  </si>
  <si>
    <t>SEZNAM FIGUR</t>
  </si>
  <si>
    <t>Výměra</t>
  </si>
  <si>
    <t>01/ 01</t>
  </si>
  <si>
    <t>Použití figury:</t>
  </si>
  <si>
    <t>Odkopávky a prokopávky nezapažené v hornině třídy těžitelnosti I skupiny 1 a 2 objem do 50 m3 strojně</t>
  </si>
  <si>
    <t>Odkopávky a prokopávky v hornině třídy těžitelnosti I, skupiny 3 ručně</t>
  </si>
  <si>
    <t>Poplatek za uložení zeminy a kamení na recyklační skládce (skládkovné) kód odpadu 17 05 04</t>
  </si>
  <si>
    <t>Zásyp v uzavřených prostorech sypaninou se zhutněním ručně</t>
  </si>
  <si>
    <t>Bourání základů ze ŽB</t>
  </si>
  <si>
    <t>Odstranění izolace proti zemní vlhkosti vodorovné</t>
  </si>
  <si>
    <t>Odstranění násypů pod podlahami tl do 200 mm pl přes 2 m2</t>
  </si>
  <si>
    <t>Bourání potěrů průmyslových včetně vsypu tl do 50 mm pl přes 4 m2</t>
  </si>
  <si>
    <t>Odstranění povlakové krytiny střech do 10° z fólií přilepených v plné ploše</t>
  </si>
  <si>
    <t>Odstranění tepelné izolace střech nadstřešní lepené z vláknitých materiálů suchých tl do 100 mm</t>
  </si>
  <si>
    <t>Vodorovné přemístění přes 9 000 do 10000 m výkopku/sypaniny z horniny třídy těžitelnosti I skupiny 1 až 3</t>
  </si>
  <si>
    <t>Nakládání výkopku z hornin třídy těžitelnosti I skupiny 1 až 3 do 100 m3</t>
  </si>
  <si>
    <t>Hloubení jam nezapažených v hornině třídy těžitelnosti I skupiny 3 objem do 20 m3 strojně v omezeném prostoru</t>
  </si>
  <si>
    <t>Hloubení nezapažených jam v soudržných horninách třídy těžitelnosti I skupiny 3 ručně</t>
  </si>
  <si>
    <t>Vodorovné přemístění výkopku z horniny třídy těžitelnosti I skupiny 1 až 3 stavebním kolečkem do 10 m</t>
  </si>
  <si>
    <t>Zásyp v prostoru s omezeným pohybem stroje sypaninou se zhutněním</t>
  </si>
  <si>
    <t>01/ 02</t>
  </si>
  <si>
    <t>01/ 02/ 01</t>
  </si>
  <si>
    <t>Provedení izolace proti zemní vlhkosti svislé za studena nátěrem penetračním</t>
  </si>
  <si>
    <t>Zřízení vrstvy z geotextilie ve sklonu přes 1:2 do 1:1 š do 3 m</t>
  </si>
  <si>
    <t>Okapový chodník z kačírku tl 150 mm s udusáním</t>
  </si>
  <si>
    <t>Provedení izolace proti zemní vlhkosti pásy přitavením svislé NAIP</t>
  </si>
  <si>
    <t>Provedení povlakové krytiny střech do 10° termoplastickou fólií PVC rozvinutím a natažením v ploše</t>
  </si>
  <si>
    <t>Povlakové krytiny střech do 10° z tvarovaných poplastovaných lišt délky 2 m koutová lišta vnitřní rš 100 mm</t>
  </si>
  <si>
    <t>Montáž izolace tepelné střech plochých lepené za studena bodově 1 vrstva rohoží, pásů, dílců, desek</t>
  </si>
  <si>
    <t>Montáž lešení řadového trubkového lehkého s podlahami zatížení do 200 kg/m2 š od 0,9 do 1,2 m v přes 10 do 25 m</t>
  </si>
  <si>
    <t>Montáž obkladů keramických hladkých lepených cementovým flexibilním lepidlem přes 6 do 9 ks/m2</t>
  </si>
  <si>
    <t>Vápenný štuk vnitřních stěn tloušťky do 3 mm</t>
  </si>
  <si>
    <t>Základové desky z betonu tř. C 16/20</t>
  </si>
  <si>
    <t>Základové desky ze ŽB bez zvýšených nároků na prostředí tř. C 25/30</t>
  </si>
  <si>
    <t>Výztuž základových desek svařovanými sítěmi Kari</t>
  </si>
  <si>
    <t>Potěr anhydritový samonivelační litý C25 přes 40 do 45 mm</t>
  </si>
  <si>
    <t>Separační vrstva z PE fólie</t>
  </si>
  <si>
    <t>Separační vrstva z geotextilie</t>
  </si>
  <si>
    <t>Provedení vodorovné izolace proti tlakové vodě termoplasty lepenou fólií PVC</t>
  </si>
  <si>
    <t>Neředěná penetrace savého podkladu povlakových podlah</t>
  </si>
  <si>
    <t>Lepení pásů z PVC standardním lepidlem</t>
  </si>
  <si>
    <t>Nátěr penetrační na podlahu</t>
  </si>
  <si>
    <t>Montáž podlah keramických reliéfních nebo z dekorů lepených cementovým flexibilním lepidlem přes 4 do 6 ks/m2</t>
  </si>
  <si>
    <t>Izolace pod dlažbu nátěrem nebo stěrkou ve dvou vrstvách</t>
  </si>
  <si>
    <t>Lepení elektrostaticky vodivých pásů z PVC</t>
  </si>
  <si>
    <t>Potěr anhydritový samonivelační litý C25 přes 35 do 40 mm</t>
  </si>
  <si>
    <t>Provedení izolace proti zemní vlhkosti vodorovné za studena suspenzí asfaltovou</t>
  </si>
  <si>
    <t>Zřízení vrstvy z geotextilie v rovině nebo ve sklonu do 1:5 š přes 6 do 8,5 m</t>
  </si>
  <si>
    <t>Provedení izolace proti zemní vlhkosti pásy přitavením vodorovné NAIP</t>
  </si>
  <si>
    <t>Montáž izolace tepelné střech plochých lepené za studena zplna, spádová vrstva</t>
  </si>
  <si>
    <t>deska EPS 150 pro konstrukce s vysokým zatížením λ=0,035 tl 160mm</t>
  </si>
  <si>
    <t>01/ 02/ 02</t>
  </si>
  <si>
    <t>Poplatek za uložení zeminy na recyklační skládce (skládkovné) kód odpadu 17 05 04</t>
  </si>
  <si>
    <t>Vodorovné přemístění horniny jakékoliv třídy dopravními prostředky při elektromontážích přes 500 do 1000 m</t>
  </si>
  <si>
    <t>Naložení výkopku při elektromontážích strojně z hornin třídy I skupiny 1 až 3</t>
  </si>
  <si>
    <t>Hloubení jam nezapažených v hornině třídy těžitelnosti I skupiny 3 objem do 50 m3 strojně v omezeném prostoru</t>
  </si>
  <si>
    <t>Hloubení zapažených rýh šířky do 2000 mm v nesoudržných horninách třídy těžitelnosti I skupiny 3 ručně</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</si>
  <si>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</si>
  <si>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</si>
  <si>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</si>
  <si>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</si>
  <si>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</si>
  <si>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</si>
  <si>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</si>
  <si>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</si>
  <si>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</si>
  <si>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</si>
  <si>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</si>
  <si>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</si>
  <si>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</si>
  <si>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</si>
  <si>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</si>
  <si>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</si>
  <si>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</si>
  <si>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</si>
  <si>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</si>
  <si>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</si>
  <si>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</si>
  <si>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</si>
  <si>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</si>
  <si>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</si>
  <si>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</si>
  <si>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</si>
  <si>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</si>
  <si>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</si>
  <si>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</si>
  <si>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</si>
  <si>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</si>
  <si>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</si>
  <si>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</si>
  <si>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</si>
  <si>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</si>
  <si>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</si>
  <si>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</si>
  <si>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</si>
  <si>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</si>
  <si>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</si>
  <si>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</si>
  <si>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</si>
  <si>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</si>
  <si>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</si>
  <si>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</si>
  <si>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</si>
  <si>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</si>
  <si>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</si>
  <si>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</si>
  <si>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</si>
  <si>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</si>
  <si>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</si>
  <si>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</si>
  <si>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</si>
  <si>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</si>
  <si>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</si>
  <si>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</si>
  <si>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</si>
  <si>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</si>
  <si>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</si>
  <si>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</si>
  <si>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</si>
  <si>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</si>
  <si>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</si>
  <si>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</si>
  <si>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</si>
  <si>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</si>
  <si>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</si>
  <si>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</si>
  <si>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</si>
  <si>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</si>
  <si>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</si>
  <si>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</si>
  <si>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</si>
  <si>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</si>
  <si>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</si>
  <si>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</si>
  <si>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</si>
  <si>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</si>
  <si>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</si>
  <si>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</si>
  <si>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</si>
  <si>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</si>
  <si>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</si>
  <si>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</si>
  <si>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</si>
  <si>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</si>
  <si>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</si>
  <si>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</si>
  <si>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</si>
  <si>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</si>
  <si>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</si>
  <si>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</si>
  <si>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</si>
  <si>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</si>
  <si>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</si>
  <si>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</si>
  <si>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</si>
  <si>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</si>
  <si>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</si>
  <si>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</si>
  <si>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</si>
  <si>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</si>
  <si>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</si>
  <si>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</si>
  <si>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</si>
  <si>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</si>
  <si>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</si>
  <si>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</si>
  <si>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</si>
  <si>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</si>
  <si>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</si>
  <si>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</si>
  <si>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</si>
  <si>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</si>
  <si>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</si>
  <si>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</si>
  <si>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</si>
  <si>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</si>
  <si>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</si>
  <si>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</si>
  <si>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</si>
  <si>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</si>
  <si>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</si>
  <si>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</si>
  <si>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</si>
  <si>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</si>
  <si>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</si>
  <si>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</si>
  <si>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</si>
  <si>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</si>
  <si>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</si>
  <si>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</si>
  <si>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</si>
  <si>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</si>
  <si>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</si>
  <si>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</si>
  <si>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</si>
  <si>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</si>
  <si>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</si>
  <si>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</si>
  <si>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</si>
  <si>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</si>
  <si>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</si>
  <si>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</si>
  <si>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</si>
  <si>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</si>
  <si>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</si>
  <si>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</si>
  <si>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</si>
  <si>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</si>
  <si>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</si>
  <si>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</si>
  <si>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</si>
  <si>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</si>
  <si>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</si>
  <si>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</si>
  <si>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</si>
  <si>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</si>
  <si>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</si>
  <si>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</si>
  <si>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</si>
  <si>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</si>
  <si>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</si>
  <si>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</si>
  <si>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</si>
  <si>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</si>
  <si>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</si>
  <si>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</si>
  <si>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</si>
  <si>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</si>
  <si>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</si>
  <si>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</si>
  <si>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</si>
  <si>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</si>
  <si>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</si>
  <si>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</si>
  <si>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</si>
  <si>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</si>
  <si>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</si>
  <si>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</si>
  <si>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</si>
  <si>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</si>
  <si>
    <r>
      <rPr>
        <b/>
        <sz val="8"/>
        <color rgb="FF808080"/>
        <rFont val="Arial CE"/>
        <family val="2"/>
        <charset val="238"/>
      </rPr>
      <t>Měnit lze pouze buňky se žlutým podbarvením!
1) v Rekapitulaci stavby vyplňte údaje o Účastníkovi (přenesou se do ostatních sestav i v jiných listech)
2) na vybraných listech vyplňte v sestavě Soupis prací ceny u položek
3)</t>
    </r>
    <r>
      <rPr>
        <b/>
        <sz val="8"/>
        <color rgb="FFC00000"/>
        <rFont val="Arial CE"/>
        <family val="2"/>
        <charset val="238"/>
      </rPr>
      <t xml:space="preserve"> při vyplňování jednotlivých listů je nutno brát zřetel na dotační podmínky  DNSH</t>
    </r>
    <r>
      <rPr>
        <b/>
        <sz val="8"/>
        <color rgb="FF808080"/>
        <rFont val="Arial CE"/>
        <family val="2"/>
        <charset val="238"/>
      </rPr>
      <t xml:space="preserve"> (list tohoto výkazu výměr) a dokument Implementace dotačních podmínek DNSH.docx, který je přílohou dokumentu B. Souhrnná technická zpráva </t>
    </r>
  </si>
  <si>
    <t>https://portal-vz.cz/wp-content/uploads/2019/06/Nakupujte-zelene_1.pdf
Stanovení nákladů životního cyklu znamená uvážení veškerých nákladů vynaložených
během doby životnosti výrobku, práce nebo služby, jimiž jsou:
1) kupní cena a veškeré související náklady (dodávka, instalace, pojištění, atd.),
2) provozní náklady, včetně spotřebované energie, paliva a vody, náhradních dílů a údržby,
3) náklady na konci doby životnosti, jako je vyřazení z provozu nebo likvidace.
Při náležitém posuzování nákladů životního cyklu je nutno uvážit určité aspekty:
1) Životnost – Na náklady bude mít velký dopad četnost, s jakou je nutno výrobek nahrazovat, zejména v delším období. Levný výrobek, který je nutno často nahrazovat, může v dlouhodobém horizontu stát mnohem více než dražší výrobek, který vydrží mnoho let. To je nutno vzít v úvahu při určování období, pro něž chcete srovnání nákladů životního cyklu provést
2) Diskontní sazba – Náklady v budoucnu „nestojí“ stejně jako náklady vynaložené v současnosti, jelikož společnost přikládá větší význam pozitivním a negativním dopadům v současnosti než v budoucnosti. Částka ve výši 100 EUR investovaná v současnosti s 5% úrokovou sazbou bude mít po jednom roce hodnotu 105 EUR. Proto částka ve výši 105 EUR vynaložená za rok v současnosti „stojí“ pouze 100 EUR – to představuje čistou současnou hodnotu. Čistou současnou hodnotu lze vzít v úvahu při porovnávání nákladů životního cyklu, a to uplatněním sociální diskontní sazby na budoucí náklady - 5% pro ČR.
3) Dostupnost a spolehlivost údajů – Posouzení nákladů životního cyklu zahrnuje nevyhnutelně prvek nepředvídatelnosti, pokud jde o náklady vzniklé v budoucnu (například náklady na údržbu, spotřebu energie, skutečnou životnost výrobku). Je proto důležité vyžádat si od uchazečů podrobné podpůrné informace pro odhady nákladů. V některých případech, kdy má dodavatel budoucí náklady pod kontrolou (např. odpovídá za údržbu nebo likvidaci), můžete do smluvních podmínek zahrnout maximální budoucí ceny, což vašim výpočtům nákladů životního cyklu dodá větší jistotu.
Přístup založený na GPP (Zelené veřejné zakázky (Green Public Procurement – GPP)
U IT vybavení a zobrazovacího zařízení:
1) Zajistěte, abyste pořizovali zařízení v nejvyšší třídě energetické účinnosti, která je v dané kategorii výrobků dostupná
2) Nakupujte výrobky, které jsou energeticky účinné a které usnadňují opětovné použití a recyklaci (např. návrh z hlediska demontáže)
3) Stanovte minimální požadavky na životnost výrobků, náhradní díly a záruky a/nebo udělte více bodů výrobkům s delší/komplexnější zárukou.
4) Omezte množství nebezpečných látek obsažených v elektronickém a elektrickém zařízení.
5) Vyžadujte návod k použití a implicitní nastavení s cílem maximalizovat energetickou účinnost pořízeného zařízení.
Pro počítače, monitory, tablety a chytré telefony jsou tyto nejdůležitější environmentální dopady během jejich životního cyklu, které byly rozčleněny do čtyř samostatných kategorií:
1) prodloužení životnosti výrobku,
2)  spotřeba energie,
3)  nebezpečné látky,
4) nakládání s výrobky na konci životnosti.</t>
  </si>
  <si>
    <t>1) Možné řešení: nakoupit IT vybavení s energetickým štítkem Energy Star - Viz https://portal-vz.cz/wp-content/uploads/2019/06/Nakupujte-zelene_1.pdf Produkty IT 
pořízené ústředními vládními institucemi musí splňovat nejnovější minimální požadavky na energetickou účinnost, které jsou stanoveny v nařízení o programu EU Energy Star.
2) Analýza nákladů životního cyklu
3) Průzkum trhu s ohledem na výsledky analýzy - DNSH versus cena</t>
  </si>
  <si>
    <t xml:space="preserve">Pokud se jedná o vybavení, které není uvedeno na seznamu EPREL, tak je nezbytné provést analýzu nákladů životního cyklu. </t>
  </si>
  <si>
    <t xml:space="preserve">Vybavení bez energetického štítku (mimo EPREL) </t>
  </si>
  <si>
    <t>Pokud se jedná o tento předmět VZ (pračky, myčky, sušičky, pračky se sušičkou, elekronické displeje, chladničky, komerční chladící zařízení, pneumatiky, světelné zdroje, klimatizátory vzduchu, trouby pro domácnost, odsavače par, lokální topidla, profesionální chladící boxy, větrací jednotky pro obytné budovy, ohřívače pro vytápění vnitřních prostorů, soupravy ohřívačů pro vytápění, regulátory teploty pro ohřívače, solární zařízení pro ohřívače, ohřívače vody, zásobníky teplé vody pro ohřívače vody, solární zařízení pro ohřívače vody, kotle na tuhá paliva) je povinnost být uveden v rejstříku EPREL (Evropský rejstřík výrobků pro označování energetickými štítky). viz https://eprel.ec.europa.eu/screen/home viz https://portal-vz.cz/wp-content/uploads/2016/10/CS-3.pdf</t>
  </si>
  <si>
    <t>1) Dokument dokládající energetickou třídu výrobku, např. kopie energetického štítku výrobku.
2) Průzkum trhu se spotřebiči obdobných typových a technických specifikací, ze kterého je patrné, že pořízený spotřebič má nejvyšší možnou energetickou třídu (je-li relevantní; pouze v případech, kdy energetická třída spotřebiče je nižší než „A“).</t>
  </si>
  <si>
    <t>1) Pravidla pro žadatele a příjemce – specifická část, výzev ESF+ výzva pro VŠ, ERDF výzva pro VŠ – kvalita, ERDF výzva pro VŠ – studenti se SP
2) NAŘÍZENÍ EVROPSKÉHO PARLAMENTU A RADY (EU) 2017/1369 ze dne 4. července 2017, kterým se stanoví rámec pro označování energetickými štítky</t>
  </si>
  <si>
    <t>Všechny nové spotřebiče musí splňovat nejvyšší dostupnou energetickou třídu dle příslušné legislativy pro daný typ spotřebiče.</t>
  </si>
  <si>
    <t>Energetické štítky (EPREL)</t>
  </si>
  <si>
    <r>
      <rPr>
        <sz val="11"/>
        <color rgb="FF000000"/>
        <rFont val="Calibri"/>
        <family val="2"/>
        <scheme val="minor"/>
      </rPr>
      <t xml:space="preserve">Výroba, pronájem nebo prodej znečišťujících vozidel odpovídá jedné z následujících možností:
o	Nákladní vozidla a jiná těžká vozidla, jako jsou traktory (tj. kategorie N2 a N3), pokud se nejedná o vozidla s nulovými nebo nízkými emisemi (tj. s emisemi CO2 menšími než polovina referenčních emisí CO2 všech vozidel v podskupině vozidel).
5.5 Pořizování automobilů (a ostatní dopravní prostředky)
V rámci uplatňování zásady "významně nepoškozovat" je zapotřebí zaměřit se na </t>
    </r>
    <r>
      <rPr>
        <b/>
        <sz val="11"/>
        <color rgb="FF000000"/>
        <rFont val="Calibri"/>
        <family val="2"/>
        <scheme val="minor"/>
      </rPr>
      <t>podmínku u osobních a lehkých užitkových vozidel</t>
    </r>
    <r>
      <rPr>
        <sz val="11"/>
        <color rgb="FF000000"/>
        <rFont val="Calibri"/>
        <family val="2"/>
        <scheme val="minor"/>
      </rPr>
      <t xml:space="preserve">, kde je nutné splnit kritérium emisí &lt;50gCO2/km a od 1. ledna 2026 by měly být emise podpořených automobilů nulové.
Motorová vozidla kategorií M2, M3, N2 a N3 mají nulové přímé výfukové emise, nebo ke svému pohonu využívají biopalivo, biometan, obnovitelné palivo nebiologického původu nebo recyklované palivo splňující kritéria udržitelnosti a úspor emisí skleníkových plynů podle směrnice Evropského parlamentu a Rady 2018/2001/EU o podpoře využívání energie z obnovitelných zdrojů.
Dále platí, že u vozidel zvláštního účelu je podmínkou při vypsání veřejné zakázky na tento druh speciálních vozidel, že bude obsaženo příslušné environmentální hodnotící kritérium emisí „GHG“ (Green House Gas), ke kterému bude při výběru přihlédnuto. 
Dále také platí, že v případě, že se jedná o vozidlo pro zvláštní účely jiné než osobní vůz a není vhodné (technicky a ekonomicky) pořídit elektrovozidlo, pak bude podporována nejlepší dostupná technologie v dané kategorii vozidel.
</t>
    </r>
  </si>
  <si>
    <t>Pravidla pro žadatele a příjemce – obecná část</t>
  </si>
  <si>
    <t>Automobily či jiné dopravní prostředky pořizované v projektech OP JAK:
• do 31. 12. 2025 musí splňovat kritérium emisí &lt;50gCO2/km.
• od 1. 1. 2026 musí být emise nulové.
V případě, že se jedná o vozidlo pro zvláštní účely jiné než osobní vůz a není vhodné (technicky a 
ekonomicky) pořídit elektrovozidlo, pak bude podporována nejlepší dostupná technologie v dané 
kategorii vozidel.</t>
  </si>
  <si>
    <t>Dopravní prostředky - traktor</t>
  </si>
  <si>
    <t>Požadovat využití výrobků a směsí které mají Prohlášení o shodě.</t>
  </si>
  <si>
    <t>1) Pravidla pro žadatele a příjemce – specifická část, výzev ESF+ výzva pro VŠ, ERDF výzva pro VŠ – kvalita, ERDF výzva pro VŠ – studenti se SP
2) příloha XVII nařízení (ES) č. 1907/2006
3) norma CEN/EN 16516  a ISO 16000-3:2011</t>
  </si>
  <si>
    <t xml:space="preserve">Ze stavebních prvků a materiálů použitých při stavbě, které mohou přijít do styku s uživateli , se při zkouškách v souladu s podmínkami uvedenými v příloze XVII nařízení (ES) č. 1907/2006 uvolňuje méně než 0,06 mg formaldehydu na m³ materiálu nebo prvku a při zkouškách podle normy CEN/EN 16516  a ISO 16000-3:2011  nebo jiných srovnatelných standardizovaných zkušebních podmínek a metod stanovení  méně než 0,001 mg jiných karcinogenních těkavých organických sloučenin kategorie 1A a 1B na m³ materiálu nebo prvku.
</t>
  </si>
  <si>
    <t>Stavební prvky a materiál</t>
  </si>
  <si>
    <t>Protokol EU o nakládání se stavebními a demoličními odpady: 
https://www.mpo.cz/cz/stavebnictvi-a-suroviny/strategicke-dokumenty-pro-udrzitelne_x0002_stavebnictvi/protokol-eu-o-nakladani-se-stavebnimi-a-demolicnimi-odpady--241557/;
Následně lze zvýšit poptávku po recyklovaných stavebních a demoličních materiálech například legislativním zakotvením povinnosti používat tyto materiály v zadávací dokumentaci, a následným vymáháním těchto ustanovení.</t>
  </si>
  <si>
    <r>
      <t xml:space="preserve">Plnění lze dokládat následovně:
1) plnění této povinnosti u výstavby malých projektů, zejm. kde jsou příjemci domácnosti (dle stavebního zákona 283/2021) je doloženo dokumentem </t>
    </r>
    <r>
      <rPr>
        <b/>
        <sz val="11"/>
        <color rgb="FF000000"/>
        <rFont val="Calibri"/>
        <family val="2"/>
        <scheme val="minor"/>
      </rPr>
      <t xml:space="preserve">Závěrečná zpráva odborného technického dozoru (formou čestného prohlášení)
</t>
    </r>
    <r>
      <rPr>
        <sz val="11"/>
        <color rgb="FF000000"/>
        <rFont val="Calibri"/>
        <family val="2"/>
        <scheme val="minor"/>
      </rPr>
      <t xml:space="preserve">
2) plnění této povinnosti u odstraňování staveb a výstavby velkých projektů (dle stavebního zákona 283/2021) je doloženo </t>
    </r>
    <r>
      <rPr>
        <b/>
        <sz val="11"/>
        <color rgb="FF000000"/>
        <rFont val="Calibri"/>
        <family val="2"/>
        <scheme val="minor"/>
      </rPr>
      <t>kopií smlouvy o zajištění předání produkovaných stavebních a demoličních odpadů do zařízení určeného pro nakládání s daným druhem a kategorií odpadu</t>
    </r>
    <r>
      <rPr>
        <sz val="11"/>
        <color rgb="FF000000"/>
        <rFont val="Calibri"/>
        <family val="2"/>
        <scheme val="minor"/>
      </rPr>
      <t xml:space="preserve"> dle § 15 odst. 2 písm. c) zákona č. 541/2020 Sb., o odpadech; a dokladem  od převzetí odpadů od provozovatele způsobilých zařízení  dle § 17 odst. 1 písm. c) zákona č. 541/2020 Sb., o odpadech
Odhad celkového množství vyprodukovaného odpadu lze doložit:
i) potvrzení o celkovém množství odpadu přivezeného do různých zařízení pro nakládání s odpady (v kg) (tj. recyklace, skládkování atd.);
ii) potvrzení o zaplacení kontejnerů (s uvedením jejich objemu v m3) použitých na staveništi;	
Od výše uvedených opatření pro zajištění souladu se zásadou DNSH se však lze odchýlit, pokud:
1) Se jedná o nerecyklovatelné, resp. nebezpečné odpady a odpady jejichž dlouhodobá nelikvidace může způsobit značné škodlivé dopady na životní prostředí. Tyto odpady mohou být spalovány v zařízení s energetickým využitím.
2) Recyklovatelnost a opětovnou použitelnost je nutné posuzovat v kontextu ostatních dopadů, např. pokud to není vhodné z důvodu ochrany zdraví.</t>
    </r>
  </si>
  <si>
    <t xml:space="preserve">U odstraňování staveb dle stavebního zákona: 
1) kopii smlouvy o zajištění předání produkovaných stavebních a demoličních odpadů do zařízení určeného pro nakládání s daným druhem a kategorií odpadu dle § 15 odst. 2 písm. c) zákona o odpadech 
2) doklad o převzetí odpadů od provozovatele zařízení dle § 17 odst. 1 písm. c) zákona o odpadech
</t>
  </si>
  <si>
    <t xml:space="preserve">1) Pravidla pro žadatele a příjemce – obecná část
2) zákon o odpadech č. 541/2020 Sb.,
3) příloha č. 24 k vyhlášce č. 273/2021 Sb., o podrobnostech nakládání s odpady, v platném znění.
4) Evropský seznam odpadů vytvořený rozhodnutím 2000/532/ES ze dne 3. května 2000
</t>
  </si>
  <si>
    <t>Se stavebním odpadem včetně použitých obalů je nutné nakládat dle hierarchie odpadového hospodářství zejména ve smyslu zákona o odpadech a přílohy č. 24 k vyhlášce č. 273/2021 Sb., o podrobnostech nakládání s odpady, v platném znění. Prioritou je předcházení vzniku odpadu. 
Jestliže nelze vzniku odpadu předejít, pak musí dojít k jeho přípravě k opětovnému použití – recyklaci, a to v úrovni nejméně 70 % (hmotnostních) stavebního a demoličního odpadu neklasifikovaného jako nebezpečný;
Hospodářské subjekty provádějící stavební práce jsou povinné zajistit, aby nejméně 70 % (hmotnostních) stavebních a demoličních materiálů či odpadů neklasifikovaných jako nebezpečné (s výjimkou přirozeně se vyskytujících materiálů uvedených v kategorii 17 05 04 na Evropském seznamu odpadů vytvořeném rozhodnutím 2000/532/ES ze dne 3. května 2000, kterým se nahrazuje rozhodnutí 94/3/ES, kterým se stanoví seznam odpadů podle čl. 1 písm. a) směrnice Rady 75/442/EHS o odpadech a rozhodnutí Rady 94/904/ES, kterým se stanoví seznam nebezpečných odpadů ve smyslu čl. 1 odst. 4 směrnice Rady 91/689/EHS o nebezpečných odpadech (oznámeno pod číslem dokumentu K(2000) 1147)) vzniklého na staveništi bude připraveno k opětovnému použití, recyklaci a k jiným druhům materiálového využití, včetně zásypů, při nichž jsou jiné materiály nahrazeny odpadem, v souladu s hierarchií způsobů nakládání s odpady a protokolem EU pro nakládání se stavebním 
a demoličním odpadem;
Podmínka platí pro všechny stavební práce – výstavbu, změny dokončených staveb, případně též údržbu dokončených staveb.
Pro plnění podmínky významně nepoškozovat životní prostředí není nutné splnit definici odpadu dle zákona o odpadech – započítávají se i další materiály, které jsou ihned využity na staveništi a které se formálně nestanou odpadem dle českého zákona. Doporučuje se nicméně, aby realizátor opatření, kdy demoliční materiál znovuužívá v rámci své činnosti, měl povolení nakládání s odpadem.
Skládkování včetně technického zajištění skládky je vyloučeno a nelze jej považovat za využití, jedná se vždy o odstranění odpadu. Skládkování je explicitně vyloučen dle čl. 17 nařízení 852/2020, na který se legislativa EU fondů z pohledu zásady DNSH odkazuje.</t>
  </si>
  <si>
    <t>Stavební odpad</t>
  </si>
  <si>
    <t xml:space="preserve">Technické specifikace  pro zařízení k využívání vody:
1. Průtok se zaznamenává při standardním referenčním tlaku 3 –0/+0,2 bar nebo 0,1 –0/+0,02 u výrobků omezených na nízký tlak.
2. Průtok při nižším tlaku 1,5 –0/+0,2 bar je ≥ 60 % maximálního dostupného průtoku.
3. U směšovacích sprch je referenční teplota 38 ±1 °C.
4. Pokud musí být průtok nižší než 6 l/min, je v souladu s pravidlem stanoveným v bodě 2.
5. U výtokových ventilů se postupuje podle bodu 10.2.3 normy EN 200 s těmito výjimkami: 
a) u výtokových ventilů, které nejsou určeny pouze pro nízkotlaké použití: použijte tlak 3 –0/+0,2 bar střídavě do ventilu na teplou a studenou vodu;
b) u výtokových ventilů, které jsou určeny pouze pro nízkotlaké použití: použijte tlak 0,4 –0/+0,02 bar do ventilu na teplou i studenou vodu a zcela otevřete regulátor průtoku.
Technické upřesnění WC a pisoárů:
•	Doporučuje se aplikovat European unified Water label - class A odpovídá požadavku 5-6l/min. Label má velké množství evropských výrobců a výrobků a umožňuje aplikaci výběrových kritérií na výrobky.
•	Výpočet průměrného průtoku WC dle metodiky BREEAM: WC, zahrnující soupra¬vy, mísy a splachovací nádrže, mají úplný objem splachovací vody maximálně 6 lit¬rů a maximální průměrný objem splachovací vody 3,5 litru. Průměrná spotřeba se vykládá jako kombinované užití velkého spláchnutí a malého spláchnutí.  Podmínku lze splnit nastavením ventilu spláchnutí.
•	Ustanovení ke spotřebě vody za hodinu se týká pisoárů, které nemají čidlo / individuální splachování, včetně pisoárů v provedení žlabu
•	Ustanovení k 1l ke splachovacím pisoárům s čidlem / pisoárům s individuálním splachováním je praktičtější a vztahuje se na jedno spláchnutí, což splňují běžně dostupné produkty, většinou se jedná o odsávací modely – podmínku lze splnit nastavením ventilu spláchnutí.
</t>
  </si>
  <si>
    <r>
      <rPr>
        <u/>
        <sz val="11"/>
        <color rgb="FF467886"/>
        <rFont val="Aptos Narrow"/>
        <family val="2"/>
      </rPr>
      <t xml:space="preserve">https://portal-vz.cz/wp-content/uploads/2019/06/Nakupujte-zelene_1.pdf
</t>
    </r>
    <r>
      <rPr>
        <sz val="11"/>
        <color rgb="FF000000"/>
        <rFont val="Aptos Narrow"/>
        <family val="2"/>
      </rPr>
      <t xml:space="preserve">Podmínky se doporučuje uvést do oznámení o zakázce a v zadávací dokumentaci spolu s váhou a příp. kritériemi.
Ve fázi zadávání zakázky můžete udělit body jako ocenění lepší environmentální výkonnosti, než jsou minimální požadavky stanovené ve specifikacích.
V oznámení nebo v dokumentaci musíte tedy uvést:
1) kritéria, která použijete k určení ekonomicky nejvýhodnější nabídky:
2) poměrné váhy, které přikládáte jednotlivým kritériím, a to jako přesná čísla nebo jako 
rozmezí s přiměřeným maximálním rozpětím
3) případná dílčí kritéria, která použijete, a ve většině případů jejich váhu
V technických specifikacích můžete stanovit rovněž minimální úroveň výkonnosti a poté ve fázi zadávání přidělit dodatečné body za ještě lepší výkon. 
Hlavní rozdíl mezi technickými specifikacemi a kritérii pro zadání spočívá v tom, že zatímco technické specifikace jsou posuzovány podle toho, zda jsou či nejsou dodrženy, kritéria pro zadání jsou vážena a bodována, takže nabídky, které zajišťují lepší environmentální výkonnost, mohou získat více bodů.
V zájmu stanovení vhodné poměrné váhy byste měli uvážit:
1) jak důležité jsou cíle v oblasti životního prostředí pro zakázku v poměru k ostatním aspektům, jako jsou náklady a celková kvalita,
2) nakolik se lze těmito aspekty zabývat nejlépe v rámci kritérií pro zadání zakázky, a to navíc či místo specifikací, kritérií pro výběr a podmínek plnění zakázky,
3) kolik bodů ve fázi zadávání si můžete „dovolit“ přidělit – to bude záviset na dotyčném výrobku/službě a na tržních podmínkách. Jestliže například u určitého výrobku existuje malý rozdíl v ceně, vliv na životní prostředí se však značně liší, má smysl přidělit více bodů při posuzování environmentálních charakteristik.
</t>
    </r>
    <r>
      <rPr>
        <u/>
        <sz val="11"/>
        <color rgb="FF000000"/>
        <rFont val="Aptos Narrow"/>
        <family val="2"/>
      </rPr>
      <t xml:space="preserve">
Určete zvláštní přístupy GPP k zadávacím řízením v odvětvích s vysokými dopady, jako jsou kancelářské budovy, potraviny a stravovací služby, vozidla a energetické spotřebiče.
</t>
    </r>
  </si>
  <si>
    <t xml:space="preserve">1) technickými listy výrobku
2) stavební certifikací nebo stávajícím štítkem výrobku v Unii </t>
  </si>
  <si>
    <t>Pravidla pro žadatele a příjemce – specifická část, výzev ESF+ výzva pro VŠ, ERDF výzva pro VŠ – kvalita, ERDF výzva pro VŠ – studenti se SP</t>
  </si>
  <si>
    <t>1) umyvadlové baterie a kuchyňské baterie mají maximální průtok vody 6 litrů/min
2) sprchy mají maximální průtok vody 8 litrů/min
3) WC, zahrnující soupravy, mísy a splachovací nádrže, mají úplný objem splachovací vody maximálně 6 litrů a maximální průměrný objem splachovací vody 3,5 litru
4) pisoáry spotřebují maximálně 2 litry/mísu/hodinu. Splachovací pisoáry mají maximální úplný objem splachovací vody 1 litr</t>
  </si>
  <si>
    <t>Zařízení k využívání vody</t>
  </si>
  <si>
    <t>Doporučení vyplývající z Pravidel pro žadatele a příjemce – obecná část</t>
  </si>
  <si>
    <t>Podrobné informace vyplývající z dokumentu Rámcová vodítka pro implementaci zásady „významně nepoškozovat“ životní prostředí (DNSH) a prověřování infrastruktury z hlediska klimatického dopadu v EU fondech v ČR</t>
  </si>
  <si>
    <t>Zadávací dokumentace</t>
  </si>
  <si>
    <t>Dokladování</t>
  </si>
  <si>
    <t>Dle normy/legislativy/pravidel</t>
  </si>
  <si>
    <t>Podmínky DNSH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</si>
</sst>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70">
    <font>
      <sz val="8"/>
      <name val="Arial CE"/>
      <family val="2"/>
    </font>
    <font>
      <sz val="11"/>
      <color theme="1"/>
      <name val="Calibri"/>
      <family val="2"/>
      <charset val="238"/>
      <scheme val="minor"/>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
      <b/>
      <sz val="8"/>
      <name val="Arial CE"/>
      <family val="2"/>
      <charset val="238"/>
    </font>
    <font>
      <b/>
      <sz val="8"/>
      <color rgb="FF808080"/>
      <name val="Arial CE"/>
      <family val="2"/>
      <charset val="238"/>
    </font>
    <font>
      <b/>
      <sz val="8"/>
      <color rgb="FFC00000"/>
      <name val="Arial CE"/>
      <family val="2"/>
      <charset val="238"/>
    </font>
    <font>
      <b/>
      <sz val="10"/>
      <name val="Arial CE"/>
      <family val="2"/>
      <charset val="238"/>
    </font>
    <font>
      <b/>
      <sz val="11"/>
      <color theme="1"/>
      <name val="Calibri"/>
      <family val="2"/>
      <scheme val="minor"/>
    </font>
    <font>
      <u/>
      <sz val="11"/>
      <color theme="10"/>
      <name val="Calibri"/>
      <family val="2"/>
      <charset val="238"/>
      <scheme val="minor"/>
    </font>
    <font>
      <sz val="11"/>
      <color rgb="FF000000"/>
      <name val="Calibri"/>
      <family val="2"/>
      <charset val="238"/>
      <scheme val="minor"/>
    </font>
    <font>
      <sz val="11"/>
      <color rgb="FF000000"/>
      <name val="Calibri"/>
      <family val="2"/>
      <scheme val="minor"/>
    </font>
    <font>
      <b/>
      <sz val="11"/>
      <color rgb="FF000000"/>
      <name val="Calibri"/>
      <family val="2"/>
      <scheme val="minor"/>
    </font>
    <font>
      <u/>
      <sz val="11"/>
      <color theme="10"/>
      <name val="Aptos Narrow"/>
      <family val="2"/>
    </font>
    <font>
      <u/>
      <sz val="11"/>
      <color rgb="FF467886"/>
      <name val="Aptos Narrow"/>
      <family val="2"/>
    </font>
    <font>
      <sz val="11"/>
      <color rgb="FF000000"/>
      <name val="Aptos Narrow"/>
      <family val="2"/>
    </font>
    <font>
      <u/>
      <sz val="11"/>
      <color rgb="FF000000"/>
      <name val="Aptos Narrow"/>
      <family val="2"/>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theme="3" tint="0.89999084444715716"/>
        <bgColor indexed="64"/>
      </patternFill>
    </fill>
  </fills>
  <borders count="41">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s>
  <cellStyleXfs count="4">
    <xf numFmtId="0" fontId="0" fillId="0" borderId="0"/>
    <xf numFmtId="0" fontId="53" fillId="0" borderId="0" applyNumberFormat="0" applyFill="0" applyBorder="0" applyAlignment="0" applyProtection="0"/>
    <xf numFmtId="0" fontId="1" fillId="0" borderId="1"/>
    <xf numFmtId="0" fontId="60" fillId="0" borderId="1" applyNumberFormat="0" applyFill="0" applyBorder="0" applyAlignment="0" applyProtection="0"/>
  </cellStyleXfs>
  <cellXfs count="358">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Alignment="1">
      <alignment horizontal="center" vertical="center" wrapText="1"/>
    </xf>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left" vertical="top"/>
    </xf>
    <xf numFmtId="0" fontId="2" fillId="0" borderId="0" xfId="0" applyFont="1" applyAlignment="1">
      <alignment horizontal="left" vertical="center"/>
    </xf>
    <xf numFmtId="0" fontId="3" fillId="2" borderId="0" xfId="0" applyFont="1" applyFill="1" applyAlignment="1" applyProtection="1">
      <alignment horizontal="left" vertical="center"/>
      <protection locked="0"/>
    </xf>
    <xf numFmtId="49" fontId="3" fillId="2" borderId="0" xfId="0" applyNumberFormat="1" applyFont="1" applyFill="1" applyAlignment="1" applyProtection="1">
      <alignment horizontal="left" vertical="center"/>
      <protection locked="0"/>
    </xf>
    <xf numFmtId="0" fontId="3"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7" fillId="0" borderId="6" xfId="0" applyFont="1" applyBorder="1" applyAlignment="1">
      <alignment horizontal="left" vertical="center"/>
    </xf>
    <xf numFmtId="0" fontId="0" fillId="0" borderId="6" xfId="0" applyBorder="1" applyAlignment="1">
      <alignment vertical="center"/>
    </xf>
    <xf numFmtId="0" fontId="2" fillId="0" borderId="4" xfId="0" applyFont="1" applyBorder="1" applyAlignment="1">
      <alignment vertical="center"/>
    </xf>
    <xf numFmtId="0" fontId="0" fillId="3" borderId="0" xfId="0" applyFill="1" applyAlignment="1">
      <alignment vertical="center"/>
    </xf>
    <xf numFmtId="0" fontId="5" fillId="3" borderId="7" xfId="0" applyFont="1" applyFill="1" applyBorder="1" applyAlignment="1">
      <alignment horizontal="left" vertical="center"/>
    </xf>
    <xf numFmtId="0" fontId="0" fillId="3" borderId="8" xfId="0" applyFill="1" applyBorder="1" applyAlignment="1">
      <alignment vertical="center"/>
    </xf>
    <xf numFmtId="0" fontId="5"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 fillId="0" borderId="4" xfId="0" applyFont="1" applyBorder="1" applyAlignment="1">
      <alignment vertical="center"/>
    </xf>
    <xf numFmtId="0" fontId="4" fillId="0" borderId="4" xfId="0" applyFont="1" applyBorder="1" applyAlignment="1">
      <alignment vertical="center"/>
    </xf>
    <xf numFmtId="0" fontId="4" fillId="0" borderId="0" xfId="0" applyFont="1" applyAlignment="1">
      <alignment horizontal="left" vertical="center"/>
    </xf>
    <xf numFmtId="0" fontId="17" fillId="0" borderId="0" xfId="0" applyFont="1" applyAlignment="1">
      <alignment vertical="center"/>
    </xf>
    <xf numFmtId="165" fontId="3"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0" fontId="0" fillId="4" borderId="8" xfId="0" applyFill="1" applyBorder="1" applyAlignment="1">
      <alignment vertical="center"/>
    </xf>
    <xf numFmtId="0" fontId="21" fillId="4" borderId="9" xfId="0" applyFont="1" applyFill="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0" fillId="0" borderId="12" xfId="0" applyBorder="1" applyAlignment="1">
      <alignment vertical="center"/>
    </xf>
    <xf numFmtId="0" fontId="5" fillId="0" borderId="4"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5" fillId="0" borderId="0" xfId="0" applyFont="1" applyAlignment="1">
      <alignment horizontal="center" vertical="center"/>
    </xf>
    <xf numFmtId="4" fontId="19" fillId="0" borderId="15" xfId="0" applyNumberFormat="1" applyFont="1" applyBorder="1" applyAlignment="1">
      <alignment vertical="center"/>
    </xf>
    <xf numFmtId="4" fontId="19" fillId="0" borderId="0" xfId="0" applyNumberFormat="1" applyFont="1" applyAlignment="1">
      <alignment vertical="center"/>
    </xf>
    <xf numFmtId="166" fontId="19" fillId="0" borderId="0" xfId="0" applyNumberFormat="1" applyFont="1" applyAlignment="1">
      <alignment vertical="center"/>
    </xf>
    <xf numFmtId="4" fontId="19" fillId="0" borderId="16" xfId="0" applyNumberFormat="1" applyFont="1" applyBorder="1" applyAlignment="1">
      <alignment vertical="center"/>
    </xf>
    <xf numFmtId="0" fontId="5" fillId="0" borderId="0" xfId="0" applyFont="1" applyAlignment="1">
      <alignment horizontal="left" vertical="center"/>
    </xf>
    <xf numFmtId="0" fontId="24" fillId="0" borderId="0" xfId="0" applyFont="1" applyAlignment="1">
      <alignment horizontal="left" vertical="center"/>
    </xf>
    <xf numFmtId="0" fontId="6" fillId="0" borderId="4"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4" fillId="0" borderId="0" xfId="0" applyFont="1" applyAlignment="1">
      <alignment horizontal="center" vertical="center"/>
    </xf>
    <xf numFmtId="4" fontId="27" fillId="0" borderId="15" xfId="0" applyNumberFormat="1" applyFont="1" applyBorder="1" applyAlignment="1">
      <alignment vertical="center"/>
    </xf>
    <xf numFmtId="4" fontId="27" fillId="0" borderId="0" xfId="0" applyNumberFormat="1" applyFont="1" applyAlignment="1">
      <alignment vertical="center"/>
    </xf>
    <xf numFmtId="166" fontId="27" fillId="0" borderId="0" xfId="0" applyNumberFormat="1" applyFont="1" applyAlignment="1">
      <alignment vertical="center"/>
    </xf>
    <xf numFmtId="4" fontId="27" fillId="0" borderId="16" xfId="0" applyNumberFormat="1" applyFont="1" applyBorder="1" applyAlignment="1">
      <alignment vertical="center"/>
    </xf>
    <xf numFmtId="0" fontId="6" fillId="0" borderId="0" xfId="0" applyFont="1" applyAlignment="1">
      <alignment horizontal="left" vertical="center"/>
    </xf>
    <xf numFmtId="0" fontId="28" fillId="0" borderId="0" xfId="1" applyFont="1" applyAlignment="1">
      <alignment horizontal="center" vertical="center"/>
    </xf>
    <xf numFmtId="0" fontId="3" fillId="0" borderId="0" xfId="0" applyFont="1" applyAlignment="1">
      <alignment horizontal="center" vertical="center"/>
    </xf>
    <xf numFmtId="4" fontId="2" fillId="0" borderId="15" xfId="0" applyNumberFormat="1" applyFont="1" applyBorder="1" applyAlignment="1">
      <alignment vertical="center"/>
    </xf>
    <xf numFmtId="4" fontId="2" fillId="0" borderId="0" xfId="0" applyNumberFormat="1" applyFont="1" applyAlignment="1">
      <alignment vertical="center"/>
    </xf>
    <xf numFmtId="166" fontId="2" fillId="0" borderId="0" xfId="0" applyNumberFormat="1" applyFont="1" applyAlignment="1">
      <alignment vertical="center"/>
    </xf>
    <xf numFmtId="4" fontId="2" fillId="0" borderId="16" xfId="0" applyNumberFormat="1" applyFont="1" applyBorder="1" applyAlignment="1">
      <alignment vertical="center"/>
    </xf>
    <xf numFmtId="4" fontId="27" fillId="0" borderId="20" xfId="0" applyNumberFormat="1" applyFont="1" applyBorder="1" applyAlignment="1">
      <alignment vertical="center"/>
    </xf>
    <xf numFmtId="4" fontId="27" fillId="0" borderId="21" xfId="0" applyNumberFormat="1" applyFont="1" applyBorder="1" applyAlignment="1">
      <alignment vertical="center"/>
    </xf>
    <xf numFmtId="166" fontId="27" fillId="0" borderId="21" xfId="0" applyNumberFormat="1" applyFont="1" applyBorder="1" applyAlignment="1">
      <alignment vertical="center"/>
    </xf>
    <xf numFmtId="4" fontId="27" fillId="0" borderId="22" xfId="0" applyNumberFormat="1" applyFont="1" applyBorder="1" applyAlignme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0" fillId="0" borderId="4" xfId="0" applyBorder="1" applyAlignment="1">
      <alignment vertical="center" wrapText="1"/>
    </xf>
    <xf numFmtId="0" fontId="17" fillId="0" borderId="0" xfId="0" applyFont="1" applyAlignment="1">
      <alignment horizontal="left" vertical="center"/>
    </xf>
    <xf numFmtId="0" fontId="2" fillId="0" borderId="0" xfId="0" applyFont="1" applyAlignment="1">
      <alignment horizontal="right" vertical="center"/>
    </xf>
    <xf numFmtId="0" fontId="20" fillId="0" borderId="0" xfId="0" applyFont="1" applyAlignment="1">
      <alignment horizontal="left" vertical="center"/>
    </xf>
    <xf numFmtId="164" fontId="2" fillId="0" borderId="0" xfId="0" applyNumberFormat="1" applyFont="1" applyAlignment="1">
      <alignment horizontal="right" vertical="center"/>
    </xf>
    <xf numFmtId="0" fontId="0" fillId="4" borderId="0" xfId="0" applyFill="1" applyAlignment="1">
      <alignment vertical="center"/>
    </xf>
    <xf numFmtId="0" fontId="5" fillId="4" borderId="7" xfId="0" applyFont="1" applyFill="1" applyBorder="1" applyAlignment="1">
      <alignment horizontal="left" vertical="center"/>
    </xf>
    <xf numFmtId="0" fontId="5" fillId="4" borderId="8" xfId="0" applyFont="1" applyFill="1" applyBorder="1" applyAlignment="1">
      <alignment horizontal="right" vertical="center"/>
    </xf>
    <xf numFmtId="0" fontId="5" fillId="4" borderId="8" xfId="0" applyFont="1" applyFill="1" applyBorder="1" applyAlignment="1">
      <alignment horizontal="center" vertical="center"/>
    </xf>
    <xf numFmtId="4" fontId="5" fillId="4" borderId="8" xfId="0" applyNumberFormat="1" applyFont="1" applyFill="1" applyBorder="1" applyAlignment="1">
      <alignment vertical="center"/>
    </xf>
    <xf numFmtId="0" fontId="0" fillId="4" borderId="9" xfId="0" applyFill="1" applyBorder="1" applyAlignment="1">
      <alignment vertical="center"/>
    </xf>
    <xf numFmtId="0" fontId="21" fillId="4" borderId="0" xfId="0" applyFont="1" applyFill="1" applyAlignment="1">
      <alignment horizontal="left" vertical="center"/>
    </xf>
    <xf numFmtId="0" fontId="21" fillId="4" borderId="0" xfId="0" applyFont="1" applyFill="1" applyAlignment="1">
      <alignment horizontal="right" vertical="center"/>
    </xf>
    <xf numFmtId="0" fontId="32" fillId="0" borderId="0" xfId="0" applyFont="1" applyAlignment="1">
      <alignment horizontal="lef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8" fillId="0" borderId="4" xfId="0" applyFont="1" applyBorder="1" applyAlignment="1">
      <alignment vertical="center"/>
    </xf>
    <xf numFmtId="0" fontId="8" fillId="0" borderId="21" xfId="0" applyFont="1" applyBorder="1" applyAlignment="1">
      <alignment horizontal="left" vertical="center"/>
    </xf>
    <xf numFmtId="0" fontId="8" fillId="0" borderId="21" xfId="0" applyFont="1" applyBorder="1" applyAlignment="1">
      <alignment vertical="center"/>
    </xf>
    <xf numFmtId="4" fontId="8" fillId="0" borderId="21" xfId="0" applyNumberFormat="1" applyFont="1" applyBorder="1" applyAlignment="1">
      <alignment vertical="center"/>
    </xf>
    <xf numFmtId="0" fontId="0" fillId="0" borderId="4" xfId="0"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19" xfId="0" applyFont="1" applyFill="1" applyBorder="1" applyAlignment="1">
      <alignment horizontal="center" vertical="center" wrapText="1"/>
    </xf>
    <xf numFmtId="4" fontId="23" fillId="0" borderId="0" xfId="0" applyNumberFormat="1" applyFont="1"/>
    <xf numFmtId="166" fontId="33" fillId="0" borderId="13" xfId="0" applyNumberFormat="1" applyFont="1" applyBorder="1"/>
    <xf numFmtId="166" fontId="33" fillId="0" borderId="14" xfId="0" applyNumberFormat="1" applyFont="1" applyBorder="1"/>
    <xf numFmtId="4" fontId="34" fillId="0" borderId="0" xfId="0" applyNumberFormat="1" applyFont="1" applyAlignment="1">
      <alignment vertical="center"/>
    </xf>
    <xf numFmtId="0" fontId="9" fillId="0" borderId="4" xfId="0" applyFont="1" applyBorder="1"/>
    <xf numFmtId="0" fontId="9" fillId="0" borderId="0" xfId="0" applyFont="1" applyAlignment="1">
      <alignment horizontal="left"/>
    </xf>
    <xf numFmtId="0" fontId="7" fillId="0" borderId="0" xfId="0" applyFont="1" applyAlignment="1">
      <alignment horizontal="left"/>
    </xf>
    <xf numFmtId="0" fontId="9" fillId="0" borderId="0" xfId="0" applyFont="1" applyProtection="1">
      <protection locked="0"/>
    </xf>
    <xf numFmtId="4" fontId="7" fillId="0" borderId="0" xfId="0" applyNumberFormat="1" applyFont="1"/>
    <xf numFmtId="0" fontId="9" fillId="0" borderId="15" xfId="0" applyFont="1" applyBorder="1"/>
    <xf numFmtId="166" fontId="9" fillId="0" borderId="0" xfId="0" applyNumberFormat="1" applyFont="1"/>
    <xf numFmtId="166" fontId="9" fillId="0" borderId="16" xfId="0" applyNumberFormat="1" applyFont="1" applyBorder="1"/>
    <xf numFmtId="0" fontId="9" fillId="0" borderId="0" xfId="0" applyFont="1" applyAlignment="1">
      <alignment horizontal="center"/>
    </xf>
    <xf numFmtId="4" fontId="9" fillId="0" borderId="0" xfId="0" applyNumberFormat="1" applyFont="1" applyAlignment="1">
      <alignment vertical="center"/>
    </xf>
    <xf numFmtId="0" fontId="8" fillId="0" borderId="0" xfId="0" applyFont="1" applyAlignment="1">
      <alignment horizontal="left"/>
    </xf>
    <xf numFmtId="4" fontId="8" fillId="0" borderId="0" xfId="0" applyNumberFormat="1" applyFont="1"/>
    <xf numFmtId="0" fontId="21" fillId="0" borderId="23" xfId="0" applyFont="1" applyBorder="1" applyAlignment="1">
      <alignment horizontal="center" vertical="center"/>
    </xf>
    <xf numFmtId="49" fontId="21" fillId="0" borderId="23" xfId="0" applyNumberFormat="1"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center" vertical="center" wrapText="1"/>
    </xf>
    <xf numFmtId="167" fontId="21" fillId="0" borderId="23" xfId="0" applyNumberFormat="1" applyFont="1" applyBorder="1" applyAlignment="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lignment vertical="center"/>
    </xf>
    <xf numFmtId="0" fontId="22" fillId="2" borderId="15" xfId="0" applyFont="1" applyFill="1" applyBorder="1" applyAlignment="1" applyProtection="1">
      <alignment horizontal="left" vertical="center"/>
      <protection locked="0"/>
    </xf>
    <xf numFmtId="0" fontId="22" fillId="0" borderId="0" xfId="0" applyFont="1" applyAlignment="1">
      <alignment horizontal="center" vertical="center"/>
    </xf>
    <xf numFmtId="166" fontId="22" fillId="0" borderId="0" xfId="0" applyNumberFormat="1" applyFont="1" applyAlignment="1">
      <alignment vertical="center"/>
    </xf>
    <xf numFmtId="166" fontId="22" fillId="0" borderId="16" xfId="0" applyNumberFormat="1" applyFont="1" applyBorder="1" applyAlignment="1">
      <alignment vertical="center"/>
    </xf>
    <xf numFmtId="0" fontId="21" fillId="0" borderId="0" xfId="0" applyFont="1" applyAlignment="1">
      <alignment horizontal="left" vertical="center"/>
    </xf>
    <xf numFmtId="4" fontId="0" fillId="0" borderId="0" xfId="0" applyNumberFormat="1" applyAlignment="1">
      <alignment vertical="center"/>
    </xf>
    <xf numFmtId="0" fontId="35" fillId="0" borderId="0" xfId="0" applyFont="1" applyAlignment="1">
      <alignment horizontal="left" vertical="center"/>
    </xf>
    <xf numFmtId="0" fontId="36" fillId="0" borderId="0" xfId="1" applyFont="1" applyAlignment="1" applyProtection="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10" fillId="0" borderId="4" xfId="0" applyFont="1" applyBorder="1" applyAlignment="1">
      <alignment vertical="center"/>
    </xf>
    <xf numFmtId="0" fontId="37"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38" fillId="0" borderId="0" xfId="0" applyFont="1" applyAlignment="1">
      <alignment vertical="center" wrapText="1"/>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39" fillId="0" borderId="23" xfId="0" applyFont="1" applyBorder="1" applyAlignment="1">
      <alignment horizontal="center" vertical="center"/>
    </xf>
    <xf numFmtId="49" fontId="39" fillId="0" borderId="23" xfId="0" applyNumberFormat="1" applyFont="1" applyBorder="1" applyAlignment="1">
      <alignment horizontal="left" vertical="center" wrapText="1"/>
    </xf>
    <xf numFmtId="0" fontId="39" fillId="0" borderId="23" xfId="0" applyFont="1" applyBorder="1" applyAlignment="1">
      <alignment horizontal="left" vertical="center" wrapText="1"/>
    </xf>
    <xf numFmtId="0" fontId="39" fillId="0" borderId="23" xfId="0" applyFont="1" applyBorder="1" applyAlignment="1">
      <alignment horizontal="center" vertical="center" wrapText="1"/>
    </xf>
    <xf numFmtId="167" fontId="39" fillId="0" borderId="23" xfId="0" applyNumberFormat="1" applyFont="1" applyBorder="1" applyAlignment="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Alignment="1">
      <alignment horizontal="center"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22" fillId="2" borderId="20" xfId="0" applyFont="1" applyFill="1" applyBorder="1" applyAlignment="1" applyProtection="1">
      <alignment horizontal="left" vertical="center"/>
      <protection locked="0"/>
    </xf>
    <xf numFmtId="0" fontId="22" fillId="0" borderId="21" xfId="0" applyFont="1" applyBorder="1" applyAlignment="1">
      <alignment horizontal="center" vertical="center"/>
    </xf>
    <xf numFmtId="166" fontId="22" fillId="0" borderId="21" xfId="0" applyNumberFormat="1" applyFont="1" applyBorder="1" applyAlignment="1">
      <alignment vertical="center"/>
    </xf>
    <xf numFmtId="166" fontId="22" fillId="0" borderId="22" xfId="0" applyNumberFormat="1" applyFont="1" applyBorder="1" applyAlignment="1">
      <alignment vertical="center"/>
    </xf>
    <xf numFmtId="167" fontId="21" fillId="2" borderId="23" xfId="0" applyNumberFormat="1" applyFont="1" applyFill="1" applyBorder="1" applyAlignment="1" applyProtection="1">
      <alignment vertical="center"/>
      <protection locked="0"/>
    </xf>
    <xf numFmtId="0" fontId="5" fillId="0" borderId="0" xfId="0" applyFont="1" applyAlignment="1">
      <alignment horizontal="left" vertical="center" wrapText="1"/>
    </xf>
    <xf numFmtId="0" fontId="41" fillId="0" borderId="17" xfId="0" applyFont="1" applyBorder="1" applyAlignment="1">
      <alignment horizontal="left" vertical="center" wrapText="1"/>
    </xf>
    <xf numFmtId="0" fontId="41" fillId="0" borderId="23" xfId="0" applyFont="1" applyBorder="1" applyAlignment="1">
      <alignment horizontal="left" vertical="center" wrapText="1"/>
    </xf>
    <xf numFmtId="0" fontId="41" fillId="0" borderId="23" xfId="0" applyFont="1" applyBorder="1" applyAlignment="1">
      <alignment horizontal="left" vertical="center"/>
    </xf>
    <xf numFmtId="167" fontId="41" fillId="0" borderId="19"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34" fillId="0" borderId="0" xfId="0" applyFont="1" applyAlignment="1">
      <alignment horizontal="lef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lignment horizontal="left" vertical="center"/>
    </xf>
    <xf numFmtId="0" fontId="52" fillId="0" borderId="1" xfId="0" applyFont="1" applyBorder="1" applyAlignment="1">
      <alignment vertical="top"/>
    </xf>
    <xf numFmtId="0" fontId="52" fillId="0" borderId="1" xfId="0" applyFont="1" applyBorder="1" applyAlignment="1">
      <alignment horizontal="left" vertical="center"/>
    </xf>
    <xf numFmtId="0" fontId="52" fillId="0" borderId="1" xfId="0" applyFont="1" applyBorder="1" applyAlignment="1">
      <alignment horizontal="center" vertical="center"/>
    </xf>
    <xf numFmtId="49" fontId="52" fillId="0" borderId="1" xfId="0" applyNumberFormat="1" applyFont="1" applyBorder="1" applyAlignment="1">
      <alignment horizontal="left" vertical="center"/>
    </xf>
    <xf numFmtId="0" fontId="51" fillId="0" borderId="28" xfId="0" applyFont="1" applyBorder="1" applyAlignment="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xf numFmtId="0" fontId="1" fillId="0" borderId="1" xfId="2" applyAlignment="1">
      <alignment vertical="top"/>
    </xf>
    <xf numFmtId="0" fontId="59" fillId="5" borderId="1" xfId="2" applyFont="1" applyFill="1" applyAlignment="1">
      <alignment vertical="top"/>
    </xf>
    <xf numFmtId="0" fontId="1" fillId="0" borderId="32" xfId="2" applyBorder="1" applyAlignment="1">
      <alignment vertical="top"/>
    </xf>
    <xf numFmtId="0" fontId="1" fillId="0" borderId="33" xfId="2" applyBorder="1" applyAlignment="1">
      <alignment vertical="top"/>
    </xf>
    <xf numFmtId="0" fontId="1" fillId="0" borderId="33" xfId="2" applyBorder="1" applyAlignment="1">
      <alignment vertical="top" wrapText="1"/>
    </xf>
    <xf numFmtId="0" fontId="59" fillId="5" borderId="34" xfId="2" applyFont="1" applyFill="1" applyBorder="1" applyAlignment="1">
      <alignment vertical="top" wrapText="1"/>
    </xf>
    <xf numFmtId="0" fontId="1" fillId="0" borderId="35" xfId="2" applyBorder="1" applyAlignment="1">
      <alignment vertical="top"/>
    </xf>
    <xf numFmtId="0" fontId="60" fillId="0" borderId="36" xfId="3" applyBorder="1" applyAlignment="1">
      <alignment vertical="top"/>
    </xf>
    <xf numFmtId="0" fontId="1" fillId="0" borderId="36" xfId="2" applyBorder="1" applyAlignment="1">
      <alignment vertical="top" wrapText="1"/>
    </xf>
    <xf numFmtId="0" fontId="59" fillId="5" borderId="37" xfId="2" applyFont="1" applyFill="1" applyBorder="1" applyAlignment="1">
      <alignment vertical="top"/>
    </xf>
    <xf numFmtId="0" fontId="61" fillId="0" borderId="36" xfId="2" applyFont="1" applyBorder="1" applyAlignment="1">
      <alignment vertical="top" wrapText="1"/>
    </xf>
    <xf numFmtId="0" fontId="59" fillId="5" borderId="37" xfId="2" applyFont="1" applyFill="1" applyBorder="1" applyAlignment="1">
      <alignment vertical="top" wrapText="1"/>
    </xf>
    <xf numFmtId="0" fontId="1" fillId="0" borderId="35" xfId="2" applyBorder="1" applyAlignment="1">
      <alignment vertical="top" wrapText="1"/>
    </xf>
    <xf numFmtId="0" fontId="64" fillId="0" borderId="36" xfId="3" applyFont="1" applyBorder="1" applyAlignment="1">
      <alignment vertical="top" wrapText="1"/>
    </xf>
    <xf numFmtId="0" fontId="68" fillId="5" borderId="1" xfId="2" applyFont="1" applyFill="1" applyAlignment="1">
      <alignment vertical="top"/>
    </xf>
    <xf numFmtId="0" fontId="69" fillId="5" borderId="38" xfId="2" applyFont="1" applyFill="1" applyBorder="1" applyAlignment="1">
      <alignment horizontal="center" vertical="center"/>
    </xf>
    <xf numFmtId="0" fontId="69" fillId="5" borderId="39" xfId="2" applyFont="1" applyFill="1" applyBorder="1" applyAlignment="1">
      <alignment horizontal="center" vertical="center" wrapText="1"/>
    </xf>
    <xf numFmtId="0" fontId="69" fillId="5" borderId="39" xfId="2" applyFont="1" applyFill="1" applyBorder="1" applyAlignment="1">
      <alignment horizontal="center" vertical="center"/>
    </xf>
    <xf numFmtId="0" fontId="69" fillId="5" borderId="40" xfId="2" applyFont="1" applyFill="1" applyBorder="1" applyAlignment="1">
      <alignment horizontal="center" vertical="center"/>
    </xf>
    <xf numFmtId="4" fontId="8" fillId="0" borderId="0" xfId="0" applyNumberFormat="1" applyFont="1" applyAlignment="1">
      <alignment vertical="center"/>
    </xf>
    <xf numFmtId="0" fontId="8" fillId="0" borderId="0" xfId="0" applyFont="1" applyAlignment="1">
      <alignment vertical="center"/>
    </xf>
    <xf numFmtId="4" fontId="26" fillId="0" borderId="0" xfId="0" applyNumberFormat="1" applyFont="1" applyAlignment="1">
      <alignment vertical="center"/>
    </xf>
    <xf numFmtId="0" fontId="26" fillId="0" borderId="0" xfId="0" applyFont="1" applyAlignment="1">
      <alignmen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vertical="center"/>
    </xf>
    <xf numFmtId="4" fontId="23" fillId="0" borderId="0" xfId="0" applyNumberFormat="1" applyFont="1" applyAlignment="1">
      <alignment vertical="center"/>
    </xf>
    <xf numFmtId="164" fontId="2" fillId="0" borderId="0" xfId="0" applyNumberFormat="1" applyFont="1" applyAlignment="1">
      <alignment horizontal="left" vertical="center"/>
    </xf>
    <xf numFmtId="0" fontId="2" fillId="0" borderId="0" xfId="0" applyFont="1" applyAlignment="1">
      <alignment vertical="center"/>
    </xf>
    <xf numFmtId="4" fontId="18" fillId="0" borderId="0" xfId="0" applyNumberFormat="1" applyFont="1" applyAlignment="1">
      <alignment vertical="center"/>
    </xf>
    <xf numFmtId="4" fontId="5"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5" fillId="3" borderId="8" xfId="0" applyFont="1" applyFill="1" applyBorder="1" applyAlignment="1">
      <alignment horizontal="left" vertical="center"/>
    </xf>
    <xf numFmtId="0" fontId="0" fillId="0" borderId="0" xfId="0"/>
    <xf numFmtId="0" fontId="21" fillId="4" borderId="8" xfId="0" applyFont="1" applyFill="1" applyBorder="1" applyAlignment="1">
      <alignment horizontal="right" vertical="center"/>
    </xf>
    <xf numFmtId="0" fontId="21" fillId="4" borderId="8" xfId="0" applyFont="1" applyFill="1" applyBorder="1" applyAlignment="1">
      <alignment horizontal="left" vertical="center"/>
    </xf>
    <xf numFmtId="4" fontId="8" fillId="0" borderId="0" xfId="0" applyNumberFormat="1" applyFont="1" applyAlignment="1">
      <alignment horizontal="right" vertical="center"/>
    </xf>
    <xf numFmtId="4" fontId="26" fillId="0" borderId="0" xfId="0" applyNumberFormat="1" applyFont="1" applyAlignment="1">
      <alignment horizontal="right" vertical="center"/>
    </xf>
    <xf numFmtId="165" fontId="3" fillId="0" borderId="0" xfId="0" applyNumberFormat="1" applyFont="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21" fillId="4" borderId="8" xfId="0" applyFont="1" applyFill="1" applyBorder="1" applyAlignment="1">
      <alignment horizontal="center" vertical="center"/>
    </xf>
    <xf numFmtId="0" fontId="55" fillId="0" borderId="1" xfId="0" applyFont="1" applyBorder="1" applyAlignment="1">
      <alignment horizontal="left" vertical="top" wrapText="1"/>
    </xf>
    <xf numFmtId="0" fontId="55" fillId="0" borderId="1" xfId="0" applyFont="1" applyBorder="1" applyAlignment="1">
      <alignment horizontal="left" vertical="center"/>
    </xf>
    <xf numFmtId="0" fontId="58" fillId="0" borderId="1"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49" fontId="3" fillId="2" borderId="0" xfId="0" applyNumberFormat="1" applyFont="1" applyFill="1" applyAlignment="1" applyProtection="1">
      <alignment horizontal="left" vertical="center"/>
      <protection locked="0"/>
    </xf>
    <xf numFmtId="49" fontId="3" fillId="0" borderId="0" xfId="0" applyNumberFormat="1" applyFont="1" applyAlignment="1">
      <alignment horizontal="left" vertical="center"/>
    </xf>
    <xf numFmtId="0" fontId="3" fillId="0" borderId="0" xfId="0" applyFont="1" applyAlignment="1">
      <alignment horizontal="left" vertical="center" wrapText="1"/>
    </xf>
    <xf numFmtId="4" fontId="17" fillId="0" borderId="6" xfId="0" applyNumberFormat="1" applyFont="1" applyBorder="1" applyAlignment="1">
      <alignment vertical="center"/>
    </xf>
    <xf numFmtId="0" fontId="0" fillId="0" borderId="6" xfId="0" applyBorder="1" applyAlignment="1">
      <alignment vertical="center"/>
    </xf>
    <xf numFmtId="0" fontId="2" fillId="0" borderId="0" xfId="0" applyFont="1" applyAlignment="1">
      <alignment horizontal="right" vertical="center"/>
    </xf>
    <xf numFmtId="0" fontId="29" fillId="0" borderId="0" xfId="0" applyFont="1" applyAlignment="1">
      <alignment horizontal="left" vertical="center" wrapText="1"/>
    </xf>
    <xf numFmtId="0" fontId="25"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xf>
    <xf numFmtId="4" fontId="23" fillId="0" borderId="0" xfId="0" applyNumberFormat="1" applyFont="1" applyAlignment="1">
      <alignment horizontal="right" vertical="center"/>
    </xf>
    <xf numFmtId="0" fontId="21" fillId="4" borderId="7" xfId="0" applyFont="1" applyFill="1" applyBorder="1" applyAlignment="1">
      <alignment horizontal="center" vertical="center"/>
    </xf>
    <xf numFmtId="0" fontId="0" fillId="0" borderId="0" xfId="0"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2" borderId="0" xfId="0" applyFont="1" applyFill="1" applyAlignment="1" applyProtection="1">
      <alignment horizontal="left" vertical="center"/>
      <protection locked="0"/>
    </xf>
    <xf numFmtId="0" fontId="45" fillId="0" borderId="1" xfId="0" applyFont="1" applyBorder="1" applyAlignment="1">
      <alignment horizontal="left" vertical="top"/>
    </xf>
    <xf numFmtId="0" fontId="45" fillId="0" borderId="1" xfId="0" applyFont="1" applyBorder="1" applyAlignment="1">
      <alignment horizontal="left" vertical="center"/>
    </xf>
    <xf numFmtId="0" fontId="43" fillId="0" borderId="1" xfId="0" applyFont="1" applyBorder="1" applyAlignment="1">
      <alignment horizontal="center" vertical="center" wrapText="1"/>
    </xf>
    <xf numFmtId="0" fontId="44" fillId="0" borderId="29" xfId="0" applyFont="1" applyBorder="1" applyAlignment="1">
      <alignment horizontal="left"/>
    </xf>
    <xf numFmtId="0" fontId="43" fillId="0" borderId="1" xfId="0" applyFont="1" applyBorder="1" applyAlignment="1">
      <alignment horizontal="center" vertical="center"/>
    </xf>
    <xf numFmtId="49" fontId="45" fillId="0" borderId="1" xfId="0" applyNumberFormat="1" applyFont="1" applyBorder="1" applyAlignment="1">
      <alignment horizontal="left" vertical="center" wrapText="1"/>
    </xf>
    <xf numFmtId="0" fontId="45" fillId="0" borderId="1" xfId="0" applyFont="1" applyBorder="1" applyAlignment="1">
      <alignment horizontal="left" vertical="center" wrapText="1"/>
    </xf>
    <xf numFmtId="0" fontId="44" fillId="0" borderId="29" xfId="0" applyFont="1" applyBorder="1" applyAlignment="1">
      <alignment horizontal="left" wrapText="1"/>
    </xf>
  </cellXfs>
  <cellStyles count="4">
    <cellStyle name="Hyperlink" xfId="3" xr:uid="{00000000-0005-0000-0000-000000000000}"/>
    <cellStyle name="Hypertextový odkaz" xfId="1" builtinId="8"/>
    <cellStyle name="Normální" xfId="0" builtinId="0" customBuiltin="1"/>
    <cellStyle name="Normální 2" xfId="2" xr:uid="{00000000-0005-0000-0000-000003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ortal-vz.cz/wp-content/uploads/2019/06/Nakupujte-zelene_1.pdf"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4_01/174151102" TargetMode="External"/><Relationship Id="rId18" Type="http://schemas.openxmlformats.org/officeDocument/2006/relationships/hyperlink" Target="https://podminky.urs.cz/item/CS_URS_2024_01/962052210" TargetMode="External"/><Relationship Id="rId26" Type="http://schemas.openxmlformats.org/officeDocument/2006/relationships/hyperlink" Target="https://podminky.urs.cz/item/CS_URS_2024_01/968072455" TargetMode="External"/><Relationship Id="rId39" Type="http://schemas.openxmlformats.org/officeDocument/2006/relationships/hyperlink" Target="https://podminky.urs.cz/item/CS_URS_2024_01/997013501" TargetMode="External"/><Relationship Id="rId21" Type="http://schemas.openxmlformats.org/officeDocument/2006/relationships/hyperlink" Target="https://podminky.urs.cz/item/CS_URS_2024_01/965045133" TargetMode="External"/><Relationship Id="rId34" Type="http://schemas.openxmlformats.org/officeDocument/2006/relationships/hyperlink" Target="https://podminky.urs.cz/item/CS_URS_2024_01/977211112" TargetMode="External"/><Relationship Id="rId42" Type="http://schemas.openxmlformats.org/officeDocument/2006/relationships/hyperlink" Target="https://podminky.urs.cz/item/CS_URS_2024_01/997013861" TargetMode="External"/><Relationship Id="rId47" Type="http://schemas.openxmlformats.org/officeDocument/2006/relationships/hyperlink" Target="https://podminky.urs.cz/item/CS_URS_2024_01/997013875" TargetMode="External"/><Relationship Id="rId50" Type="http://schemas.openxmlformats.org/officeDocument/2006/relationships/hyperlink" Target="https://podminky.urs.cz/item/CS_URS_2024_01/713120841" TargetMode="External"/><Relationship Id="rId55" Type="http://schemas.openxmlformats.org/officeDocument/2006/relationships/hyperlink" Target="https://podminky.urs.cz/item/CS_URS_2024_01/767832801" TargetMode="External"/><Relationship Id="rId7" Type="http://schemas.openxmlformats.org/officeDocument/2006/relationships/hyperlink" Target="https://podminky.urs.cz/item/CS_URS_2024_01/162211311" TargetMode="External"/><Relationship Id="rId2" Type="http://schemas.openxmlformats.org/officeDocument/2006/relationships/hyperlink" Target="https://podminky.urs.cz/item/CS_URS_2024_01/122211101" TargetMode="External"/><Relationship Id="rId16" Type="http://schemas.openxmlformats.org/officeDocument/2006/relationships/hyperlink" Target="https://podminky.urs.cz/item/CS_URS_2024_01/962031011" TargetMode="External"/><Relationship Id="rId29" Type="http://schemas.openxmlformats.org/officeDocument/2006/relationships/hyperlink" Target="https://podminky.urs.cz/item/CS_URS_2024_01/971038631" TargetMode="External"/><Relationship Id="rId11" Type="http://schemas.openxmlformats.org/officeDocument/2006/relationships/hyperlink" Target="https://podminky.urs.cz/item/CS_URS_2024_01/171201231" TargetMode="External"/><Relationship Id="rId24" Type="http://schemas.openxmlformats.org/officeDocument/2006/relationships/hyperlink" Target="https://podminky.urs.cz/item/CS_URS_2024_01/967031132" TargetMode="External"/><Relationship Id="rId32" Type="http://schemas.openxmlformats.org/officeDocument/2006/relationships/hyperlink" Target="https://podminky.urs.cz/item/CS_URS_2024_01/975121312" TargetMode="External"/><Relationship Id="rId37" Type="http://schemas.openxmlformats.org/officeDocument/2006/relationships/hyperlink" Target="https://podminky.urs.cz/item/CS_URS_2024_01/997013311" TargetMode="External"/><Relationship Id="rId40" Type="http://schemas.openxmlformats.org/officeDocument/2006/relationships/hyperlink" Target="https://podminky.urs.cz/item/CS_URS_2024_01/997013509" TargetMode="External"/><Relationship Id="rId45" Type="http://schemas.openxmlformats.org/officeDocument/2006/relationships/hyperlink" Target="https://podminky.urs.cz/item/CS_URS_2024_01/997013871" TargetMode="External"/><Relationship Id="rId53" Type="http://schemas.openxmlformats.org/officeDocument/2006/relationships/hyperlink" Target="https://podminky.urs.cz/item/CS_URS_2024_01/741211817" TargetMode="External"/><Relationship Id="rId58" Type="http://schemas.openxmlformats.org/officeDocument/2006/relationships/hyperlink" Target="https://podminky.urs.cz/item/CS_URS_2024_01/776201812" TargetMode="External"/><Relationship Id="rId5" Type="http://schemas.openxmlformats.org/officeDocument/2006/relationships/hyperlink" Target="https://podminky.urs.cz/item/CS_URS_2024_01/132212131" TargetMode="External"/><Relationship Id="rId19" Type="http://schemas.openxmlformats.org/officeDocument/2006/relationships/hyperlink" Target="https://podminky.urs.cz/item/CS_URS_2024_01/963012520" TargetMode="External"/><Relationship Id="rId4" Type="http://schemas.openxmlformats.org/officeDocument/2006/relationships/hyperlink" Target="https://podminky.urs.cz/item/CS_URS_2024_01/131213701" TargetMode="External"/><Relationship Id="rId9" Type="http://schemas.openxmlformats.org/officeDocument/2006/relationships/hyperlink" Target="https://podminky.urs.cz/item/CS_URS_2024_01/162751117" TargetMode="External"/><Relationship Id="rId14" Type="http://schemas.openxmlformats.org/officeDocument/2006/relationships/hyperlink" Target="https://podminky.urs.cz/item/CS_URS_2024_01/919735125" TargetMode="External"/><Relationship Id="rId22" Type="http://schemas.openxmlformats.org/officeDocument/2006/relationships/hyperlink" Target="https://podminky.urs.cz/item/CS_URS_2024_01/965046111" TargetMode="External"/><Relationship Id="rId27" Type="http://schemas.openxmlformats.org/officeDocument/2006/relationships/hyperlink" Target="https://podminky.urs.cz/item/CS_URS_2024_01/968072456" TargetMode="External"/><Relationship Id="rId30" Type="http://schemas.openxmlformats.org/officeDocument/2006/relationships/hyperlink" Target="https://podminky.urs.cz/item/CS_URS_2024_01/972054691" TargetMode="External"/><Relationship Id="rId35" Type="http://schemas.openxmlformats.org/officeDocument/2006/relationships/hyperlink" Target="https://podminky.urs.cz/item/CS_URS_2024_01/978013161" TargetMode="External"/><Relationship Id="rId43" Type="http://schemas.openxmlformats.org/officeDocument/2006/relationships/hyperlink" Target="https://podminky.urs.cz/item/CS_URS_2024_01/997013862" TargetMode="External"/><Relationship Id="rId48" Type="http://schemas.openxmlformats.org/officeDocument/2006/relationships/hyperlink" Target="https://podminky.urs.cz/item/CS_URS_2024_01/711131811" TargetMode="External"/><Relationship Id="rId56" Type="http://schemas.openxmlformats.org/officeDocument/2006/relationships/hyperlink" Target="https://podminky.urs.cz/item/CS_URS_2024_01/771551810" TargetMode="External"/><Relationship Id="rId8" Type="http://schemas.openxmlformats.org/officeDocument/2006/relationships/hyperlink" Target="https://podminky.urs.cz/item/CS_URS_2024_01/162211319" TargetMode="External"/><Relationship Id="rId51" Type="http://schemas.openxmlformats.org/officeDocument/2006/relationships/hyperlink" Target="https://podminky.urs.cz/item/CS_URS_2024_01/713140851" TargetMode="External"/><Relationship Id="rId3" Type="http://schemas.openxmlformats.org/officeDocument/2006/relationships/hyperlink" Target="https://podminky.urs.cz/item/CS_URS_2024_01/131253101" TargetMode="External"/><Relationship Id="rId12" Type="http://schemas.openxmlformats.org/officeDocument/2006/relationships/hyperlink" Target="https://podminky.urs.cz/item/CS_URS_2024_01/174111102" TargetMode="External"/><Relationship Id="rId17" Type="http://schemas.openxmlformats.org/officeDocument/2006/relationships/hyperlink" Target="https://podminky.urs.cz/item/CS_URS_2024_01/962031013" TargetMode="External"/><Relationship Id="rId25" Type="http://schemas.openxmlformats.org/officeDocument/2006/relationships/hyperlink" Target="https://podminky.urs.cz/item/CS_URS_2024_01/968062356" TargetMode="External"/><Relationship Id="rId33" Type="http://schemas.openxmlformats.org/officeDocument/2006/relationships/hyperlink" Target="https://podminky.urs.cz/item/CS_URS_2024_01/975121313" TargetMode="External"/><Relationship Id="rId38" Type="http://schemas.openxmlformats.org/officeDocument/2006/relationships/hyperlink" Target="https://podminky.urs.cz/item/CS_URS_2024_01/997013321" TargetMode="External"/><Relationship Id="rId46" Type="http://schemas.openxmlformats.org/officeDocument/2006/relationships/hyperlink" Target="https://podminky.urs.cz/item/CS_URS_2024_01/997013873" TargetMode="External"/><Relationship Id="rId59" Type="http://schemas.openxmlformats.org/officeDocument/2006/relationships/hyperlink" Target="https://podminky.urs.cz/item/CS_URS_2024_01/781471810" TargetMode="External"/><Relationship Id="rId20" Type="http://schemas.openxmlformats.org/officeDocument/2006/relationships/hyperlink" Target="https://podminky.urs.cz/item/CS_URS_2024_01/965045113" TargetMode="External"/><Relationship Id="rId41" Type="http://schemas.openxmlformats.org/officeDocument/2006/relationships/hyperlink" Target="https://podminky.urs.cz/item/CS_URS_2024_01/997013814" TargetMode="External"/><Relationship Id="rId54" Type="http://schemas.openxmlformats.org/officeDocument/2006/relationships/hyperlink" Target="https://podminky.urs.cz/item/CS_URS_2024_01/764002841" TargetMode="External"/><Relationship Id="rId1" Type="http://schemas.openxmlformats.org/officeDocument/2006/relationships/hyperlink" Target="https://podminky.urs.cz/item/CS_URS_2024_01/122151102" TargetMode="External"/><Relationship Id="rId6" Type="http://schemas.openxmlformats.org/officeDocument/2006/relationships/hyperlink" Target="https://podminky.urs.cz/item/CS_URS_2024_01/139911123" TargetMode="External"/><Relationship Id="rId15" Type="http://schemas.openxmlformats.org/officeDocument/2006/relationships/hyperlink" Target="https://podminky.urs.cz/item/CS_URS_2024_01/961055111" TargetMode="External"/><Relationship Id="rId23" Type="http://schemas.openxmlformats.org/officeDocument/2006/relationships/hyperlink" Target="https://podminky.urs.cz/item/CS_URS_2024_01/965082933" TargetMode="External"/><Relationship Id="rId28" Type="http://schemas.openxmlformats.org/officeDocument/2006/relationships/hyperlink" Target="https://podminky.urs.cz/item/CS_URS_2024_01/971038621" TargetMode="External"/><Relationship Id="rId36" Type="http://schemas.openxmlformats.org/officeDocument/2006/relationships/hyperlink" Target="https://podminky.urs.cz/item/CS_URS_2024_01/997013152" TargetMode="External"/><Relationship Id="rId49" Type="http://schemas.openxmlformats.org/officeDocument/2006/relationships/hyperlink" Target="https://podminky.urs.cz/item/CS_URS_2024_01/712361803" TargetMode="External"/><Relationship Id="rId57" Type="http://schemas.openxmlformats.org/officeDocument/2006/relationships/hyperlink" Target="https://podminky.urs.cz/item/CS_URS_2024_01/771571810" TargetMode="External"/><Relationship Id="rId10" Type="http://schemas.openxmlformats.org/officeDocument/2006/relationships/hyperlink" Target="https://podminky.urs.cz/item/CS_URS_2024_01/167151101" TargetMode="External"/><Relationship Id="rId31" Type="http://schemas.openxmlformats.org/officeDocument/2006/relationships/hyperlink" Target="https://podminky.urs.cz/item/CS_URS_2024_01/975121311" TargetMode="External"/><Relationship Id="rId44" Type="http://schemas.openxmlformats.org/officeDocument/2006/relationships/hyperlink" Target="https://podminky.urs.cz/item/CS_URS_2024_01/997013863" TargetMode="External"/><Relationship Id="rId52" Type="http://schemas.openxmlformats.org/officeDocument/2006/relationships/hyperlink" Target="https://podminky.urs.cz/item/CS_URS_2024_01/741121861" TargetMode="External"/><Relationship Id="rId60"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podminky.urs.cz/item/CS_URS_2024_01/767620363" TargetMode="External"/><Relationship Id="rId21" Type="http://schemas.openxmlformats.org/officeDocument/2006/relationships/hyperlink" Target="https://podminky.urs.cz/item/CS_URS_2024_01/342272225" TargetMode="External"/><Relationship Id="rId42" Type="http://schemas.openxmlformats.org/officeDocument/2006/relationships/hyperlink" Target="https://podminky.urs.cz/item/CS_URS_2024_01/622252002" TargetMode="External"/><Relationship Id="rId63" Type="http://schemas.openxmlformats.org/officeDocument/2006/relationships/hyperlink" Target="https://podminky.urs.cz/item/CS_URS_2024_01/953942425" TargetMode="External"/><Relationship Id="rId84" Type="http://schemas.openxmlformats.org/officeDocument/2006/relationships/hyperlink" Target="https://podminky.urs.cz/item/CS_URS_2024_01/714451001" TargetMode="External"/><Relationship Id="rId138" Type="http://schemas.openxmlformats.org/officeDocument/2006/relationships/hyperlink" Target="https://podminky.urs.cz/item/CS_URS_2024_01/781161021" TargetMode="External"/><Relationship Id="rId107" Type="http://schemas.openxmlformats.org/officeDocument/2006/relationships/hyperlink" Target="https://podminky.urs.cz/item/CS_URS_2024_01/767114132" TargetMode="External"/><Relationship Id="rId11" Type="http://schemas.openxmlformats.org/officeDocument/2006/relationships/hyperlink" Target="https://podminky.urs.cz/item/CS_URS_2024_01/279321348" TargetMode="External"/><Relationship Id="rId32" Type="http://schemas.openxmlformats.org/officeDocument/2006/relationships/hyperlink" Target="https://podminky.urs.cz/item/CS_URS_2024_01/411354314" TargetMode="External"/><Relationship Id="rId53" Type="http://schemas.openxmlformats.org/officeDocument/2006/relationships/hyperlink" Target="https://podminky.urs.cz/item/CS_URS_2024_01/637121112" TargetMode="External"/><Relationship Id="rId74" Type="http://schemas.openxmlformats.org/officeDocument/2006/relationships/hyperlink" Target="https://podminky.urs.cz/item/CS_URS_2024_01/712363001" TargetMode="External"/><Relationship Id="rId128" Type="http://schemas.openxmlformats.org/officeDocument/2006/relationships/hyperlink" Target="https://podminky.urs.cz/item/CS_URS_2024_01/771121011" TargetMode="External"/><Relationship Id="rId149" Type="http://schemas.openxmlformats.org/officeDocument/2006/relationships/hyperlink" Target="https://podminky.urs.cz/item/CS_URS_2024_01/784171101" TargetMode="External"/><Relationship Id="rId5" Type="http://schemas.openxmlformats.org/officeDocument/2006/relationships/hyperlink" Target="https://podminky.urs.cz/item/CS_URS_2024_01/273351121" TargetMode="External"/><Relationship Id="rId95" Type="http://schemas.openxmlformats.org/officeDocument/2006/relationships/hyperlink" Target="https://podminky.urs.cz/item/CS_URS_2024_01/764245546" TargetMode="External"/><Relationship Id="rId22" Type="http://schemas.openxmlformats.org/officeDocument/2006/relationships/hyperlink" Target="https://podminky.urs.cz/item/CS_URS_2024_01/342272245" TargetMode="External"/><Relationship Id="rId43" Type="http://schemas.openxmlformats.org/officeDocument/2006/relationships/hyperlink" Target="https://podminky.urs.cz/item/CS_URS_2024_01/622381012" TargetMode="External"/><Relationship Id="rId64" Type="http://schemas.openxmlformats.org/officeDocument/2006/relationships/hyperlink" Target="https://podminky.urs.cz/item/CS_URS_2024_01/985121122" TargetMode="External"/><Relationship Id="rId118" Type="http://schemas.openxmlformats.org/officeDocument/2006/relationships/hyperlink" Target="https://podminky.urs.cz/item/CS_URS_2024_01/767620364" TargetMode="External"/><Relationship Id="rId139" Type="http://schemas.openxmlformats.org/officeDocument/2006/relationships/hyperlink" Target="https://podminky.urs.cz/item/CS_URS_2024_01/781472215" TargetMode="External"/><Relationship Id="rId80" Type="http://schemas.openxmlformats.org/officeDocument/2006/relationships/hyperlink" Target="https://podminky.urs.cz/item/CS_URS_2024_01/713121111" TargetMode="External"/><Relationship Id="rId85" Type="http://schemas.openxmlformats.org/officeDocument/2006/relationships/hyperlink" Target="https://podminky.urs.cz/item/CS_URS_2024_01/998714103" TargetMode="External"/><Relationship Id="rId150" Type="http://schemas.openxmlformats.org/officeDocument/2006/relationships/hyperlink" Target="https://podminky.urs.cz/item/CS_URS_2024_01/784181121" TargetMode="External"/><Relationship Id="rId155" Type="http://schemas.openxmlformats.org/officeDocument/2006/relationships/hyperlink" Target="https://podminky.urs.cz/item/CS_URS_2024_01/786623023" TargetMode="External"/><Relationship Id="rId12" Type="http://schemas.openxmlformats.org/officeDocument/2006/relationships/hyperlink" Target="https://podminky.urs.cz/item/CS_URS_2024_01/279351121" TargetMode="External"/><Relationship Id="rId17" Type="http://schemas.openxmlformats.org/officeDocument/2006/relationships/hyperlink" Target="https://podminky.urs.cz/item/CS_URS_2024_01/311321611" TargetMode="External"/><Relationship Id="rId33" Type="http://schemas.openxmlformats.org/officeDocument/2006/relationships/hyperlink" Target="https://podminky.urs.cz/item/CS_URS_2024_01/411361821" TargetMode="External"/><Relationship Id="rId38" Type="http://schemas.openxmlformats.org/officeDocument/2006/relationships/hyperlink" Target="https://podminky.urs.cz/item/CS_URS_2024_01/622211021" TargetMode="External"/><Relationship Id="rId59" Type="http://schemas.openxmlformats.org/officeDocument/2006/relationships/hyperlink" Target="https://podminky.urs.cz/item/CS_URS_2024_01/949111112" TargetMode="External"/><Relationship Id="rId103" Type="http://schemas.openxmlformats.org/officeDocument/2006/relationships/hyperlink" Target="https://podminky.urs.cz/item/CS_URS_2024_01/766694116" TargetMode="External"/><Relationship Id="rId108" Type="http://schemas.openxmlformats.org/officeDocument/2006/relationships/hyperlink" Target="https://podminky.urs.cz/item/CS_URS_2024_01/767114133" TargetMode="External"/><Relationship Id="rId124" Type="http://schemas.openxmlformats.org/officeDocument/2006/relationships/hyperlink" Target="https://podminky.urs.cz/item/CS_URS_2024_01/998767102" TargetMode="External"/><Relationship Id="rId129" Type="http://schemas.openxmlformats.org/officeDocument/2006/relationships/hyperlink" Target="https://podminky.urs.cz/item/CS_URS_2024_01/771574434" TargetMode="External"/><Relationship Id="rId54" Type="http://schemas.openxmlformats.org/officeDocument/2006/relationships/hyperlink" Target="https://podminky.urs.cz/item/CS_URS_2024_01/637311122" TargetMode="External"/><Relationship Id="rId70" Type="http://schemas.openxmlformats.org/officeDocument/2006/relationships/hyperlink" Target="https://podminky.urs.cz/item/CS_URS_2024_01/711141559" TargetMode="External"/><Relationship Id="rId75" Type="http://schemas.openxmlformats.org/officeDocument/2006/relationships/hyperlink" Target="https://podminky.urs.cz/item/CS_URS_2024_01/712363003" TargetMode="External"/><Relationship Id="rId91" Type="http://schemas.openxmlformats.org/officeDocument/2006/relationships/hyperlink" Target="https://podminky.urs.cz/item/CS_URS_2024_01/763431031" TargetMode="External"/><Relationship Id="rId96" Type="http://schemas.openxmlformats.org/officeDocument/2006/relationships/hyperlink" Target="https://podminky.urs.cz/item/CS_URS_2024_01/764246542" TargetMode="External"/><Relationship Id="rId140" Type="http://schemas.openxmlformats.org/officeDocument/2006/relationships/hyperlink" Target="https://podminky.urs.cz/item/CS_URS_2024_01/781491012" TargetMode="External"/><Relationship Id="rId145" Type="http://schemas.openxmlformats.org/officeDocument/2006/relationships/hyperlink" Target="https://podminky.urs.cz/item/CS_URS_2024_01/783344201" TargetMode="External"/><Relationship Id="rId1" Type="http://schemas.openxmlformats.org/officeDocument/2006/relationships/hyperlink" Target="https://podminky.urs.cz/item/CS_URS_2024_01/213141113" TargetMode="External"/><Relationship Id="rId6" Type="http://schemas.openxmlformats.org/officeDocument/2006/relationships/hyperlink" Target="https://podminky.urs.cz/item/CS_URS_2024_01/273351122" TargetMode="External"/><Relationship Id="rId23" Type="http://schemas.openxmlformats.org/officeDocument/2006/relationships/hyperlink" Target="https://podminky.urs.cz/item/CS_URS_2024_01/346272226" TargetMode="External"/><Relationship Id="rId28" Type="http://schemas.openxmlformats.org/officeDocument/2006/relationships/hyperlink" Target="https://podminky.urs.cz/item/CS_URS_2024_01/411351011" TargetMode="External"/><Relationship Id="rId49" Type="http://schemas.openxmlformats.org/officeDocument/2006/relationships/hyperlink" Target="https://podminky.urs.cz/item/CS_URS_2024_01/632481215" TargetMode="External"/><Relationship Id="rId114" Type="http://schemas.openxmlformats.org/officeDocument/2006/relationships/hyperlink" Target="https://podminky.urs.cz/item/CS_URS_2024_01/767881161" TargetMode="External"/><Relationship Id="rId119" Type="http://schemas.openxmlformats.org/officeDocument/2006/relationships/hyperlink" Target="https://podminky.urs.cz/item/CS_URS_2024_01/767627309" TargetMode="External"/><Relationship Id="rId44" Type="http://schemas.openxmlformats.org/officeDocument/2006/relationships/hyperlink" Target="https://podminky.urs.cz/item/CS_URS_2024_01/622381022" TargetMode="External"/><Relationship Id="rId60" Type="http://schemas.openxmlformats.org/officeDocument/2006/relationships/hyperlink" Target="https://podminky.urs.cz/item/CS_URS_2024_01/949111212" TargetMode="External"/><Relationship Id="rId65" Type="http://schemas.openxmlformats.org/officeDocument/2006/relationships/hyperlink" Target="https://podminky.urs.cz/item/CS_URS_2024_01/985311312" TargetMode="External"/><Relationship Id="rId81" Type="http://schemas.openxmlformats.org/officeDocument/2006/relationships/hyperlink" Target="https://podminky.urs.cz/item/CS_URS_2024_01/713141135" TargetMode="External"/><Relationship Id="rId86" Type="http://schemas.openxmlformats.org/officeDocument/2006/relationships/hyperlink" Target="https://podminky.urs.cz/item/CS_URS_2024_01/721239114" TargetMode="External"/><Relationship Id="rId130" Type="http://schemas.openxmlformats.org/officeDocument/2006/relationships/hyperlink" Target="https://podminky.urs.cz/item/CS_URS_2024_01/998771102" TargetMode="External"/><Relationship Id="rId135" Type="http://schemas.openxmlformats.org/officeDocument/2006/relationships/hyperlink" Target="https://podminky.urs.cz/item/CS_URS_2024_01/776421111" TargetMode="External"/><Relationship Id="rId151" Type="http://schemas.openxmlformats.org/officeDocument/2006/relationships/hyperlink" Target="https://podminky.urs.cz/item/CS_URS_2024_01/784211101" TargetMode="External"/><Relationship Id="rId156" Type="http://schemas.openxmlformats.org/officeDocument/2006/relationships/hyperlink" Target="https://podminky.urs.cz/item/CS_URS_2024_01/998786102" TargetMode="External"/><Relationship Id="rId13" Type="http://schemas.openxmlformats.org/officeDocument/2006/relationships/hyperlink" Target="https://podminky.urs.cz/item/CS_URS_2024_01/279351122" TargetMode="External"/><Relationship Id="rId18" Type="http://schemas.openxmlformats.org/officeDocument/2006/relationships/hyperlink" Target="https://podminky.urs.cz/item/CS_URS_2024_01/311351121" TargetMode="External"/><Relationship Id="rId39" Type="http://schemas.openxmlformats.org/officeDocument/2006/relationships/hyperlink" Target="https://podminky.urs.cz/item/CS_URS_2024_01/622211041" TargetMode="External"/><Relationship Id="rId109" Type="http://schemas.openxmlformats.org/officeDocument/2006/relationships/hyperlink" Target="https://podminky.urs.cz/item/CS_URS_2024_01/767154110" TargetMode="External"/><Relationship Id="rId34" Type="http://schemas.openxmlformats.org/officeDocument/2006/relationships/hyperlink" Target="https://podminky.urs.cz/item/CS_URS_2024_01/411362021" TargetMode="External"/><Relationship Id="rId50" Type="http://schemas.openxmlformats.org/officeDocument/2006/relationships/hyperlink" Target="https://podminky.urs.cz/item/CS_URS_2024_01/632683112" TargetMode="External"/><Relationship Id="rId55" Type="http://schemas.openxmlformats.org/officeDocument/2006/relationships/hyperlink" Target="https://podminky.urs.cz/item/CS_URS_2024_01/642942111" TargetMode="External"/><Relationship Id="rId76" Type="http://schemas.openxmlformats.org/officeDocument/2006/relationships/hyperlink" Target="https://podminky.urs.cz/item/CS_URS_2024_01/712363352" TargetMode="External"/><Relationship Id="rId97" Type="http://schemas.openxmlformats.org/officeDocument/2006/relationships/hyperlink" Target="https://podminky.urs.cz/item/CS_URS_2024_01/764541403" TargetMode="External"/><Relationship Id="rId104" Type="http://schemas.openxmlformats.org/officeDocument/2006/relationships/hyperlink" Target="https://podminky.urs.cz/item/CS_URS_2024_01/766694126" TargetMode="External"/><Relationship Id="rId120" Type="http://schemas.openxmlformats.org/officeDocument/2006/relationships/hyperlink" Target="https://podminky.urs.cz/item/CS_URS_2024_01/767640221" TargetMode="External"/><Relationship Id="rId125" Type="http://schemas.openxmlformats.org/officeDocument/2006/relationships/hyperlink" Target="https://podminky.urs.cz/item/CS_URS_2024_01/771474111" TargetMode="External"/><Relationship Id="rId141" Type="http://schemas.openxmlformats.org/officeDocument/2006/relationships/hyperlink" Target="https://podminky.urs.cz/item/CS_URS_2024_01/998781102" TargetMode="External"/><Relationship Id="rId146" Type="http://schemas.openxmlformats.org/officeDocument/2006/relationships/hyperlink" Target="https://podminky.urs.cz/item/CS_URS_2024_01/783347103" TargetMode="External"/><Relationship Id="rId7" Type="http://schemas.openxmlformats.org/officeDocument/2006/relationships/hyperlink" Target="https://podminky.urs.cz/item/CS_URS_2024_01/273362021" TargetMode="External"/><Relationship Id="rId71" Type="http://schemas.openxmlformats.org/officeDocument/2006/relationships/hyperlink" Target="https://podminky.urs.cz/item/CS_URS_2024_01/711142559" TargetMode="External"/><Relationship Id="rId92" Type="http://schemas.openxmlformats.org/officeDocument/2006/relationships/hyperlink" Target="https://podminky.urs.cz/item/CS_URS_2024_01/998763302" TargetMode="External"/><Relationship Id="rId2" Type="http://schemas.openxmlformats.org/officeDocument/2006/relationships/hyperlink" Target="https://podminky.urs.cz/item/CS_URS_2024_01/213141131" TargetMode="External"/><Relationship Id="rId29" Type="http://schemas.openxmlformats.org/officeDocument/2006/relationships/hyperlink" Target="https://podminky.urs.cz/item/CS_URS_2024_01/411351012" TargetMode="External"/><Relationship Id="rId24" Type="http://schemas.openxmlformats.org/officeDocument/2006/relationships/hyperlink" Target="https://podminky.urs.cz/item/CS_URS_2024_01/346272236" TargetMode="External"/><Relationship Id="rId40" Type="http://schemas.openxmlformats.org/officeDocument/2006/relationships/hyperlink" Target="https://podminky.urs.cz/item/CS_URS_2024_01/622251101" TargetMode="External"/><Relationship Id="rId45" Type="http://schemas.openxmlformats.org/officeDocument/2006/relationships/hyperlink" Target="https://podminky.urs.cz/item/CS_URS_2024_01/629991012" TargetMode="External"/><Relationship Id="rId66" Type="http://schemas.openxmlformats.org/officeDocument/2006/relationships/hyperlink" Target="https://podminky.urs.cz/item/CS_URS_2024_01/985312133" TargetMode="External"/><Relationship Id="rId87" Type="http://schemas.openxmlformats.org/officeDocument/2006/relationships/hyperlink" Target="https://podminky.urs.cz/item/CS_URS_2024_01/763131712" TargetMode="External"/><Relationship Id="rId110" Type="http://schemas.openxmlformats.org/officeDocument/2006/relationships/hyperlink" Target="https://podminky.urs.cz/item/CS_URS_2024_01/767154210" TargetMode="External"/><Relationship Id="rId115" Type="http://schemas.openxmlformats.org/officeDocument/2006/relationships/hyperlink" Target="https://podminky.urs.cz/item/CS_URS_2024_01/767620334" TargetMode="External"/><Relationship Id="rId131" Type="http://schemas.openxmlformats.org/officeDocument/2006/relationships/hyperlink" Target="https://podminky.urs.cz/item/CS_URS_2024_01/776121321" TargetMode="External"/><Relationship Id="rId136" Type="http://schemas.openxmlformats.org/officeDocument/2006/relationships/hyperlink" Target="https://podminky.urs.cz/item/CS_URS_2024_01/998776102" TargetMode="External"/><Relationship Id="rId157" Type="http://schemas.openxmlformats.org/officeDocument/2006/relationships/drawing" Target="../drawings/drawing3.xml"/><Relationship Id="rId61" Type="http://schemas.openxmlformats.org/officeDocument/2006/relationships/hyperlink" Target="https://podminky.urs.cz/item/CS_URS_2024_01/949111812" TargetMode="External"/><Relationship Id="rId82" Type="http://schemas.openxmlformats.org/officeDocument/2006/relationships/hyperlink" Target="https://podminky.urs.cz/item/CS_URS_2024_01/713141331" TargetMode="External"/><Relationship Id="rId152" Type="http://schemas.openxmlformats.org/officeDocument/2006/relationships/hyperlink" Target="https://podminky.urs.cz/item/CS_URS_2024_01/784181127" TargetMode="External"/><Relationship Id="rId19" Type="http://schemas.openxmlformats.org/officeDocument/2006/relationships/hyperlink" Target="https://podminky.urs.cz/item/CS_URS_2024_01/311351122" TargetMode="External"/><Relationship Id="rId14" Type="http://schemas.openxmlformats.org/officeDocument/2006/relationships/hyperlink" Target="https://podminky.urs.cz/item/CS_URS_2024_01/279361821" TargetMode="External"/><Relationship Id="rId30" Type="http://schemas.openxmlformats.org/officeDocument/2006/relationships/hyperlink" Target="https://podminky.urs.cz/item/CS_URS_2024_01/411354249" TargetMode="External"/><Relationship Id="rId35" Type="http://schemas.openxmlformats.org/officeDocument/2006/relationships/hyperlink" Target="https://podminky.urs.cz/item/CS_URS_2024_01/612142001" TargetMode="External"/><Relationship Id="rId56" Type="http://schemas.openxmlformats.org/officeDocument/2006/relationships/hyperlink" Target="https://podminky.urs.cz/item/CS_URS_2024_01/941111122" TargetMode="External"/><Relationship Id="rId77" Type="http://schemas.openxmlformats.org/officeDocument/2006/relationships/hyperlink" Target="https://podminky.urs.cz/item/CS_URS_2024_01/712363353" TargetMode="External"/><Relationship Id="rId100" Type="http://schemas.openxmlformats.org/officeDocument/2006/relationships/hyperlink" Target="https://podminky.urs.cz/item/CS_URS_2024_01/998764102" TargetMode="External"/><Relationship Id="rId105" Type="http://schemas.openxmlformats.org/officeDocument/2006/relationships/hyperlink" Target="https://podminky.urs.cz/item/CS_URS_2024_01/998766102" TargetMode="External"/><Relationship Id="rId126" Type="http://schemas.openxmlformats.org/officeDocument/2006/relationships/hyperlink" Target="https://podminky.urs.cz/item/CS_URS_2024_01/771474131" TargetMode="External"/><Relationship Id="rId147" Type="http://schemas.openxmlformats.org/officeDocument/2006/relationships/hyperlink" Target="https://podminky.urs.cz/item/CS_URS_2024_01/784111011" TargetMode="External"/><Relationship Id="rId8" Type="http://schemas.openxmlformats.org/officeDocument/2006/relationships/hyperlink" Target="https://podminky.urs.cz/item/CS_URS_2024_01/275313711" TargetMode="External"/><Relationship Id="rId51" Type="http://schemas.openxmlformats.org/officeDocument/2006/relationships/hyperlink" Target="https://podminky.urs.cz/item/CS_URS_2024_01/634112113" TargetMode="External"/><Relationship Id="rId72" Type="http://schemas.openxmlformats.org/officeDocument/2006/relationships/hyperlink" Target="https://podminky.urs.cz/item/CS_URS_2024_01/711471051" TargetMode="External"/><Relationship Id="rId93" Type="http://schemas.openxmlformats.org/officeDocument/2006/relationships/hyperlink" Target="https://podminky.urs.cz/item/CS_URS_2024_01/764206105" TargetMode="External"/><Relationship Id="rId98" Type="http://schemas.openxmlformats.org/officeDocument/2006/relationships/hyperlink" Target="https://podminky.urs.cz/item/CS_URS_2024_01/764541443" TargetMode="External"/><Relationship Id="rId121" Type="http://schemas.openxmlformats.org/officeDocument/2006/relationships/hyperlink" Target="https://podminky.urs.cz/item/CS_URS_2024_01/767640222" TargetMode="External"/><Relationship Id="rId142" Type="http://schemas.openxmlformats.org/officeDocument/2006/relationships/hyperlink" Target="https://podminky.urs.cz/item/CS_URS_2024_01/783301311" TargetMode="External"/><Relationship Id="rId3" Type="http://schemas.openxmlformats.org/officeDocument/2006/relationships/hyperlink" Target="https://podminky.urs.cz/item/CS_URS_2024_01/273313611" TargetMode="External"/><Relationship Id="rId25" Type="http://schemas.openxmlformats.org/officeDocument/2006/relationships/hyperlink" Target="https://podminky.urs.cz/item/CS_URS_2024_01/346272256" TargetMode="External"/><Relationship Id="rId46" Type="http://schemas.openxmlformats.org/officeDocument/2006/relationships/hyperlink" Target="https://podminky.urs.cz/item/CS_URS_2024_01/632441219" TargetMode="External"/><Relationship Id="rId67" Type="http://schemas.openxmlformats.org/officeDocument/2006/relationships/hyperlink" Target="https://podminky.urs.cz/item/CS_URS_2024_01/998011002" TargetMode="External"/><Relationship Id="rId116" Type="http://schemas.openxmlformats.org/officeDocument/2006/relationships/hyperlink" Target="https://podminky.urs.cz/item/CS_URS_2024_01/767620362" TargetMode="External"/><Relationship Id="rId137" Type="http://schemas.openxmlformats.org/officeDocument/2006/relationships/hyperlink" Target="https://podminky.urs.cz/item/CS_URS_2024_01/781121015" TargetMode="External"/><Relationship Id="rId20" Type="http://schemas.openxmlformats.org/officeDocument/2006/relationships/hyperlink" Target="https://podminky.urs.cz/item/CS_URS_2024_01/311361821" TargetMode="External"/><Relationship Id="rId41" Type="http://schemas.openxmlformats.org/officeDocument/2006/relationships/hyperlink" Target="https://podminky.urs.cz/item/CS_URS_2024_01/622252001" TargetMode="External"/><Relationship Id="rId62" Type="http://schemas.openxmlformats.org/officeDocument/2006/relationships/hyperlink" Target="https://podminky.urs.cz/item/CS_URS_2024_01/952901114" TargetMode="External"/><Relationship Id="rId83" Type="http://schemas.openxmlformats.org/officeDocument/2006/relationships/hyperlink" Target="https://podminky.urs.cz/item/CS_URS_2024_01/998713102" TargetMode="External"/><Relationship Id="rId88" Type="http://schemas.openxmlformats.org/officeDocument/2006/relationships/hyperlink" Target="https://podminky.urs.cz/item/CS_URS_2024_01/763131721" TargetMode="External"/><Relationship Id="rId111" Type="http://schemas.openxmlformats.org/officeDocument/2006/relationships/hyperlink" Target="https://podminky.urs.cz/item/CS_URS_2024_01/767531125" TargetMode="External"/><Relationship Id="rId132" Type="http://schemas.openxmlformats.org/officeDocument/2006/relationships/hyperlink" Target="https://podminky.urs.cz/item/CS_URS_2024_01/776141121" TargetMode="External"/><Relationship Id="rId153" Type="http://schemas.openxmlformats.org/officeDocument/2006/relationships/hyperlink" Target="https://podminky.urs.cz/item/CS_URS_2024_01/784211107" TargetMode="External"/><Relationship Id="rId15" Type="http://schemas.openxmlformats.org/officeDocument/2006/relationships/hyperlink" Target="https://podminky.urs.cz/item/CS_URS_2024_01/311272031" TargetMode="External"/><Relationship Id="rId36" Type="http://schemas.openxmlformats.org/officeDocument/2006/relationships/hyperlink" Target="https://podminky.urs.cz/item/CS_URS_2024_01/612311131" TargetMode="External"/><Relationship Id="rId57" Type="http://schemas.openxmlformats.org/officeDocument/2006/relationships/hyperlink" Target="https://podminky.urs.cz/item/CS_URS_2024_01/941111222" TargetMode="External"/><Relationship Id="rId106" Type="http://schemas.openxmlformats.org/officeDocument/2006/relationships/hyperlink" Target="https://podminky.urs.cz/item/CS_URS_2024_01/767114131" TargetMode="External"/><Relationship Id="rId127" Type="http://schemas.openxmlformats.org/officeDocument/2006/relationships/hyperlink" Target="https://podminky.urs.cz/item/CS_URS_2024_01/771591112" TargetMode="External"/><Relationship Id="rId10" Type="http://schemas.openxmlformats.org/officeDocument/2006/relationships/hyperlink" Target="https://podminky.urs.cz/item/CS_URS_2024_01/275351122" TargetMode="External"/><Relationship Id="rId31" Type="http://schemas.openxmlformats.org/officeDocument/2006/relationships/hyperlink" Target="https://podminky.urs.cz/item/CS_URS_2024_01/411354313" TargetMode="External"/><Relationship Id="rId52" Type="http://schemas.openxmlformats.org/officeDocument/2006/relationships/hyperlink" Target="https://podminky.urs.cz/item/CS_URS_2024_01/634911113" TargetMode="External"/><Relationship Id="rId73" Type="http://schemas.openxmlformats.org/officeDocument/2006/relationships/hyperlink" Target="https://podminky.urs.cz/item/CS_URS_2024_01/998711102" TargetMode="External"/><Relationship Id="rId78" Type="http://schemas.openxmlformats.org/officeDocument/2006/relationships/hyperlink" Target="https://podminky.urs.cz/item/CS_URS_2024_01/712363355" TargetMode="External"/><Relationship Id="rId94" Type="http://schemas.openxmlformats.org/officeDocument/2006/relationships/hyperlink" Target="https://podminky.urs.cz/item/CS_URS_2024_01/764245508" TargetMode="External"/><Relationship Id="rId99" Type="http://schemas.openxmlformats.org/officeDocument/2006/relationships/hyperlink" Target="https://podminky.urs.cz/item/CS_URS_2024_01/764548422" TargetMode="External"/><Relationship Id="rId101" Type="http://schemas.openxmlformats.org/officeDocument/2006/relationships/hyperlink" Target="https://podminky.urs.cz/item/CS_URS_2024_01/766231121" TargetMode="External"/><Relationship Id="rId122" Type="http://schemas.openxmlformats.org/officeDocument/2006/relationships/hyperlink" Target="https://podminky.urs.cz/item/CS_URS_2024_01/767646412" TargetMode="External"/><Relationship Id="rId143" Type="http://schemas.openxmlformats.org/officeDocument/2006/relationships/hyperlink" Target="https://podminky.urs.cz/item/CS_URS_2024_01/783306807" TargetMode="External"/><Relationship Id="rId148" Type="http://schemas.openxmlformats.org/officeDocument/2006/relationships/hyperlink" Target="https://podminky.urs.cz/item/CS_URS_2024_01/784111017" TargetMode="External"/><Relationship Id="rId4" Type="http://schemas.openxmlformats.org/officeDocument/2006/relationships/hyperlink" Target="https://podminky.urs.cz/item/CS_URS_2024_01/273321511" TargetMode="External"/><Relationship Id="rId9" Type="http://schemas.openxmlformats.org/officeDocument/2006/relationships/hyperlink" Target="https://podminky.urs.cz/item/CS_URS_2024_01/275351121" TargetMode="External"/><Relationship Id="rId26" Type="http://schemas.openxmlformats.org/officeDocument/2006/relationships/hyperlink" Target="https://podminky.urs.cz/item/CS_URS_2024_01/346272266" TargetMode="External"/><Relationship Id="rId47" Type="http://schemas.openxmlformats.org/officeDocument/2006/relationships/hyperlink" Target="https://podminky.urs.cz/item/CS_URS_2024_01/632441218" TargetMode="External"/><Relationship Id="rId68" Type="http://schemas.openxmlformats.org/officeDocument/2006/relationships/hyperlink" Target="https://podminky.urs.cz/item/CS_URS_2024_01/711111011" TargetMode="External"/><Relationship Id="rId89" Type="http://schemas.openxmlformats.org/officeDocument/2006/relationships/hyperlink" Target="https://podminky.urs.cz/item/CS_URS_2024_01/763411111" TargetMode="External"/><Relationship Id="rId112" Type="http://schemas.openxmlformats.org/officeDocument/2006/relationships/hyperlink" Target="https://podminky.urs.cz/item/CS_URS_2024_01/767531215" TargetMode="External"/><Relationship Id="rId133" Type="http://schemas.openxmlformats.org/officeDocument/2006/relationships/hyperlink" Target="https://podminky.urs.cz/item/CS_URS_2024_01/776221111" TargetMode="External"/><Relationship Id="rId154" Type="http://schemas.openxmlformats.org/officeDocument/2006/relationships/hyperlink" Target="https://podminky.urs.cz/item/CS_URS_2024_01/786623021" TargetMode="External"/><Relationship Id="rId16" Type="http://schemas.openxmlformats.org/officeDocument/2006/relationships/hyperlink" Target="https://podminky.urs.cz/item/CS_URS_2024_01/311272241" TargetMode="External"/><Relationship Id="rId37" Type="http://schemas.openxmlformats.org/officeDocument/2006/relationships/hyperlink" Target="https://podminky.urs.cz/item/CS_URS_2024_01/622142001" TargetMode="External"/><Relationship Id="rId58" Type="http://schemas.openxmlformats.org/officeDocument/2006/relationships/hyperlink" Target="https://podminky.urs.cz/item/CS_URS_2024_01/941111822" TargetMode="External"/><Relationship Id="rId79" Type="http://schemas.openxmlformats.org/officeDocument/2006/relationships/hyperlink" Target="https://podminky.urs.cz/item/CS_URS_2024_01/998712102" TargetMode="External"/><Relationship Id="rId102" Type="http://schemas.openxmlformats.org/officeDocument/2006/relationships/hyperlink" Target="https://podminky.urs.cz/item/CS_URS_2024_01/766660001" TargetMode="External"/><Relationship Id="rId123" Type="http://schemas.openxmlformats.org/officeDocument/2006/relationships/hyperlink" Target="https://podminky.urs.cz/item/CS_URS_2024_01/767832122" TargetMode="External"/><Relationship Id="rId144" Type="http://schemas.openxmlformats.org/officeDocument/2006/relationships/hyperlink" Target="https://podminky.urs.cz/item/CS_URS_2024_01/783306809" TargetMode="External"/><Relationship Id="rId90" Type="http://schemas.openxmlformats.org/officeDocument/2006/relationships/hyperlink" Target="https://podminky.urs.cz/item/CS_URS_2024_01/763411211" TargetMode="External"/><Relationship Id="rId27" Type="http://schemas.openxmlformats.org/officeDocument/2006/relationships/hyperlink" Target="https://podminky.urs.cz/item/CS_URS_2024_01/411321414" TargetMode="External"/><Relationship Id="rId48" Type="http://schemas.openxmlformats.org/officeDocument/2006/relationships/hyperlink" Target="https://podminky.urs.cz/item/CS_URS_2024_01/632481213" TargetMode="External"/><Relationship Id="rId69" Type="http://schemas.openxmlformats.org/officeDocument/2006/relationships/hyperlink" Target="https://podminky.urs.cz/item/CS_URS_2024_01/711112001" TargetMode="External"/><Relationship Id="rId113" Type="http://schemas.openxmlformats.org/officeDocument/2006/relationships/hyperlink" Target="https://podminky.urs.cz/item/CS_URS_2024_01/767881112" TargetMode="External"/><Relationship Id="rId134" Type="http://schemas.openxmlformats.org/officeDocument/2006/relationships/hyperlink" Target="https://podminky.urs.cz/item/CS_URS_2024_01/776221121"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podminky.urs.cz/item/CS_URS_2024_01/460281112" TargetMode="External"/><Relationship Id="rId18" Type="http://schemas.openxmlformats.org/officeDocument/2006/relationships/hyperlink" Target="https://podminky.urs.cz/item/CS_URS_2024_01/460371121" TargetMode="External"/><Relationship Id="rId26" Type="http://schemas.openxmlformats.org/officeDocument/2006/relationships/hyperlink" Target="https://podminky.urs.cz/item/CS_URS_2024_01/460871143" TargetMode="External"/><Relationship Id="rId3" Type="http://schemas.openxmlformats.org/officeDocument/2006/relationships/hyperlink" Target="https://podminky.urs.cz/item/CS_URS_2024_01/460041111" TargetMode="External"/><Relationship Id="rId21" Type="http://schemas.openxmlformats.org/officeDocument/2006/relationships/hyperlink" Target="https://podminky.urs.cz/item/CS_URS_2024_01/460551111" TargetMode="External"/><Relationship Id="rId34" Type="http://schemas.openxmlformats.org/officeDocument/2006/relationships/hyperlink" Target="https://podminky.urs.cz/item/CS_URS_2024_01/469981111" TargetMode="External"/><Relationship Id="rId7" Type="http://schemas.openxmlformats.org/officeDocument/2006/relationships/hyperlink" Target="https://podminky.urs.cz/item/CS_URS_2024_01/460061142" TargetMode="External"/><Relationship Id="rId12" Type="http://schemas.openxmlformats.org/officeDocument/2006/relationships/hyperlink" Target="https://podminky.urs.cz/item/CS_URS_2024_01/132212222" TargetMode="External"/><Relationship Id="rId17" Type="http://schemas.openxmlformats.org/officeDocument/2006/relationships/hyperlink" Target="https://podminky.urs.cz/item/CS_URS_2024_01/460361121" TargetMode="External"/><Relationship Id="rId25" Type="http://schemas.openxmlformats.org/officeDocument/2006/relationships/hyperlink" Target="https://podminky.urs.cz/item/CS_URS_2024_01/460771123" TargetMode="External"/><Relationship Id="rId33" Type="http://schemas.openxmlformats.org/officeDocument/2006/relationships/hyperlink" Target="https://podminky.urs.cz/item/CS_URS_2024_01/468081524" TargetMode="External"/><Relationship Id="rId2" Type="http://schemas.openxmlformats.org/officeDocument/2006/relationships/hyperlink" Target="https://podminky.urs.cz/item/CS_URS_2024_01/460021111" TargetMode="External"/><Relationship Id="rId16" Type="http://schemas.openxmlformats.org/officeDocument/2006/relationships/hyperlink" Target="https://podminky.urs.cz/item/CS_URS_2024_01/460341121" TargetMode="External"/><Relationship Id="rId20" Type="http://schemas.openxmlformats.org/officeDocument/2006/relationships/hyperlink" Target="https://podminky.urs.cz/item/CS_URS_2024_01/175151101" TargetMode="External"/><Relationship Id="rId29" Type="http://schemas.openxmlformats.org/officeDocument/2006/relationships/hyperlink" Target="https://podminky.urs.cz/item/CS_URS_2024_01/468011122" TargetMode="External"/><Relationship Id="rId1" Type="http://schemas.openxmlformats.org/officeDocument/2006/relationships/hyperlink" Target="https://podminky.urs.cz/item/CS_URS_2024_01/460010024" TargetMode="External"/><Relationship Id="rId6" Type="http://schemas.openxmlformats.org/officeDocument/2006/relationships/hyperlink" Target="https://podminky.urs.cz/item/CS_URS_2024_01/460061141" TargetMode="External"/><Relationship Id="rId11" Type="http://schemas.openxmlformats.org/officeDocument/2006/relationships/hyperlink" Target="https://podminky.urs.cz/item/CS_URS_2024_01/131253102" TargetMode="External"/><Relationship Id="rId24" Type="http://schemas.openxmlformats.org/officeDocument/2006/relationships/hyperlink" Target="https://podminky.urs.cz/item/CS_URS_2024_01/460671112" TargetMode="External"/><Relationship Id="rId32" Type="http://schemas.openxmlformats.org/officeDocument/2006/relationships/hyperlink" Target="https://podminky.urs.cz/item/CS_URS_2024_01/468081522" TargetMode="External"/><Relationship Id="rId5" Type="http://schemas.openxmlformats.org/officeDocument/2006/relationships/hyperlink" Target="https://podminky.urs.cz/item/CS_URS_2024_01/460061112" TargetMode="External"/><Relationship Id="rId15" Type="http://schemas.openxmlformats.org/officeDocument/2006/relationships/hyperlink" Target="https://podminky.urs.cz/item/CS_URS_2024_01/460341113" TargetMode="External"/><Relationship Id="rId23" Type="http://schemas.openxmlformats.org/officeDocument/2006/relationships/hyperlink" Target="https://podminky.urs.cz/item/CS_URS_2024_01/460641112" TargetMode="External"/><Relationship Id="rId28" Type="http://schemas.openxmlformats.org/officeDocument/2006/relationships/hyperlink" Target="https://podminky.urs.cz/item/CS_URS_2024_01/460892221" TargetMode="External"/><Relationship Id="rId10" Type="http://schemas.openxmlformats.org/officeDocument/2006/relationships/hyperlink" Target="https://podminky.urs.cz/item/CS_URS_2024_01/460061171" TargetMode="External"/><Relationship Id="rId19" Type="http://schemas.openxmlformats.org/officeDocument/2006/relationships/hyperlink" Target="https://podminky.urs.cz/item/CS_URS_2024_01/174151102" TargetMode="External"/><Relationship Id="rId31" Type="http://schemas.openxmlformats.org/officeDocument/2006/relationships/hyperlink" Target="https://podminky.urs.cz/item/CS_URS_2024_01/468031211" TargetMode="External"/><Relationship Id="rId4" Type="http://schemas.openxmlformats.org/officeDocument/2006/relationships/hyperlink" Target="https://podminky.urs.cz/item/CS_URS_2024_01/460061111" TargetMode="External"/><Relationship Id="rId9" Type="http://schemas.openxmlformats.org/officeDocument/2006/relationships/hyperlink" Target="https://podminky.urs.cz/item/CS_URS_2024_01/460061162" TargetMode="External"/><Relationship Id="rId14" Type="http://schemas.openxmlformats.org/officeDocument/2006/relationships/hyperlink" Target="https://podminky.urs.cz/item/CS_URS_2024_01/460281122" TargetMode="External"/><Relationship Id="rId22" Type="http://schemas.openxmlformats.org/officeDocument/2006/relationships/hyperlink" Target="https://podminky.urs.cz/item/CS_URS_2024_01/460581111" TargetMode="External"/><Relationship Id="rId27" Type="http://schemas.openxmlformats.org/officeDocument/2006/relationships/hyperlink" Target="https://podminky.urs.cz/item/CS_URS_2024_01/460881511" TargetMode="External"/><Relationship Id="rId30" Type="http://schemas.openxmlformats.org/officeDocument/2006/relationships/hyperlink" Target="https://podminky.urs.cz/item/CS_URS_2024_01/468021111" TargetMode="External"/><Relationship Id="rId35" Type="http://schemas.openxmlformats.org/officeDocument/2006/relationships/drawing" Target="../drawings/drawing4.xml"/><Relationship Id="rId8" Type="http://schemas.openxmlformats.org/officeDocument/2006/relationships/hyperlink" Target="https://podminky.urs.cz/item/CS_URS_2024_01/460061161"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75"/>
  <sheetViews>
    <sheetView showGridLines="0" topLeftCell="X1" workbookViewId="0">
      <selection activeCell="BE5" sqref="BE5:BE32"/>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6" t="s">
        <v>0</v>
      </c>
      <c r="AZ1" s="16" t="s">
        <v>1</v>
      </c>
      <c r="BA1" s="16" t="s">
        <v>2</v>
      </c>
      <c r="BB1" s="16" t="s">
        <v>3</v>
      </c>
      <c r="BT1" s="16" t="s">
        <v>4</v>
      </c>
      <c r="BU1" s="16" t="s">
        <v>4</v>
      </c>
      <c r="BV1" s="16" t="s">
        <v>5</v>
      </c>
    </row>
    <row r="2" spans="1:74" ht="36.950000000000003" customHeight="1">
      <c r="AR2" s="320"/>
      <c r="AS2" s="320"/>
      <c r="AT2" s="320"/>
      <c r="AU2" s="320"/>
      <c r="AV2" s="320"/>
      <c r="AW2" s="320"/>
      <c r="AX2" s="320"/>
      <c r="AY2" s="320"/>
      <c r="AZ2" s="320"/>
      <c r="BA2" s="320"/>
      <c r="BB2" s="320"/>
      <c r="BC2" s="320"/>
      <c r="BD2" s="320"/>
      <c r="BE2" s="320"/>
      <c r="BS2" s="17" t="s">
        <v>6</v>
      </c>
      <c r="BT2" s="17" t="s">
        <v>7</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5" customHeight="1">
      <c r="B4" s="20"/>
      <c r="D4" s="21" t="s">
        <v>9</v>
      </c>
      <c r="AR4" s="20"/>
      <c r="AS4" s="22" t="s">
        <v>10</v>
      </c>
      <c r="BE4" s="23" t="s">
        <v>11</v>
      </c>
      <c r="BS4" s="17" t="s">
        <v>12</v>
      </c>
    </row>
    <row r="5" spans="1:74" ht="12" customHeight="1">
      <c r="B5" s="20"/>
      <c r="D5" s="24" t="s">
        <v>13</v>
      </c>
      <c r="K5" s="332" t="s">
        <v>14</v>
      </c>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R5" s="20"/>
      <c r="BE5" s="329" t="s">
        <v>3998</v>
      </c>
      <c r="BS5" s="17" t="s">
        <v>6</v>
      </c>
    </row>
    <row r="6" spans="1:74" ht="36.950000000000003" customHeight="1">
      <c r="B6" s="20"/>
      <c r="D6" s="26" t="s">
        <v>15</v>
      </c>
      <c r="K6" s="333" t="s">
        <v>16</v>
      </c>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0"/>
      <c r="AR6" s="20"/>
      <c r="BE6" s="330"/>
      <c r="BS6" s="17" t="s">
        <v>6</v>
      </c>
    </row>
    <row r="7" spans="1:74" ht="12" customHeight="1">
      <c r="B7" s="20"/>
      <c r="D7" s="27" t="s">
        <v>17</v>
      </c>
      <c r="K7" s="25" t="s">
        <v>18</v>
      </c>
      <c r="AK7" s="27" t="s">
        <v>19</v>
      </c>
      <c r="AN7" s="25" t="s">
        <v>18</v>
      </c>
      <c r="AR7" s="20"/>
      <c r="BE7" s="330"/>
      <c r="BS7" s="17" t="s">
        <v>6</v>
      </c>
    </row>
    <row r="8" spans="1:74" ht="12" customHeight="1">
      <c r="B8" s="20"/>
      <c r="D8" s="27" t="s">
        <v>20</v>
      </c>
      <c r="K8" s="25" t="s">
        <v>21</v>
      </c>
      <c r="AK8" s="27" t="s">
        <v>22</v>
      </c>
      <c r="AN8" s="28" t="s">
        <v>23</v>
      </c>
      <c r="AR8" s="20"/>
      <c r="BE8" s="330"/>
      <c r="BS8" s="17" t="s">
        <v>6</v>
      </c>
    </row>
    <row r="9" spans="1:74" ht="14.45" customHeight="1">
      <c r="B9" s="20"/>
      <c r="AR9" s="20"/>
      <c r="BE9" s="330"/>
      <c r="BS9" s="17" t="s">
        <v>6</v>
      </c>
    </row>
    <row r="10" spans="1:74" ht="12" customHeight="1">
      <c r="B10" s="20"/>
      <c r="D10" s="27" t="s">
        <v>24</v>
      </c>
      <c r="AK10" s="27" t="s">
        <v>25</v>
      </c>
      <c r="AN10" s="25" t="s">
        <v>18</v>
      </c>
      <c r="AR10" s="20"/>
      <c r="BE10" s="330"/>
      <c r="BS10" s="17" t="s">
        <v>6</v>
      </c>
    </row>
    <row r="11" spans="1:74" ht="18.399999999999999" customHeight="1">
      <c r="B11" s="20"/>
      <c r="E11" s="25" t="s">
        <v>26</v>
      </c>
      <c r="AK11" s="27" t="s">
        <v>27</v>
      </c>
      <c r="AN11" s="25" t="s">
        <v>18</v>
      </c>
      <c r="AR11" s="20"/>
      <c r="BE11" s="330"/>
      <c r="BS11" s="17" t="s">
        <v>6</v>
      </c>
    </row>
    <row r="12" spans="1:74" ht="6.95" customHeight="1">
      <c r="B12" s="20"/>
      <c r="AR12" s="20"/>
      <c r="BE12" s="330"/>
      <c r="BS12" s="17" t="s">
        <v>6</v>
      </c>
    </row>
    <row r="13" spans="1:74" ht="12" customHeight="1">
      <c r="B13" s="20"/>
      <c r="D13" s="27" t="s">
        <v>28</v>
      </c>
      <c r="AK13" s="27" t="s">
        <v>25</v>
      </c>
      <c r="AN13" s="29" t="s">
        <v>29</v>
      </c>
      <c r="AR13" s="20"/>
      <c r="BE13" s="330"/>
      <c r="BS13" s="17" t="s">
        <v>6</v>
      </c>
    </row>
    <row r="14" spans="1:74" ht="12.75">
      <c r="B14" s="20"/>
      <c r="E14" s="334" t="s">
        <v>29</v>
      </c>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27" t="s">
        <v>27</v>
      </c>
      <c r="AN14" s="29" t="s">
        <v>29</v>
      </c>
      <c r="AR14" s="20"/>
      <c r="BE14" s="330"/>
      <c r="BS14" s="17" t="s">
        <v>6</v>
      </c>
    </row>
    <row r="15" spans="1:74" ht="6.95" customHeight="1">
      <c r="B15" s="20"/>
      <c r="AR15" s="20"/>
      <c r="BE15" s="330"/>
      <c r="BS15" s="17" t="s">
        <v>4</v>
      </c>
    </row>
    <row r="16" spans="1:74" ht="12" customHeight="1">
      <c r="B16" s="20"/>
      <c r="D16" s="27" t="s">
        <v>30</v>
      </c>
      <c r="AK16" s="27" t="s">
        <v>25</v>
      </c>
      <c r="AN16" s="25" t="s">
        <v>18</v>
      </c>
      <c r="AR16" s="20"/>
      <c r="BE16" s="330"/>
      <c r="BS16" s="17" t="s">
        <v>4</v>
      </c>
    </row>
    <row r="17" spans="2:71" ht="18.399999999999999" customHeight="1">
      <c r="B17" s="20"/>
      <c r="E17" s="25" t="s">
        <v>31</v>
      </c>
      <c r="AK17" s="27" t="s">
        <v>27</v>
      </c>
      <c r="AN17" s="25" t="s">
        <v>18</v>
      </c>
      <c r="AR17" s="20"/>
      <c r="BE17" s="330"/>
      <c r="BS17" s="17" t="s">
        <v>32</v>
      </c>
    </row>
    <row r="18" spans="2:71" ht="6.95" customHeight="1">
      <c r="B18" s="20"/>
      <c r="AR18" s="20"/>
      <c r="BE18" s="330"/>
      <c r="BS18" s="17" t="s">
        <v>6</v>
      </c>
    </row>
    <row r="19" spans="2:71" ht="12" customHeight="1">
      <c r="B19" s="20"/>
      <c r="D19" s="27" t="s">
        <v>33</v>
      </c>
      <c r="AK19" s="27" t="s">
        <v>25</v>
      </c>
      <c r="AN19" s="25" t="s">
        <v>18</v>
      </c>
      <c r="AR19" s="20"/>
      <c r="BE19" s="330"/>
      <c r="BS19" s="17" t="s">
        <v>6</v>
      </c>
    </row>
    <row r="20" spans="2:71" ht="18.399999999999999" customHeight="1">
      <c r="B20" s="20"/>
      <c r="E20" s="25" t="s">
        <v>34</v>
      </c>
      <c r="AK20" s="27" t="s">
        <v>27</v>
      </c>
      <c r="AN20" s="25" t="s">
        <v>18</v>
      </c>
      <c r="AR20" s="20"/>
      <c r="BE20" s="330"/>
      <c r="BS20" s="17" t="s">
        <v>4</v>
      </c>
    </row>
    <row r="21" spans="2:71" ht="6.95" customHeight="1">
      <c r="B21" s="20"/>
      <c r="AR21" s="20"/>
      <c r="BE21" s="330"/>
    </row>
    <row r="22" spans="2:71" ht="12" customHeight="1">
      <c r="B22" s="20"/>
      <c r="D22" s="27" t="s">
        <v>35</v>
      </c>
      <c r="AR22" s="20"/>
      <c r="BE22" s="330"/>
    </row>
    <row r="23" spans="2:71" ht="47.25" customHeight="1">
      <c r="B23" s="20"/>
      <c r="E23" s="336" t="s">
        <v>36</v>
      </c>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R23" s="20"/>
      <c r="BE23" s="330"/>
    </row>
    <row r="24" spans="2:71" ht="6.95" customHeight="1">
      <c r="B24" s="20"/>
      <c r="AR24" s="20"/>
      <c r="BE24" s="330"/>
    </row>
    <row r="25" spans="2:71" ht="6.95"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330"/>
    </row>
    <row r="26" spans="2:71" s="1" customFormat="1" ht="25.9" customHeight="1">
      <c r="B26" s="32"/>
      <c r="D26" s="33" t="s">
        <v>37</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37">
        <f>ROUND(AG54,2)</f>
        <v>0</v>
      </c>
      <c r="AL26" s="338"/>
      <c r="AM26" s="338"/>
      <c r="AN26" s="338"/>
      <c r="AO26" s="338"/>
      <c r="AR26" s="32"/>
      <c r="BE26" s="330"/>
    </row>
    <row r="27" spans="2:71" s="1" customFormat="1" ht="6.95" customHeight="1">
      <c r="B27" s="32"/>
      <c r="AR27" s="32"/>
      <c r="BE27" s="330"/>
    </row>
    <row r="28" spans="2:71" s="1" customFormat="1" ht="12.75">
      <c r="B28" s="32"/>
      <c r="L28" s="339" t="s">
        <v>38</v>
      </c>
      <c r="M28" s="339"/>
      <c r="N28" s="339"/>
      <c r="O28" s="339"/>
      <c r="P28" s="339"/>
      <c r="W28" s="339" t="s">
        <v>39</v>
      </c>
      <c r="X28" s="339"/>
      <c r="Y28" s="339"/>
      <c r="Z28" s="339"/>
      <c r="AA28" s="339"/>
      <c r="AB28" s="339"/>
      <c r="AC28" s="339"/>
      <c r="AD28" s="339"/>
      <c r="AE28" s="339"/>
      <c r="AK28" s="339" t="s">
        <v>40</v>
      </c>
      <c r="AL28" s="339"/>
      <c r="AM28" s="339"/>
      <c r="AN28" s="339"/>
      <c r="AO28" s="339"/>
      <c r="AR28" s="32"/>
      <c r="BE28" s="330"/>
    </row>
    <row r="29" spans="2:71" s="2" customFormat="1" ht="14.45" customHeight="1">
      <c r="B29" s="35"/>
      <c r="D29" s="27" t="s">
        <v>41</v>
      </c>
      <c r="F29" s="27" t="s">
        <v>42</v>
      </c>
      <c r="L29" s="313">
        <v>0.21</v>
      </c>
      <c r="M29" s="314"/>
      <c r="N29" s="314"/>
      <c r="O29" s="314"/>
      <c r="P29" s="314"/>
      <c r="W29" s="315">
        <f>ROUND(AZ54, 2)</f>
        <v>0</v>
      </c>
      <c r="X29" s="314"/>
      <c r="Y29" s="314"/>
      <c r="Z29" s="314"/>
      <c r="AA29" s="314"/>
      <c r="AB29" s="314"/>
      <c r="AC29" s="314"/>
      <c r="AD29" s="314"/>
      <c r="AE29" s="314"/>
      <c r="AK29" s="315">
        <f>ROUND(AV54, 2)</f>
        <v>0</v>
      </c>
      <c r="AL29" s="314"/>
      <c r="AM29" s="314"/>
      <c r="AN29" s="314"/>
      <c r="AO29" s="314"/>
      <c r="AR29" s="35"/>
      <c r="BE29" s="331"/>
    </row>
    <row r="30" spans="2:71" s="2" customFormat="1" ht="14.45" customHeight="1">
      <c r="B30" s="35"/>
      <c r="F30" s="27" t="s">
        <v>43</v>
      </c>
      <c r="L30" s="313">
        <v>0.12</v>
      </c>
      <c r="M30" s="314"/>
      <c r="N30" s="314"/>
      <c r="O30" s="314"/>
      <c r="P30" s="314"/>
      <c r="W30" s="315">
        <f>ROUND(BA54, 2)</f>
        <v>0</v>
      </c>
      <c r="X30" s="314"/>
      <c r="Y30" s="314"/>
      <c r="Z30" s="314"/>
      <c r="AA30" s="314"/>
      <c r="AB30" s="314"/>
      <c r="AC30" s="314"/>
      <c r="AD30" s="314"/>
      <c r="AE30" s="314"/>
      <c r="AK30" s="315">
        <f>ROUND(AW54, 2)</f>
        <v>0</v>
      </c>
      <c r="AL30" s="314"/>
      <c r="AM30" s="314"/>
      <c r="AN30" s="314"/>
      <c r="AO30" s="314"/>
      <c r="AR30" s="35"/>
      <c r="BE30" s="331"/>
    </row>
    <row r="31" spans="2:71" s="2" customFormat="1" ht="14.45" hidden="1" customHeight="1">
      <c r="B31" s="35"/>
      <c r="F31" s="27" t="s">
        <v>44</v>
      </c>
      <c r="L31" s="313">
        <v>0.21</v>
      </c>
      <c r="M31" s="314"/>
      <c r="N31" s="314"/>
      <c r="O31" s="314"/>
      <c r="P31" s="314"/>
      <c r="W31" s="315">
        <f>ROUND(BB54, 2)</f>
        <v>0</v>
      </c>
      <c r="X31" s="314"/>
      <c r="Y31" s="314"/>
      <c r="Z31" s="314"/>
      <c r="AA31" s="314"/>
      <c r="AB31" s="314"/>
      <c r="AC31" s="314"/>
      <c r="AD31" s="314"/>
      <c r="AE31" s="314"/>
      <c r="AK31" s="315">
        <v>0</v>
      </c>
      <c r="AL31" s="314"/>
      <c r="AM31" s="314"/>
      <c r="AN31" s="314"/>
      <c r="AO31" s="314"/>
      <c r="AR31" s="35"/>
      <c r="BE31" s="331"/>
    </row>
    <row r="32" spans="2:71" s="2" customFormat="1" ht="14.45" hidden="1" customHeight="1">
      <c r="B32" s="35"/>
      <c r="F32" s="27" t="s">
        <v>45</v>
      </c>
      <c r="L32" s="313">
        <v>0.12</v>
      </c>
      <c r="M32" s="314"/>
      <c r="N32" s="314"/>
      <c r="O32" s="314"/>
      <c r="P32" s="314"/>
      <c r="W32" s="315">
        <f>ROUND(BC54, 2)</f>
        <v>0</v>
      </c>
      <c r="X32" s="314"/>
      <c r="Y32" s="314"/>
      <c r="Z32" s="314"/>
      <c r="AA32" s="314"/>
      <c r="AB32" s="314"/>
      <c r="AC32" s="314"/>
      <c r="AD32" s="314"/>
      <c r="AE32" s="314"/>
      <c r="AK32" s="315">
        <v>0</v>
      </c>
      <c r="AL32" s="314"/>
      <c r="AM32" s="314"/>
      <c r="AN32" s="314"/>
      <c r="AO32" s="314"/>
      <c r="AR32" s="35"/>
      <c r="BE32" s="331"/>
    </row>
    <row r="33" spans="2:44" s="2" customFormat="1" ht="14.45" hidden="1" customHeight="1">
      <c r="B33" s="35"/>
      <c r="F33" s="27" t="s">
        <v>46</v>
      </c>
      <c r="L33" s="313">
        <v>0</v>
      </c>
      <c r="M33" s="314"/>
      <c r="N33" s="314"/>
      <c r="O33" s="314"/>
      <c r="P33" s="314"/>
      <c r="W33" s="315">
        <f>ROUND(BD54, 2)</f>
        <v>0</v>
      </c>
      <c r="X33" s="314"/>
      <c r="Y33" s="314"/>
      <c r="Z33" s="314"/>
      <c r="AA33" s="314"/>
      <c r="AB33" s="314"/>
      <c r="AC33" s="314"/>
      <c r="AD33" s="314"/>
      <c r="AE33" s="314"/>
      <c r="AK33" s="315">
        <v>0</v>
      </c>
      <c r="AL33" s="314"/>
      <c r="AM33" s="314"/>
      <c r="AN33" s="314"/>
      <c r="AO33" s="314"/>
      <c r="AR33" s="35"/>
    </row>
    <row r="34" spans="2:44" s="1" customFormat="1" ht="6.95" customHeight="1">
      <c r="B34" s="32"/>
      <c r="AR34" s="32"/>
    </row>
    <row r="35" spans="2:44" s="1" customFormat="1" ht="25.9" customHeight="1">
      <c r="B35" s="32"/>
      <c r="C35" s="36"/>
      <c r="D35" s="37" t="s">
        <v>47</v>
      </c>
      <c r="E35" s="38"/>
      <c r="F35" s="38"/>
      <c r="G35" s="38"/>
      <c r="H35" s="38"/>
      <c r="I35" s="38"/>
      <c r="J35" s="38"/>
      <c r="K35" s="38"/>
      <c r="L35" s="38"/>
      <c r="M35" s="38"/>
      <c r="N35" s="38"/>
      <c r="O35" s="38"/>
      <c r="P35" s="38"/>
      <c r="Q35" s="38"/>
      <c r="R35" s="38"/>
      <c r="S35" s="38"/>
      <c r="T35" s="39" t="s">
        <v>48</v>
      </c>
      <c r="U35" s="38"/>
      <c r="V35" s="38"/>
      <c r="W35" s="38"/>
      <c r="X35" s="319" t="s">
        <v>49</v>
      </c>
      <c r="Y35" s="317"/>
      <c r="Z35" s="317"/>
      <c r="AA35" s="317"/>
      <c r="AB35" s="317"/>
      <c r="AC35" s="38"/>
      <c r="AD35" s="38"/>
      <c r="AE35" s="38"/>
      <c r="AF35" s="38"/>
      <c r="AG35" s="38"/>
      <c r="AH35" s="38"/>
      <c r="AI35" s="38"/>
      <c r="AJ35" s="38"/>
      <c r="AK35" s="316">
        <f>SUM(AK26:AK33)</f>
        <v>0</v>
      </c>
      <c r="AL35" s="317"/>
      <c r="AM35" s="317"/>
      <c r="AN35" s="317"/>
      <c r="AO35" s="318"/>
      <c r="AP35" s="36"/>
      <c r="AQ35" s="36"/>
      <c r="AR35" s="32"/>
    </row>
    <row r="36" spans="2:44" s="1" customFormat="1" ht="6.95" customHeight="1">
      <c r="B36" s="32"/>
      <c r="AR36" s="32"/>
    </row>
    <row r="37" spans="2:44" s="1" customFormat="1" ht="6.95" customHeight="1">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32"/>
    </row>
    <row r="41" spans="2:44" s="1" customFormat="1" ht="6.95" customHeight="1">
      <c r="B41" s="42"/>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32"/>
    </row>
    <row r="42" spans="2:44" s="1" customFormat="1" ht="24.95" customHeight="1">
      <c r="B42" s="32"/>
      <c r="C42" s="21" t="s">
        <v>50</v>
      </c>
      <c r="AR42" s="32"/>
    </row>
    <row r="43" spans="2:44" s="1" customFormat="1" ht="6.95" customHeight="1">
      <c r="B43" s="32"/>
      <c r="AR43" s="32"/>
    </row>
    <row r="44" spans="2:44" s="3" customFormat="1" ht="12" customHeight="1">
      <c r="B44" s="44"/>
      <c r="C44" s="27" t="s">
        <v>13</v>
      </c>
      <c r="L44" s="3" t="str">
        <f>K5</f>
        <v>24-03-2D</v>
      </c>
      <c r="AR44" s="44"/>
    </row>
    <row r="45" spans="2:44" s="4" customFormat="1" ht="36.950000000000003" customHeight="1">
      <c r="B45" s="45"/>
      <c r="C45" s="46" t="s">
        <v>15</v>
      </c>
      <c r="L45" s="342" t="str">
        <f>K6</f>
        <v>Rekonstrukce pavilonu údržby - A, úprava 13.6.2025</v>
      </c>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343"/>
      <c r="AR45" s="45"/>
    </row>
    <row r="46" spans="2:44" s="1" customFormat="1" ht="6.95" customHeight="1">
      <c r="B46" s="32"/>
      <c r="AR46" s="32"/>
    </row>
    <row r="47" spans="2:44" s="1" customFormat="1" ht="12" customHeight="1">
      <c r="B47" s="32"/>
      <c r="C47" s="27" t="s">
        <v>20</v>
      </c>
      <c r="L47" s="47" t="str">
        <f>IF(K8="","",K8)</f>
        <v>Praha - Suchdol</v>
      </c>
      <c r="AI47" s="27" t="s">
        <v>22</v>
      </c>
      <c r="AM47" s="325" t="str">
        <f>IF(AN8= "","",AN8)</f>
        <v>3. 4. 2024</v>
      </c>
      <c r="AN47" s="325"/>
      <c r="AR47" s="32"/>
    </row>
    <row r="48" spans="2:44" s="1" customFormat="1" ht="6.95" customHeight="1">
      <c r="B48" s="32"/>
      <c r="AR48" s="32"/>
    </row>
    <row r="49" spans="1:91" s="1" customFormat="1" ht="15.2" customHeight="1">
      <c r="B49" s="32"/>
      <c r="C49" s="27" t="s">
        <v>24</v>
      </c>
      <c r="L49" s="3" t="str">
        <f>IF(E11= "","",E11)</f>
        <v>Česká zemědělská univerzita</v>
      </c>
      <c r="AI49" s="27" t="s">
        <v>30</v>
      </c>
      <c r="AM49" s="326" t="str">
        <f>IF(E17="","",E17)</f>
        <v>GREBNER,  spol. s r.o.</v>
      </c>
      <c r="AN49" s="327"/>
      <c r="AO49" s="327"/>
      <c r="AP49" s="327"/>
      <c r="AR49" s="32"/>
      <c r="AS49" s="308" t="s">
        <v>51</v>
      </c>
      <c r="AT49" s="309"/>
      <c r="AU49" s="49"/>
      <c r="AV49" s="49"/>
      <c r="AW49" s="49"/>
      <c r="AX49" s="49"/>
      <c r="AY49" s="49"/>
      <c r="AZ49" s="49"/>
      <c r="BA49" s="49"/>
      <c r="BB49" s="49"/>
      <c r="BC49" s="49"/>
      <c r="BD49" s="50"/>
    </row>
    <row r="50" spans="1:91" s="1" customFormat="1" ht="15.2" customHeight="1">
      <c r="B50" s="32"/>
      <c r="C50" s="27" t="s">
        <v>28</v>
      </c>
      <c r="L50" s="3" t="str">
        <f>IF(E14= "Vyplň údaj","",E14)</f>
        <v/>
      </c>
      <c r="AI50" s="27" t="s">
        <v>33</v>
      </c>
      <c r="AM50" s="326" t="str">
        <f>IF(E20="","",E20)</f>
        <v>Ing. Josef Němeček</v>
      </c>
      <c r="AN50" s="327"/>
      <c r="AO50" s="327"/>
      <c r="AP50" s="327"/>
      <c r="AR50" s="32"/>
      <c r="AS50" s="310"/>
      <c r="AT50" s="311"/>
      <c r="BD50" s="51"/>
    </row>
    <row r="51" spans="1:91" s="1" customFormat="1" ht="10.9" customHeight="1">
      <c r="B51" s="32"/>
      <c r="AR51" s="32"/>
      <c r="AS51" s="310"/>
      <c r="AT51" s="311"/>
      <c r="BD51" s="51"/>
    </row>
    <row r="52" spans="1:91" s="1" customFormat="1" ht="29.25" customHeight="1">
      <c r="B52" s="32"/>
      <c r="C52" s="345" t="s">
        <v>52</v>
      </c>
      <c r="D52" s="322"/>
      <c r="E52" s="322"/>
      <c r="F52" s="322"/>
      <c r="G52" s="322"/>
      <c r="H52" s="52"/>
      <c r="I52" s="328" t="s">
        <v>53</v>
      </c>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1" t="s">
        <v>54</v>
      </c>
      <c r="AH52" s="322"/>
      <c r="AI52" s="322"/>
      <c r="AJ52" s="322"/>
      <c r="AK52" s="322"/>
      <c r="AL52" s="322"/>
      <c r="AM52" s="322"/>
      <c r="AN52" s="328" t="s">
        <v>55</v>
      </c>
      <c r="AO52" s="322"/>
      <c r="AP52" s="322"/>
      <c r="AQ52" s="53" t="s">
        <v>56</v>
      </c>
      <c r="AR52" s="32"/>
      <c r="AS52" s="54" t="s">
        <v>57</v>
      </c>
      <c r="AT52" s="55" t="s">
        <v>58</v>
      </c>
      <c r="AU52" s="55" t="s">
        <v>59</v>
      </c>
      <c r="AV52" s="55" t="s">
        <v>60</v>
      </c>
      <c r="AW52" s="55" t="s">
        <v>61</v>
      </c>
      <c r="AX52" s="55" t="s">
        <v>62</v>
      </c>
      <c r="AY52" s="55" t="s">
        <v>63</v>
      </c>
      <c r="AZ52" s="55" t="s">
        <v>64</v>
      </c>
      <c r="BA52" s="55" t="s">
        <v>65</v>
      </c>
      <c r="BB52" s="55" t="s">
        <v>66</v>
      </c>
      <c r="BC52" s="55" t="s">
        <v>67</v>
      </c>
      <c r="BD52" s="56" t="s">
        <v>68</v>
      </c>
    </row>
    <row r="53" spans="1:91" s="1" customFormat="1" ht="10.9" customHeight="1">
      <c r="B53" s="32"/>
      <c r="AR53" s="32"/>
      <c r="AS53" s="57"/>
      <c r="AT53" s="49"/>
      <c r="AU53" s="49"/>
      <c r="AV53" s="49"/>
      <c r="AW53" s="49"/>
      <c r="AX53" s="49"/>
      <c r="AY53" s="49"/>
      <c r="AZ53" s="49"/>
      <c r="BA53" s="49"/>
      <c r="BB53" s="49"/>
      <c r="BC53" s="49"/>
      <c r="BD53" s="50"/>
    </row>
    <row r="54" spans="1:91" s="5" customFormat="1" ht="32.450000000000003" customHeight="1">
      <c r="B54" s="58"/>
      <c r="C54" s="59" t="s">
        <v>69</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344">
        <f>ROUND(AG55+AG73,2)</f>
        <v>0</v>
      </c>
      <c r="AH54" s="344"/>
      <c r="AI54" s="344"/>
      <c r="AJ54" s="344"/>
      <c r="AK54" s="344"/>
      <c r="AL54" s="344"/>
      <c r="AM54" s="344"/>
      <c r="AN54" s="312">
        <f t="shared" ref="AN54:AN73" si="0">SUM(AG54,AT54)</f>
        <v>0</v>
      </c>
      <c r="AO54" s="312"/>
      <c r="AP54" s="312"/>
      <c r="AQ54" s="62" t="s">
        <v>18</v>
      </c>
      <c r="AR54" s="58"/>
      <c r="AS54" s="63">
        <f>ROUND(AS55+AS73,2)</f>
        <v>0</v>
      </c>
      <c r="AT54" s="64">
        <f t="shared" ref="AT54:AT73" si="1">ROUND(SUM(AV54:AW54),2)</f>
        <v>0</v>
      </c>
      <c r="AU54" s="65">
        <f>ROUND(AU55+AU73,5)</f>
        <v>0</v>
      </c>
      <c r="AV54" s="64">
        <f>ROUND(AZ54*L29,2)</f>
        <v>0</v>
      </c>
      <c r="AW54" s="64">
        <f>ROUND(BA54*L30,2)</f>
        <v>0</v>
      </c>
      <c r="AX54" s="64">
        <f>ROUND(BB54*L29,2)</f>
        <v>0</v>
      </c>
      <c r="AY54" s="64">
        <f>ROUND(BC54*L30,2)</f>
        <v>0</v>
      </c>
      <c r="AZ54" s="64">
        <f>ROUND(AZ55+AZ73,2)</f>
        <v>0</v>
      </c>
      <c r="BA54" s="64">
        <f>ROUND(BA55+BA73,2)</f>
        <v>0</v>
      </c>
      <c r="BB54" s="64">
        <f>ROUND(BB55+BB73,2)</f>
        <v>0</v>
      </c>
      <c r="BC54" s="64">
        <f>ROUND(BC55+BC73,2)</f>
        <v>0</v>
      </c>
      <c r="BD54" s="66">
        <f>ROUND(BD55+BD73,2)</f>
        <v>0</v>
      </c>
      <c r="BS54" s="67" t="s">
        <v>70</v>
      </c>
      <c r="BT54" s="67" t="s">
        <v>71</v>
      </c>
      <c r="BU54" s="68" t="s">
        <v>72</v>
      </c>
      <c r="BV54" s="67" t="s">
        <v>73</v>
      </c>
      <c r="BW54" s="67" t="s">
        <v>5</v>
      </c>
      <c r="BX54" s="67" t="s">
        <v>74</v>
      </c>
      <c r="CL54" s="67" t="s">
        <v>18</v>
      </c>
    </row>
    <row r="55" spans="1:91" s="6" customFormat="1" ht="24.75" customHeight="1">
      <c r="B55" s="69"/>
      <c r="C55" s="70"/>
      <c r="D55" s="341" t="s">
        <v>75</v>
      </c>
      <c r="E55" s="341"/>
      <c r="F55" s="341"/>
      <c r="G55" s="341"/>
      <c r="H55" s="341"/>
      <c r="I55" s="71"/>
      <c r="J55" s="341" t="s">
        <v>76</v>
      </c>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24">
        <f>ROUND(AG56+AG57+SUM(AG60:AG64)+AG71+AG72,2)</f>
        <v>0</v>
      </c>
      <c r="AH55" s="307"/>
      <c r="AI55" s="307"/>
      <c r="AJ55" s="307"/>
      <c r="AK55" s="307"/>
      <c r="AL55" s="307"/>
      <c r="AM55" s="307"/>
      <c r="AN55" s="306">
        <f t="shared" si="0"/>
        <v>0</v>
      </c>
      <c r="AO55" s="307"/>
      <c r="AP55" s="307"/>
      <c r="AQ55" s="72" t="s">
        <v>77</v>
      </c>
      <c r="AR55" s="69"/>
      <c r="AS55" s="73">
        <f>ROUND(AS56+AS57+SUM(AS60:AS64)+AS71+AS72,2)</f>
        <v>0</v>
      </c>
      <c r="AT55" s="74">
        <f t="shared" si="1"/>
        <v>0</v>
      </c>
      <c r="AU55" s="75">
        <f>ROUND(AU56+AU57+SUM(AU60:AU64)+AU71+AU72,5)</f>
        <v>0</v>
      </c>
      <c r="AV55" s="74">
        <f>ROUND(AZ55*L29,2)</f>
        <v>0</v>
      </c>
      <c r="AW55" s="74">
        <f>ROUND(BA55*L30,2)</f>
        <v>0</v>
      </c>
      <c r="AX55" s="74">
        <f>ROUND(BB55*L29,2)</f>
        <v>0</v>
      </c>
      <c r="AY55" s="74">
        <f>ROUND(BC55*L30,2)</f>
        <v>0</v>
      </c>
      <c r="AZ55" s="74">
        <f>ROUND(AZ56+AZ57+SUM(AZ60:AZ64)+AZ71+AZ72,2)</f>
        <v>0</v>
      </c>
      <c r="BA55" s="74">
        <f>ROUND(BA56+BA57+SUM(BA60:BA64)+BA71+BA72,2)</f>
        <v>0</v>
      </c>
      <c r="BB55" s="74">
        <f>ROUND(BB56+BB57+SUM(BB60:BB64)+BB71+BB72,2)</f>
        <v>0</v>
      </c>
      <c r="BC55" s="74">
        <f>ROUND(BC56+BC57+SUM(BC60:BC64)+BC71+BC72,2)</f>
        <v>0</v>
      </c>
      <c r="BD55" s="76">
        <f>ROUND(BD56+BD57+SUM(BD60:BD64)+BD71+BD72,2)</f>
        <v>0</v>
      </c>
      <c r="BS55" s="77" t="s">
        <v>70</v>
      </c>
      <c r="BT55" s="77" t="s">
        <v>78</v>
      </c>
      <c r="BU55" s="77" t="s">
        <v>72</v>
      </c>
      <c r="BV55" s="77" t="s">
        <v>73</v>
      </c>
      <c r="BW55" s="77" t="s">
        <v>79</v>
      </c>
      <c r="BX55" s="77" t="s">
        <v>5</v>
      </c>
      <c r="CL55" s="77" t="s">
        <v>18</v>
      </c>
      <c r="CM55" s="77" t="s">
        <v>80</v>
      </c>
    </row>
    <row r="56" spans="1:91" s="3" customFormat="1" ht="16.5" customHeight="1">
      <c r="A56" s="78" t="s">
        <v>81</v>
      </c>
      <c r="B56" s="44"/>
      <c r="C56" s="9"/>
      <c r="D56" s="9"/>
      <c r="E56" s="340" t="s">
        <v>75</v>
      </c>
      <c r="F56" s="340"/>
      <c r="G56" s="340"/>
      <c r="H56" s="340"/>
      <c r="I56" s="340"/>
      <c r="J56" s="9"/>
      <c r="K56" s="340" t="s">
        <v>82</v>
      </c>
      <c r="L56" s="340"/>
      <c r="M56" s="340"/>
      <c r="N56" s="340"/>
      <c r="O56" s="340"/>
      <c r="P56" s="340"/>
      <c r="Q56" s="340"/>
      <c r="R56" s="340"/>
      <c r="S56" s="340"/>
      <c r="T56" s="340"/>
      <c r="U56" s="340"/>
      <c r="V56" s="340"/>
      <c r="W56" s="340"/>
      <c r="X56" s="340"/>
      <c r="Y56" s="340"/>
      <c r="Z56" s="340"/>
      <c r="AA56" s="340"/>
      <c r="AB56" s="340"/>
      <c r="AC56" s="340"/>
      <c r="AD56" s="340"/>
      <c r="AE56" s="340"/>
      <c r="AF56" s="340"/>
      <c r="AG56" s="304">
        <f>'01 - SO 01.0 - Bourací práce'!J32</f>
        <v>0</v>
      </c>
      <c r="AH56" s="305"/>
      <c r="AI56" s="305"/>
      <c r="AJ56" s="305"/>
      <c r="AK56" s="305"/>
      <c r="AL56" s="305"/>
      <c r="AM56" s="305"/>
      <c r="AN56" s="304">
        <f t="shared" si="0"/>
        <v>0</v>
      </c>
      <c r="AO56" s="305"/>
      <c r="AP56" s="305"/>
      <c r="AQ56" s="79" t="s">
        <v>83</v>
      </c>
      <c r="AR56" s="44"/>
      <c r="AS56" s="80">
        <v>0</v>
      </c>
      <c r="AT56" s="81">
        <f t="shared" si="1"/>
        <v>0</v>
      </c>
      <c r="AU56" s="82">
        <f>'01 - SO 01.0 - Bourací práce'!P100</f>
        <v>0</v>
      </c>
      <c r="AV56" s="81">
        <f>'01 - SO 01.0 - Bourací práce'!J35</f>
        <v>0</v>
      </c>
      <c r="AW56" s="81">
        <f>'01 - SO 01.0 - Bourací práce'!J36</f>
        <v>0</v>
      </c>
      <c r="AX56" s="81">
        <f>'01 - SO 01.0 - Bourací práce'!J37</f>
        <v>0</v>
      </c>
      <c r="AY56" s="81">
        <f>'01 - SO 01.0 - Bourací práce'!J38</f>
        <v>0</v>
      </c>
      <c r="AZ56" s="81">
        <f>'01 - SO 01.0 - Bourací práce'!F35</f>
        <v>0</v>
      </c>
      <c r="BA56" s="81">
        <f>'01 - SO 01.0 - Bourací práce'!F36</f>
        <v>0</v>
      </c>
      <c r="BB56" s="81">
        <f>'01 - SO 01.0 - Bourací práce'!F37</f>
        <v>0</v>
      </c>
      <c r="BC56" s="81">
        <f>'01 - SO 01.0 - Bourací práce'!F38</f>
        <v>0</v>
      </c>
      <c r="BD56" s="83">
        <f>'01 - SO 01.0 - Bourací práce'!F39</f>
        <v>0</v>
      </c>
      <c r="BT56" s="25" t="s">
        <v>80</v>
      </c>
      <c r="BV56" s="25" t="s">
        <v>73</v>
      </c>
      <c r="BW56" s="25" t="s">
        <v>84</v>
      </c>
      <c r="BX56" s="25" t="s">
        <v>79</v>
      </c>
      <c r="CL56" s="25" t="s">
        <v>18</v>
      </c>
    </row>
    <row r="57" spans="1:91" s="3" customFormat="1" ht="16.5" customHeight="1">
      <c r="B57" s="44"/>
      <c r="C57" s="9"/>
      <c r="D57" s="9"/>
      <c r="E57" s="340" t="s">
        <v>85</v>
      </c>
      <c r="F57" s="340"/>
      <c r="G57" s="340"/>
      <c r="H57" s="340"/>
      <c r="I57" s="340"/>
      <c r="J57" s="9"/>
      <c r="K57" s="340" t="s">
        <v>86</v>
      </c>
      <c r="L57" s="340"/>
      <c r="M57" s="340"/>
      <c r="N57" s="340"/>
      <c r="O57" s="340"/>
      <c r="P57" s="340"/>
      <c r="Q57" s="340"/>
      <c r="R57" s="340"/>
      <c r="S57" s="340"/>
      <c r="T57" s="340"/>
      <c r="U57" s="340"/>
      <c r="V57" s="340"/>
      <c r="W57" s="340"/>
      <c r="X57" s="340"/>
      <c r="Y57" s="340"/>
      <c r="Z57" s="340"/>
      <c r="AA57" s="340"/>
      <c r="AB57" s="340"/>
      <c r="AC57" s="340"/>
      <c r="AD57" s="340"/>
      <c r="AE57" s="340"/>
      <c r="AF57" s="340"/>
      <c r="AG57" s="323">
        <f>ROUND(SUM(AG58:AG59),2)</f>
        <v>0</v>
      </c>
      <c r="AH57" s="305"/>
      <c r="AI57" s="305"/>
      <c r="AJ57" s="305"/>
      <c r="AK57" s="305"/>
      <c r="AL57" s="305"/>
      <c r="AM57" s="305"/>
      <c r="AN57" s="304">
        <f t="shared" si="0"/>
        <v>0</v>
      </c>
      <c r="AO57" s="305"/>
      <c r="AP57" s="305"/>
      <c r="AQ57" s="79" t="s">
        <v>83</v>
      </c>
      <c r="AR57" s="44"/>
      <c r="AS57" s="80">
        <f>ROUND(SUM(AS58:AS59),2)</f>
        <v>0</v>
      </c>
      <c r="AT57" s="81">
        <f t="shared" si="1"/>
        <v>0</v>
      </c>
      <c r="AU57" s="82">
        <f>ROUND(SUM(AU58:AU59),5)</f>
        <v>0</v>
      </c>
      <c r="AV57" s="81">
        <f>ROUND(AZ57*L29,2)</f>
        <v>0</v>
      </c>
      <c r="AW57" s="81">
        <f>ROUND(BA57*L30,2)</f>
        <v>0</v>
      </c>
      <c r="AX57" s="81">
        <f>ROUND(BB57*L29,2)</f>
        <v>0</v>
      </c>
      <c r="AY57" s="81">
        <f>ROUND(BC57*L30,2)</f>
        <v>0</v>
      </c>
      <c r="AZ57" s="81">
        <f>ROUND(SUM(AZ58:AZ59),2)</f>
        <v>0</v>
      </c>
      <c r="BA57" s="81">
        <f>ROUND(SUM(BA58:BA59),2)</f>
        <v>0</v>
      </c>
      <c r="BB57" s="81">
        <f>ROUND(SUM(BB58:BB59),2)</f>
        <v>0</v>
      </c>
      <c r="BC57" s="81">
        <f>ROUND(SUM(BC58:BC59),2)</f>
        <v>0</v>
      </c>
      <c r="BD57" s="83">
        <f>ROUND(SUM(BD58:BD59),2)</f>
        <v>0</v>
      </c>
      <c r="BS57" s="25" t="s">
        <v>70</v>
      </c>
      <c r="BT57" s="25" t="s">
        <v>80</v>
      </c>
      <c r="BU57" s="25" t="s">
        <v>72</v>
      </c>
      <c r="BV57" s="25" t="s">
        <v>73</v>
      </c>
      <c r="BW57" s="25" t="s">
        <v>87</v>
      </c>
      <c r="BX57" s="25" t="s">
        <v>79</v>
      </c>
      <c r="CL57" s="25" t="s">
        <v>18</v>
      </c>
    </row>
    <row r="58" spans="1:91" s="3" customFormat="1" ht="16.5" customHeight="1">
      <c r="A58" s="78" t="s">
        <v>81</v>
      </c>
      <c r="B58" s="44"/>
      <c r="C58" s="9"/>
      <c r="D58" s="9"/>
      <c r="E58" s="9"/>
      <c r="F58" s="340" t="s">
        <v>75</v>
      </c>
      <c r="G58" s="340"/>
      <c r="H58" s="340"/>
      <c r="I58" s="340"/>
      <c r="J58" s="340"/>
      <c r="K58" s="9"/>
      <c r="L58" s="340" t="s">
        <v>88</v>
      </c>
      <c r="M58" s="340"/>
      <c r="N58" s="340"/>
      <c r="O58" s="340"/>
      <c r="P58" s="340"/>
      <c r="Q58" s="340"/>
      <c r="R58" s="340"/>
      <c r="S58" s="340"/>
      <c r="T58" s="340"/>
      <c r="U58" s="340"/>
      <c r="V58" s="340"/>
      <c r="W58" s="340"/>
      <c r="X58" s="340"/>
      <c r="Y58" s="340"/>
      <c r="Z58" s="340"/>
      <c r="AA58" s="340"/>
      <c r="AB58" s="340"/>
      <c r="AC58" s="340"/>
      <c r="AD58" s="340"/>
      <c r="AE58" s="340"/>
      <c r="AF58" s="340"/>
      <c r="AG58" s="304">
        <f>'01 - SO 01.1.1 - Stavební...'!J34</f>
        <v>0</v>
      </c>
      <c r="AH58" s="305"/>
      <c r="AI58" s="305"/>
      <c r="AJ58" s="305"/>
      <c r="AK58" s="305"/>
      <c r="AL58" s="305"/>
      <c r="AM58" s="305"/>
      <c r="AN58" s="304">
        <f t="shared" si="0"/>
        <v>0</v>
      </c>
      <c r="AO58" s="305"/>
      <c r="AP58" s="305"/>
      <c r="AQ58" s="79" t="s">
        <v>83</v>
      </c>
      <c r="AR58" s="44"/>
      <c r="AS58" s="80">
        <v>0</v>
      </c>
      <c r="AT58" s="81">
        <f t="shared" si="1"/>
        <v>0</v>
      </c>
      <c r="AU58" s="82">
        <f>'01 - SO 01.1.1 - Stavební...'!P115</f>
        <v>0</v>
      </c>
      <c r="AV58" s="81">
        <f>'01 - SO 01.1.1 - Stavební...'!J37</f>
        <v>0</v>
      </c>
      <c r="AW58" s="81">
        <f>'01 - SO 01.1.1 - Stavební...'!J38</f>
        <v>0</v>
      </c>
      <c r="AX58" s="81">
        <f>'01 - SO 01.1.1 - Stavební...'!J39</f>
        <v>0</v>
      </c>
      <c r="AY58" s="81">
        <f>'01 - SO 01.1.1 - Stavební...'!J40</f>
        <v>0</v>
      </c>
      <c r="AZ58" s="81">
        <f>'01 - SO 01.1.1 - Stavební...'!F37</f>
        <v>0</v>
      </c>
      <c r="BA58" s="81">
        <f>'01 - SO 01.1.1 - Stavební...'!F38</f>
        <v>0</v>
      </c>
      <c r="BB58" s="81">
        <f>'01 - SO 01.1.1 - Stavební...'!F39</f>
        <v>0</v>
      </c>
      <c r="BC58" s="81">
        <f>'01 - SO 01.1.1 - Stavební...'!F40</f>
        <v>0</v>
      </c>
      <c r="BD58" s="83">
        <f>'01 - SO 01.1.1 - Stavební...'!F41</f>
        <v>0</v>
      </c>
      <c r="BT58" s="25" t="s">
        <v>89</v>
      </c>
      <c r="BV58" s="25" t="s">
        <v>73</v>
      </c>
      <c r="BW58" s="25" t="s">
        <v>90</v>
      </c>
      <c r="BX58" s="25" t="s">
        <v>87</v>
      </c>
      <c r="CL58" s="25" t="s">
        <v>18</v>
      </c>
    </row>
    <row r="59" spans="1:91" s="3" customFormat="1" ht="16.5" customHeight="1">
      <c r="A59" s="78" t="s">
        <v>81</v>
      </c>
      <c r="B59" s="44"/>
      <c r="C59" s="9"/>
      <c r="D59" s="9"/>
      <c r="E59" s="9"/>
      <c r="F59" s="340" t="s">
        <v>85</v>
      </c>
      <c r="G59" s="340"/>
      <c r="H59" s="340"/>
      <c r="I59" s="340"/>
      <c r="J59" s="340"/>
      <c r="K59" s="9"/>
      <c r="L59" s="340" t="s">
        <v>91</v>
      </c>
      <c r="M59" s="340"/>
      <c r="N59" s="340"/>
      <c r="O59" s="340"/>
      <c r="P59" s="340"/>
      <c r="Q59" s="340"/>
      <c r="R59" s="340"/>
      <c r="S59" s="340"/>
      <c r="T59" s="340"/>
      <c r="U59" s="340"/>
      <c r="V59" s="340"/>
      <c r="W59" s="340"/>
      <c r="X59" s="340"/>
      <c r="Y59" s="340"/>
      <c r="Z59" s="340"/>
      <c r="AA59" s="340"/>
      <c r="AB59" s="340"/>
      <c r="AC59" s="340"/>
      <c r="AD59" s="340"/>
      <c r="AE59" s="340"/>
      <c r="AF59" s="340"/>
      <c r="AG59" s="304">
        <f>'02 - SO 01.1.2 - Kabelovod'!J34</f>
        <v>0</v>
      </c>
      <c r="AH59" s="305"/>
      <c r="AI59" s="305"/>
      <c r="AJ59" s="305"/>
      <c r="AK59" s="305"/>
      <c r="AL59" s="305"/>
      <c r="AM59" s="305"/>
      <c r="AN59" s="304">
        <f t="shared" si="0"/>
        <v>0</v>
      </c>
      <c r="AO59" s="305"/>
      <c r="AP59" s="305"/>
      <c r="AQ59" s="79" t="s">
        <v>83</v>
      </c>
      <c r="AR59" s="44"/>
      <c r="AS59" s="80">
        <v>0</v>
      </c>
      <c r="AT59" s="81">
        <f t="shared" si="1"/>
        <v>0</v>
      </c>
      <c r="AU59" s="82">
        <f>'02 - SO 01.1.2 - Kabelovod'!P93</f>
        <v>0</v>
      </c>
      <c r="AV59" s="81">
        <f>'02 - SO 01.1.2 - Kabelovod'!J37</f>
        <v>0</v>
      </c>
      <c r="AW59" s="81">
        <f>'02 - SO 01.1.2 - Kabelovod'!J38</f>
        <v>0</v>
      </c>
      <c r="AX59" s="81">
        <f>'02 - SO 01.1.2 - Kabelovod'!J39</f>
        <v>0</v>
      </c>
      <c r="AY59" s="81">
        <f>'02 - SO 01.1.2 - Kabelovod'!J40</f>
        <v>0</v>
      </c>
      <c r="AZ59" s="81">
        <f>'02 - SO 01.1.2 - Kabelovod'!F37</f>
        <v>0</v>
      </c>
      <c r="BA59" s="81">
        <f>'02 - SO 01.1.2 - Kabelovod'!F38</f>
        <v>0</v>
      </c>
      <c r="BB59" s="81">
        <f>'02 - SO 01.1.2 - Kabelovod'!F39</f>
        <v>0</v>
      </c>
      <c r="BC59" s="81">
        <f>'02 - SO 01.1.2 - Kabelovod'!F40</f>
        <v>0</v>
      </c>
      <c r="BD59" s="83">
        <f>'02 - SO 01.1.2 - Kabelovod'!F41</f>
        <v>0</v>
      </c>
      <c r="BT59" s="25" t="s">
        <v>89</v>
      </c>
      <c r="BV59" s="25" t="s">
        <v>73</v>
      </c>
      <c r="BW59" s="25" t="s">
        <v>92</v>
      </c>
      <c r="BX59" s="25" t="s">
        <v>87</v>
      </c>
      <c r="CL59" s="25" t="s">
        <v>18</v>
      </c>
    </row>
    <row r="60" spans="1:91" s="3" customFormat="1" ht="16.5" customHeight="1">
      <c r="A60" s="78" t="s">
        <v>81</v>
      </c>
      <c r="B60" s="44"/>
      <c r="C60" s="9"/>
      <c r="D60" s="9"/>
      <c r="E60" s="340" t="s">
        <v>93</v>
      </c>
      <c r="F60" s="340"/>
      <c r="G60" s="340"/>
      <c r="H60" s="340"/>
      <c r="I60" s="340"/>
      <c r="J60" s="9"/>
      <c r="K60" s="340" t="s">
        <v>94</v>
      </c>
      <c r="L60" s="340"/>
      <c r="M60" s="340"/>
      <c r="N60" s="340"/>
      <c r="O60" s="340"/>
      <c r="P60" s="340"/>
      <c r="Q60" s="340"/>
      <c r="R60" s="340"/>
      <c r="S60" s="340"/>
      <c r="T60" s="340"/>
      <c r="U60" s="340"/>
      <c r="V60" s="340"/>
      <c r="W60" s="340"/>
      <c r="X60" s="340"/>
      <c r="Y60" s="340"/>
      <c r="Z60" s="340"/>
      <c r="AA60" s="340"/>
      <c r="AB60" s="340"/>
      <c r="AC60" s="340"/>
      <c r="AD60" s="340"/>
      <c r="AE60" s="340"/>
      <c r="AF60" s="340"/>
      <c r="AG60" s="304">
        <f>'03 - SO 01.2 - ZTI'!J32</f>
        <v>0</v>
      </c>
      <c r="AH60" s="305"/>
      <c r="AI60" s="305"/>
      <c r="AJ60" s="305"/>
      <c r="AK60" s="305"/>
      <c r="AL60" s="305"/>
      <c r="AM60" s="305"/>
      <c r="AN60" s="304">
        <f t="shared" si="0"/>
        <v>0</v>
      </c>
      <c r="AO60" s="305"/>
      <c r="AP60" s="305"/>
      <c r="AQ60" s="79" t="s">
        <v>83</v>
      </c>
      <c r="AR60" s="44"/>
      <c r="AS60" s="80">
        <v>0</v>
      </c>
      <c r="AT60" s="81">
        <f t="shared" si="1"/>
        <v>0</v>
      </c>
      <c r="AU60" s="82">
        <f>'03 - SO 01.2 - ZTI'!P96</f>
        <v>0</v>
      </c>
      <c r="AV60" s="81">
        <f>'03 - SO 01.2 - ZTI'!J35</f>
        <v>0</v>
      </c>
      <c r="AW60" s="81">
        <f>'03 - SO 01.2 - ZTI'!J36</f>
        <v>0</v>
      </c>
      <c r="AX60" s="81">
        <f>'03 - SO 01.2 - ZTI'!J37</f>
        <v>0</v>
      </c>
      <c r="AY60" s="81">
        <f>'03 - SO 01.2 - ZTI'!J38</f>
        <v>0</v>
      </c>
      <c r="AZ60" s="81">
        <f>'03 - SO 01.2 - ZTI'!F35</f>
        <v>0</v>
      </c>
      <c r="BA60" s="81">
        <f>'03 - SO 01.2 - ZTI'!F36</f>
        <v>0</v>
      </c>
      <c r="BB60" s="81">
        <f>'03 - SO 01.2 - ZTI'!F37</f>
        <v>0</v>
      </c>
      <c r="BC60" s="81">
        <f>'03 - SO 01.2 - ZTI'!F38</f>
        <v>0</v>
      </c>
      <c r="BD60" s="83">
        <f>'03 - SO 01.2 - ZTI'!F39</f>
        <v>0</v>
      </c>
      <c r="BT60" s="25" t="s">
        <v>80</v>
      </c>
      <c r="BV60" s="25" t="s">
        <v>73</v>
      </c>
      <c r="BW60" s="25" t="s">
        <v>95</v>
      </c>
      <c r="BX60" s="25" t="s">
        <v>79</v>
      </c>
      <c r="CL60" s="25" t="s">
        <v>18</v>
      </c>
    </row>
    <row r="61" spans="1:91" s="3" customFormat="1" ht="16.5" customHeight="1">
      <c r="A61" s="78" t="s">
        <v>81</v>
      </c>
      <c r="B61" s="44"/>
      <c r="C61" s="9"/>
      <c r="D61" s="9"/>
      <c r="E61" s="340" t="s">
        <v>96</v>
      </c>
      <c r="F61" s="340"/>
      <c r="G61" s="340"/>
      <c r="H61" s="340"/>
      <c r="I61" s="340"/>
      <c r="J61" s="9"/>
      <c r="K61" s="340" t="s">
        <v>97</v>
      </c>
      <c r="L61" s="340"/>
      <c r="M61" s="340"/>
      <c r="N61" s="340"/>
      <c r="O61" s="340"/>
      <c r="P61" s="340"/>
      <c r="Q61" s="340"/>
      <c r="R61" s="340"/>
      <c r="S61" s="340"/>
      <c r="T61" s="340"/>
      <c r="U61" s="340"/>
      <c r="V61" s="340"/>
      <c r="W61" s="340"/>
      <c r="X61" s="340"/>
      <c r="Y61" s="340"/>
      <c r="Z61" s="340"/>
      <c r="AA61" s="340"/>
      <c r="AB61" s="340"/>
      <c r="AC61" s="340"/>
      <c r="AD61" s="340"/>
      <c r="AE61" s="340"/>
      <c r="AF61" s="340"/>
      <c r="AG61" s="304">
        <f>'04 - SO 01.3 - VZT'!J32</f>
        <v>0</v>
      </c>
      <c r="AH61" s="305"/>
      <c r="AI61" s="305"/>
      <c r="AJ61" s="305"/>
      <c r="AK61" s="305"/>
      <c r="AL61" s="305"/>
      <c r="AM61" s="305"/>
      <c r="AN61" s="304">
        <f t="shared" si="0"/>
        <v>0</v>
      </c>
      <c r="AO61" s="305"/>
      <c r="AP61" s="305"/>
      <c r="AQ61" s="79" t="s">
        <v>83</v>
      </c>
      <c r="AR61" s="44"/>
      <c r="AS61" s="80">
        <v>0</v>
      </c>
      <c r="AT61" s="81">
        <f t="shared" si="1"/>
        <v>0</v>
      </c>
      <c r="AU61" s="82">
        <f>'04 - SO 01.3 - VZT'!P89</f>
        <v>0</v>
      </c>
      <c r="AV61" s="81">
        <f>'04 - SO 01.3 - VZT'!J35</f>
        <v>0</v>
      </c>
      <c r="AW61" s="81">
        <f>'04 - SO 01.3 - VZT'!J36</f>
        <v>0</v>
      </c>
      <c r="AX61" s="81">
        <f>'04 - SO 01.3 - VZT'!J37</f>
        <v>0</v>
      </c>
      <c r="AY61" s="81">
        <f>'04 - SO 01.3 - VZT'!J38</f>
        <v>0</v>
      </c>
      <c r="AZ61" s="81">
        <f>'04 - SO 01.3 - VZT'!F35</f>
        <v>0</v>
      </c>
      <c r="BA61" s="81">
        <f>'04 - SO 01.3 - VZT'!F36</f>
        <v>0</v>
      </c>
      <c r="BB61" s="81">
        <f>'04 - SO 01.3 - VZT'!F37</f>
        <v>0</v>
      </c>
      <c r="BC61" s="81">
        <f>'04 - SO 01.3 - VZT'!F38</f>
        <v>0</v>
      </c>
      <c r="BD61" s="83">
        <f>'04 - SO 01.3 - VZT'!F39</f>
        <v>0</v>
      </c>
      <c r="BT61" s="25" t="s">
        <v>80</v>
      </c>
      <c r="BV61" s="25" t="s">
        <v>73</v>
      </c>
      <c r="BW61" s="25" t="s">
        <v>98</v>
      </c>
      <c r="BX61" s="25" t="s">
        <v>79</v>
      </c>
      <c r="CL61" s="25" t="s">
        <v>18</v>
      </c>
    </row>
    <row r="62" spans="1:91" s="3" customFormat="1" ht="16.5" customHeight="1">
      <c r="A62" s="78" t="s">
        <v>81</v>
      </c>
      <c r="B62" s="44"/>
      <c r="C62" s="9"/>
      <c r="D62" s="9"/>
      <c r="E62" s="340" t="s">
        <v>99</v>
      </c>
      <c r="F62" s="340"/>
      <c r="G62" s="340"/>
      <c r="H62" s="340"/>
      <c r="I62" s="340"/>
      <c r="J62" s="9"/>
      <c r="K62" s="340" t="s">
        <v>100</v>
      </c>
      <c r="L62" s="340"/>
      <c r="M62" s="340"/>
      <c r="N62" s="340"/>
      <c r="O62" s="340"/>
      <c r="P62" s="340"/>
      <c r="Q62" s="340"/>
      <c r="R62" s="340"/>
      <c r="S62" s="340"/>
      <c r="T62" s="340"/>
      <c r="U62" s="340"/>
      <c r="V62" s="340"/>
      <c r="W62" s="340"/>
      <c r="X62" s="340"/>
      <c r="Y62" s="340"/>
      <c r="Z62" s="340"/>
      <c r="AA62" s="340"/>
      <c r="AB62" s="340"/>
      <c r="AC62" s="340"/>
      <c r="AD62" s="340"/>
      <c r="AE62" s="340"/>
      <c r="AF62" s="340"/>
      <c r="AG62" s="304">
        <f>'05 - SO 01.4 - Vytápění -...'!J32</f>
        <v>0</v>
      </c>
      <c r="AH62" s="305"/>
      <c r="AI62" s="305"/>
      <c r="AJ62" s="305"/>
      <c r="AK62" s="305"/>
      <c r="AL62" s="305"/>
      <c r="AM62" s="305"/>
      <c r="AN62" s="304">
        <f t="shared" si="0"/>
        <v>0</v>
      </c>
      <c r="AO62" s="305"/>
      <c r="AP62" s="305"/>
      <c r="AQ62" s="79" t="s">
        <v>83</v>
      </c>
      <c r="AR62" s="44"/>
      <c r="AS62" s="80">
        <v>0</v>
      </c>
      <c r="AT62" s="81">
        <f t="shared" si="1"/>
        <v>0</v>
      </c>
      <c r="AU62" s="82">
        <f>'05 - SO 01.4 - Vytápění -...'!P91</f>
        <v>0</v>
      </c>
      <c r="AV62" s="81">
        <f>'05 - SO 01.4 - Vytápění -...'!J35</f>
        <v>0</v>
      </c>
      <c r="AW62" s="81">
        <f>'05 - SO 01.4 - Vytápění -...'!J36</f>
        <v>0</v>
      </c>
      <c r="AX62" s="81">
        <f>'05 - SO 01.4 - Vytápění -...'!J37</f>
        <v>0</v>
      </c>
      <c r="AY62" s="81">
        <f>'05 - SO 01.4 - Vytápění -...'!J38</f>
        <v>0</v>
      </c>
      <c r="AZ62" s="81">
        <f>'05 - SO 01.4 - Vytápění -...'!F35</f>
        <v>0</v>
      </c>
      <c r="BA62" s="81">
        <f>'05 - SO 01.4 - Vytápění -...'!F36</f>
        <v>0</v>
      </c>
      <c r="BB62" s="81">
        <f>'05 - SO 01.4 - Vytápění -...'!F37</f>
        <v>0</v>
      </c>
      <c r="BC62" s="81">
        <f>'05 - SO 01.4 - Vytápění -...'!F38</f>
        <v>0</v>
      </c>
      <c r="BD62" s="83">
        <f>'05 - SO 01.4 - Vytápění -...'!F39</f>
        <v>0</v>
      </c>
      <c r="BT62" s="25" t="s">
        <v>80</v>
      </c>
      <c r="BV62" s="25" t="s">
        <v>73</v>
      </c>
      <c r="BW62" s="25" t="s">
        <v>101</v>
      </c>
      <c r="BX62" s="25" t="s">
        <v>79</v>
      </c>
      <c r="CL62" s="25" t="s">
        <v>18</v>
      </c>
    </row>
    <row r="63" spans="1:91" s="3" customFormat="1" ht="16.5" customHeight="1">
      <c r="A63" s="78" t="s">
        <v>81</v>
      </c>
      <c r="B63" s="44"/>
      <c r="C63" s="9"/>
      <c r="D63" s="9"/>
      <c r="E63" s="340" t="s">
        <v>102</v>
      </c>
      <c r="F63" s="340"/>
      <c r="G63" s="340"/>
      <c r="H63" s="340"/>
      <c r="I63" s="340"/>
      <c r="J63" s="9"/>
      <c r="K63" s="340" t="s">
        <v>103</v>
      </c>
      <c r="L63" s="340"/>
      <c r="M63" s="340"/>
      <c r="N63" s="340"/>
      <c r="O63" s="340"/>
      <c r="P63" s="340"/>
      <c r="Q63" s="340"/>
      <c r="R63" s="340"/>
      <c r="S63" s="340"/>
      <c r="T63" s="340"/>
      <c r="U63" s="340"/>
      <c r="V63" s="340"/>
      <c r="W63" s="340"/>
      <c r="X63" s="340"/>
      <c r="Y63" s="340"/>
      <c r="Z63" s="340"/>
      <c r="AA63" s="340"/>
      <c r="AB63" s="340"/>
      <c r="AC63" s="340"/>
      <c r="AD63" s="340"/>
      <c r="AE63" s="340"/>
      <c r="AF63" s="340"/>
      <c r="AG63" s="304">
        <f>'06 - SO 01.5 - Silnoproud...'!J32</f>
        <v>0</v>
      </c>
      <c r="AH63" s="305"/>
      <c r="AI63" s="305"/>
      <c r="AJ63" s="305"/>
      <c r="AK63" s="305"/>
      <c r="AL63" s="305"/>
      <c r="AM63" s="305"/>
      <c r="AN63" s="304">
        <f t="shared" si="0"/>
        <v>0</v>
      </c>
      <c r="AO63" s="305"/>
      <c r="AP63" s="305"/>
      <c r="AQ63" s="79" t="s">
        <v>83</v>
      </c>
      <c r="AR63" s="44"/>
      <c r="AS63" s="80">
        <v>0</v>
      </c>
      <c r="AT63" s="81">
        <f t="shared" si="1"/>
        <v>0</v>
      </c>
      <c r="AU63" s="82">
        <f>'06 - SO 01.5 - Silnoproud...'!P96</f>
        <v>0</v>
      </c>
      <c r="AV63" s="81">
        <f>'06 - SO 01.5 - Silnoproud...'!J35</f>
        <v>0</v>
      </c>
      <c r="AW63" s="81">
        <f>'06 - SO 01.5 - Silnoproud...'!J36</f>
        <v>0</v>
      </c>
      <c r="AX63" s="81">
        <f>'06 - SO 01.5 - Silnoproud...'!J37</f>
        <v>0</v>
      </c>
      <c r="AY63" s="81">
        <f>'06 - SO 01.5 - Silnoproud...'!J38</f>
        <v>0</v>
      </c>
      <c r="AZ63" s="81">
        <f>'06 - SO 01.5 - Silnoproud...'!F35</f>
        <v>0</v>
      </c>
      <c r="BA63" s="81">
        <f>'06 - SO 01.5 - Silnoproud...'!F36</f>
        <v>0</v>
      </c>
      <c r="BB63" s="81">
        <f>'06 - SO 01.5 - Silnoproud...'!F37</f>
        <v>0</v>
      </c>
      <c r="BC63" s="81">
        <f>'06 - SO 01.5 - Silnoproud...'!F38</f>
        <v>0</v>
      </c>
      <c r="BD63" s="83">
        <f>'06 - SO 01.5 - Silnoproud...'!F39</f>
        <v>0</v>
      </c>
      <c r="BT63" s="25" t="s">
        <v>80</v>
      </c>
      <c r="BV63" s="25" t="s">
        <v>73</v>
      </c>
      <c r="BW63" s="25" t="s">
        <v>104</v>
      </c>
      <c r="BX63" s="25" t="s">
        <v>79</v>
      </c>
      <c r="CL63" s="25" t="s">
        <v>18</v>
      </c>
    </row>
    <row r="64" spans="1:91" s="3" customFormat="1" ht="16.5" customHeight="1">
      <c r="B64" s="44"/>
      <c r="C64" s="9"/>
      <c r="D64" s="9"/>
      <c r="E64" s="340" t="s">
        <v>105</v>
      </c>
      <c r="F64" s="340"/>
      <c r="G64" s="340"/>
      <c r="H64" s="340"/>
      <c r="I64" s="340"/>
      <c r="J64" s="9"/>
      <c r="K64" s="340" t="s">
        <v>106</v>
      </c>
      <c r="L64" s="340"/>
      <c r="M64" s="340"/>
      <c r="N64" s="340"/>
      <c r="O64" s="340"/>
      <c r="P64" s="340"/>
      <c r="Q64" s="340"/>
      <c r="R64" s="340"/>
      <c r="S64" s="340"/>
      <c r="T64" s="340"/>
      <c r="U64" s="340"/>
      <c r="V64" s="340"/>
      <c r="W64" s="340"/>
      <c r="X64" s="340"/>
      <c r="Y64" s="340"/>
      <c r="Z64" s="340"/>
      <c r="AA64" s="340"/>
      <c r="AB64" s="340"/>
      <c r="AC64" s="340"/>
      <c r="AD64" s="340"/>
      <c r="AE64" s="340"/>
      <c r="AF64" s="340"/>
      <c r="AG64" s="323">
        <f>ROUND(SUM(AG65:AG70),2)</f>
        <v>0</v>
      </c>
      <c r="AH64" s="305"/>
      <c r="AI64" s="305"/>
      <c r="AJ64" s="305"/>
      <c r="AK64" s="305"/>
      <c r="AL64" s="305"/>
      <c r="AM64" s="305"/>
      <c r="AN64" s="304">
        <f t="shared" si="0"/>
        <v>0</v>
      </c>
      <c r="AO64" s="305"/>
      <c r="AP64" s="305"/>
      <c r="AQ64" s="79" t="s">
        <v>83</v>
      </c>
      <c r="AR64" s="44"/>
      <c r="AS64" s="80">
        <f>ROUND(SUM(AS65:AS70),2)</f>
        <v>0</v>
      </c>
      <c r="AT64" s="81">
        <f t="shared" si="1"/>
        <v>0</v>
      </c>
      <c r="AU64" s="82">
        <f>ROUND(SUM(AU65:AU70),5)</f>
        <v>0</v>
      </c>
      <c r="AV64" s="81">
        <f>ROUND(AZ64*L29,2)</f>
        <v>0</v>
      </c>
      <c r="AW64" s="81">
        <f>ROUND(BA64*L30,2)</f>
        <v>0</v>
      </c>
      <c r="AX64" s="81">
        <f>ROUND(BB64*L29,2)</f>
        <v>0</v>
      </c>
      <c r="AY64" s="81">
        <f>ROUND(BC64*L30,2)</f>
        <v>0</v>
      </c>
      <c r="AZ64" s="81">
        <f>ROUND(SUM(AZ65:AZ70),2)</f>
        <v>0</v>
      </c>
      <c r="BA64" s="81">
        <f>ROUND(SUM(BA65:BA70),2)</f>
        <v>0</v>
      </c>
      <c r="BB64" s="81">
        <f>ROUND(SUM(BB65:BB70),2)</f>
        <v>0</v>
      </c>
      <c r="BC64" s="81">
        <f>ROUND(SUM(BC65:BC70),2)</f>
        <v>0</v>
      </c>
      <c r="BD64" s="83">
        <f>ROUND(SUM(BD65:BD70),2)</f>
        <v>0</v>
      </c>
      <c r="BS64" s="25" t="s">
        <v>70</v>
      </c>
      <c r="BT64" s="25" t="s">
        <v>80</v>
      </c>
      <c r="BU64" s="25" t="s">
        <v>72</v>
      </c>
      <c r="BV64" s="25" t="s">
        <v>73</v>
      </c>
      <c r="BW64" s="25" t="s">
        <v>107</v>
      </c>
      <c r="BX64" s="25" t="s">
        <v>79</v>
      </c>
      <c r="CL64" s="25" t="s">
        <v>18</v>
      </c>
    </row>
    <row r="65" spans="1:91" s="3" customFormat="1" ht="16.5" customHeight="1">
      <c r="A65" s="78" t="s">
        <v>81</v>
      </c>
      <c r="B65" s="44"/>
      <c r="C65" s="9"/>
      <c r="D65" s="9"/>
      <c r="E65" s="9"/>
      <c r="F65" s="340" t="s">
        <v>75</v>
      </c>
      <c r="G65" s="340"/>
      <c r="H65" s="340"/>
      <c r="I65" s="340"/>
      <c r="J65" s="340"/>
      <c r="K65" s="9"/>
      <c r="L65" s="340" t="s">
        <v>108</v>
      </c>
      <c r="M65" s="340"/>
      <c r="N65" s="340"/>
      <c r="O65" s="340"/>
      <c r="P65" s="340"/>
      <c r="Q65" s="340"/>
      <c r="R65" s="340"/>
      <c r="S65" s="340"/>
      <c r="T65" s="340"/>
      <c r="U65" s="340"/>
      <c r="V65" s="340"/>
      <c r="W65" s="340"/>
      <c r="X65" s="340"/>
      <c r="Y65" s="340"/>
      <c r="Z65" s="340"/>
      <c r="AA65" s="340"/>
      <c r="AB65" s="340"/>
      <c r="AC65" s="340"/>
      <c r="AD65" s="340"/>
      <c r="AE65" s="340"/>
      <c r="AF65" s="340"/>
      <c r="AG65" s="304">
        <f>'01 - PZTS '!J34</f>
        <v>0</v>
      </c>
      <c r="AH65" s="305"/>
      <c r="AI65" s="305"/>
      <c r="AJ65" s="305"/>
      <c r="AK65" s="305"/>
      <c r="AL65" s="305"/>
      <c r="AM65" s="305"/>
      <c r="AN65" s="304">
        <f t="shared" si="0"/>
        <v>0</v>
      </c>
      <c r="AO65" s="305"/>
      <c r="AP65" s="305"/>
      <c r="AQ65" s="79" t="s">
        <v>83</v>
      </c>
      <c r="AR65" s="44"/>
      <c r="AS65" s="80">
        <v>0</v>
      </c>
      <c r="AT65" s="81">
        <f t="shared" si="1"/>
        <v>0</v>
      </c>
      <c r="AU65" s="82">
        <f>'01 - PZTS '!P99</f>
        <v>0</v>
      </c>
      <c r="AV65" s="81">
        <f>'01 - PZTS '!J37</f>
        <v>0</v>
      </c>
      <c r="AW65" s="81">
        <f>'01 - PZTS '!J38</f>
        <v>0</v>
      </c>
      <c r="AX65" s="81">
        <f>'01 - PZTS '!J39</f>
        <v>0</v>
      </c>
      <c r="AY65" s="81">
        <f>'01 - PZTS '!J40</f>
        <v>0</v>
      </c>
      <c r="AZ65" s="81">
        <f>'01 - PZTS '!F37</f>
        <v>0</v>
      </c>
      <c r="BA65" s="81">
        <f>'01 - PZTS '!F38</f>
        <v>0</v>
      </c>
      <c r="BB65" s="81">
        <f>'01 - PZTS '!F39</f>
        <v>0</v>
      </c>
      <c r="BC65" s="81">
        <f>'01 - PZTS '!F40</f>
        <v>0</v>
      </c>
      <c r="BD65" s="83">
        <f>'01 - PZTS '!F41</f>
        <v>0</v>
      </c>
      <c r="BT65" s="25" t="s">
        <v>89</v>
      </c>
      <c r="BV65" s="25" t="s">
        <v>73</v>
      </c>
      <c r="BW65" s="25" t="s">
        <v>109</v>
      </c>
      <c r="BX65" s="25" t="s">
        <v>107</v>
      </c>
      <c r="CL65" s="25" t="s">
        <v>18</v>
      </c>
    </row>
    <row r="66" spans="1:91" s="3" customFormat="1" ht="16.5" customHeight="1">
      <c r="A66" s="78" t="s">
        <v>81</v>
      </c>
      <c r="B66" s="44"/>
      <c r="C66" s="9"/>
      <c r="D66" s="9"/>
      <c r="E66" s="9"/>
      <c r="F66" s="340" t="s">
        <v>85</v>
      </c>
      <c r="G66" s="340"/>
      <c r="H66" s="340"/>
      <c r="I66" s="340"/>
      <c r="J66" s="340"/>
      <c r="K66" s="9"/>
      <c r="L66" s="340" t="s">
        <v>110</v>
      </c>
      <c r="M66" s="340"/>
      <c r="N66" s="340"/>
      <c r="O66" s="340"/>
      <c r="P66" s="340"/>
      <c r="Q66" s="340"/>
      <c r="R66" s="340"/>
      <c r="S66" s="340"/>
      <c r="T66" s="340"/>
      <c r="U66" s="340"/>
      <c r="V66" s="340"/>
      <c r="W66" s="340"/>
      <c r="X66" s="340"/>
      <c r="Y66" s="340"/>
      <c r="Z66" s="340"/>
      <c r="AA66" s="340"/>
      <c r="AB66" s="340"/>
      <c r="AC66" s="340"/>
      <c r="AD66" s="340"/>
      <c r="AE66" s="340"/>
      <c r="AF66" s="340"/>
      <c r="AG66" s="304">
        <f>'02 - SKV '!J34</f>
        <v>0</v>
      </c>
      <c r="AH66" s="305"/>
      <c r="AI66" s="305"/>
      <c r="AJ66" s="305"/>
      <c r="AK66" s="305"/>
      <c r="AL66" s="305"/>
      <c r="AM66" s="305"/>
      <c r="AN66" s="304">
        <f t="shared" si="0"/>
        <v>0</v>
      </c>
      <c r="AO66" s="305"/>
      <c r="AP66" s="305"/>
      <c r="AQ66" s="79" t="s">
        <v>83</v>
      </c>
      <c r="AR66" s="44"/>
      <c r="AS66" s="80">
        <v>0</v>
      </c>
      <c r="AT66" s="81">
        <f t="shared" si="1"/>
        <v>0</v>
      </c>
      <c r="AU66" s="82">
        <f>'02 - SKV '!P98</f>
        <v>0</v>
      </c>
      <c r="AV66" s="81">
        <f>'02 - SKV '!J37</f>
        <v>0</v>
      </c>
      <c r="AW66" s="81">
        <f>'02 - SKV '!J38</f>
        <v>0</v>
      </c>
      <c r="AX66" s="81">
        <f>'02 - SKV '!J39</f>
        <v>0</v>
      </c>
      <c r="AY66" s="81">
        <f>'02 - SKV '!J40</f>
        <v>0</v>
      </c>
      <c r="AZ66" s="81">
        <f>'02 - SKV '!F37</f>
        <v>0</v>
      </c>
      <c r="BA66" s="81">
        <f>'02 - SKV '!F38</f>
        <v>0</v>
      </c>
      <c r="BB66" s="81">
        <f>'02 - SKV '!F39</f>
        <v>0</v>
      </c>
      <c r="BC66" s="81">
        <f>'02 - SKV '!F40</f>
        <v>0</v>
      </c>
      <c r="BD66" s="83">
        <f>'02 - SKV '!F41</f>
        <v>0</v>
      </c>
      <c r="BT66" s="25" t="s">
        <v>89</v>
      </c>
      <c r="BV66" s="25" t="s">
        <v>73</v>
      </c>
      <c r="BW66" s="25" t="s">
        <v>111</v>
      </c>
      <c r="BX66" s="25" t="s">
        <v>107</v>
      </c>
      <c r="CL66" s="25" t="s">
        <v>18</v>
      </c>
    </row>
    <row r="67" spans="1:91" s="3" customFormat="1" ht="16.5" customHeight="1">
      <c r="A67" s="78" t="s">
        <v>81</v>
      </c>
      <c r="B67" s="44"/>
      <c r="C67" s="9"/>
      <c r="D67" s="9"/>
      <c r="E67" s="9"/>
      <c r="F67" s="340" t="s">
        <v>93</v>
      </c>
      <c r="G67" s="340"/>
      <c r="H67" s="340"/>
      <c r="I67" s="340"/>
      <c r="J67" s="340"/>
      <c r="K67" s="9"/>
      <c r="L67" s="340" t="s">
        <v>112</v>
      </c>
      <c r="M67" s="340"/>
      <c r="N67" s="340"/>
      <c r="O67" s="340"/>
      <c r="P67" s="340"/>
      <c r="Q67" s="340"/>
      <c r="R67" s="340"/>
      <c r="S67" s="340"/>
      <c r="T67" s="340"/>
      <c r="U67" s="340"/>
      <c r="V67" s="340"/>
      <c r="W67" s="340"/>
      <c r="X67" s="340"/>
      <c r="Y67" s="340"/>
      <c r="Z67" s="340"/>
      <c r="AA67" s="340"/>
      <c r="AB67" s="340"/>
      <c r="AC67" s="340"/>
      <c r="AD67" s="340"/>
      <c r="AE67" s="340"/>
      <c r="AF67" s="340"/>
      <c r="AG67" s="304">
        <f>'03 - SCS '!J34</f>
        <v>0</v>
      </c>
      <c r="AH67" s="305"/>
      <c r="AI67" s="305"/>
      <c r="AJ67" s="305"/>
      <c r="AK67" s="305"/>
      <c r="AL67" s="305"/>
      <c r="AM67" s="305"/>
      <c r="AN67" s="304">
        <f t="shared" si="0"/>
        <v>0</v>
      </c>
      <c r="AO67" s="305"/>
      <c r="AP67" s="305"/>
      <c r="AQ67" s="79" t="s">
        <v>83</v>
      </c>
      <c r="AR67" s="44"/>
      <c r="AS67" s="80">
        <v>0</v>
      </c>
      <c r="AT67" s="81">
        <f t="shared" si="1"/>
        <v>0</v>
      </c>
      <c r="AU67" s="82">
        <f>'03 - SCS '!P102</f>
        <v>0</v>
      </c>
      <c r="AV67" s="81">
        <f>'03 - SCS '!J37</f>
        <v>0</v>
      </c>
      <c r="AW67" s="81">
        <f>'03 - SCS '!J38</f>
        <v>0</v>
      </c>
      <c r="AX67" s="81">
        <f>'03 - SCS '!J39</f>
        <v>0</v>
      </c>
      <c r="AY67" s="81">
        <f>'03 - SCS '!J40</f>
        <v>0</v>
      </c>
      <c r="AZ67" s="81">
        <f>'03 - SCS '!F37</f>
        <v>0</v>
      </c>
      <c r="BA67" s="81">
        <f>'03 - SCS '!F38</f>
        <v>0</v>
      </c>
      <c r="BB67" s="81">
        <f>'03 - SCS '!F39</f>
        <v>0</v>
      </c>
      <c r="BC67" s="81">
        <f>'03 - SCS '!F40</f>
        <v>0</v>
      </c>
      <c r="BD67" s="83">
        <f>'03 - SCS '!F41</f>
        <v>0</v>
      </c>
      <c r="BT67" s="25" t="s">
        <v>89</v>
      </c>
      <c r="BV67" s="25" t="s">
        <v>73</v>
      </c>
      <c r="BW67" s="25" t="s">
        <v>113</v>
      </c>
      <c r="BX67" s="25" t="s">
        <v>107</v>
      </c>
      <c r="CL67" s="25" t="s">
        <v>18</v>
      </c>
    </row>
    <row r="68" spans="1:91" s="3" customFormat="1" ht="16.5" customHeight="1">
      <c r="A68" s="78" t="s">
        <v>81</v>
      </c>
      <c r="B68" s="44"/>
      <c r="C68" s="9"/>
      <c r="D68" s="9"/>
      <c r="E68" s="9"/>
      <c r="F68" s="340" t="s">
        <v>96</v>
      </c>
      <c r="G68" s="340"/>
      <c r="H68" s="340"/>
      <c r="I68" s="340"/>
      <c r="J68" s="340"/>
      <c r="K68" s="9"/>
      <c r="L68" s="340" t="s">
        <v>114</v>
      </c>
      <c r="M68" s="340"/>
      <c r="N68" s="340"/>
      <c r="O68" s="340"/>
      <c r="P68" s="340"/>
      <c r="Q68" s="340"/>
      <c r="R68" s="340"/>
      <c r="S68" s="340"/>
      <c r="T68" s="340"/>
      <c r="U68" s="340"/>
      <c r="V68" s="340"/>
      <c r="W68" s="340"/>
      <c r="X68" s="340"/>
      <c r="Y68" s="340"/>
      <c r="Z68" s="340"/>
      <c r="AA68" s="340"/>
      <c r="AB68" s="340"/>
      <c r="AC68" s="340"/>
      <c r="AD68" s="340"/>
      <c r="AE68" s="340"/>
      <c r="AF68" s="340"/>
      <c r="AG68" s="304">
        <f>'04 - DAT'!J34</f>
        <v>0</v>
      </c>
      <c r="AH68" s="305"/>
      <c r="AI68" s="305"/>
      <c r="AJ68" s="305"/>
      <c r="AK68" s="305"/>
      <c r="AL68" s="305"/>
      <c r="AM68" s="305"/>
      <c r="AN68" s="304">
        <f t="shared" si="0"/>
        <v>0</v>
      </c>
      <c r="AO68" s="305"/>
      <c r="AP68" s="305"/>
      <c r="AQ68" s="79" t="s">
        <v>83</v>
      </c>
      <c r="AR68" s="44"/>
      <c r="AS68" s="80">
        <v>0</v>
      </c>
      <c r="AT68" s="81">
        <f t="shared" si="1"/>
        <v>0</v>
      </c>
      <c r="AU68" s="82">
        <f>'04 - DAT'!P98</f>
        <v>0</v>
      </c>
      <c r="AV68" s="81">
        <f>'04 - DAT'!J37</f>
        <v>0</v>
      </c>
      <c r="AW68" s="81">
        <f>'04 - DAT'!J38</f>
        <v>0</v>
      </c>
      <c r="AX68" s="81">
        <f>'04 - DAT'!J39</f>
        <v>0</v>
      </c>
      <c r="AY68" s="81">
        <f>'04 - DAT'!J40</f>
        <v>0</v>
      </c>
      <c r="AZ68" s="81">
        <f>'04 - DAT'!F37</f>
        <v>0</v>
      </c>
      <c r="BA68" s="81">
        <f>'04 - DAT'!F38</f>
        <v>0</v>
      </c>
      <c r="BB68" s="81">
        <f>'04 - DAT'!F39</f>
        <v>0</v>
      </c>
      <c r="BC68" s="81">
        <f>'04 - DAT'!F40</f>
        <v>0</v>
      </c>
      <c r="BD68" s="83">
        <f>'04 - DAT'!F41</f>
        <v>0</v>
      </c>
      <c r="BT68" s="25" t="s">
        <v>89</v>
      </c>
      <c r="BV68" s="25" t="s">
        <v>73</v>
      </c>
      <c r="BW68" s="25" t="s">
        <v>115</v>
      </c>
      <c r="BX68" s="25" t="s">
        <v>107</v>
      </c>
      <c r="CL68" s="25" t="s">
        <v>18</v>
      </c>
    </row>
    <row r="69" spans="1:91" s="3" customFormat="1" ht="16.5" customHeight="1">
      <c r="A69" s="78" t="s">
        <v>81</v>
      </c>
      <c r="B69" s="44"/>
      <c r="C69" s="9"/>
      <c r="D69" s="9"/>
      <c r="E69" s="9"/>
      <c r="F69" s="340" t="s">
        <v>99</v>
      </c>
      <c r="G69" s="340"/>
      <c r="H69" s="340"/>
      <c r="I69" s="340"/>
      <c r="J69" s="340"/>
      <c r="K69" s="9"/>
      <c r="L69" s="340" t="s">
        <v>116</v>
      </c>
      <c r="M69" s="340"/>
      <c r="N69" s="340"/>
      <c r="O69" s="340"/>
      <c r="P69" s="340"/>
      <c r="Q69" s="340"/>
      <c r="R69" s="340"/>
      <c r="S69" s="340"/>
      <c r="T69" s="340"/>
      <c r="U69" s="340"/>
      <c r="V69" s="340"/>
      <c r="W69" s="340"/>
      <c r="X69" s="340"/>
      <c r="Y69" s="340"/>
      <c r="Z69" s="340"/>
      <c r="AA69" s="340"/>
      <c r="AB69" s="340"/>
      <c r="AC69" s="340"/>
      <c r="AD69" s="340"/>
      <c r="AE69" s="340"/>
      <c r="AF69" s="340"/>
      <c r="AG69" s="304">
        <f>'05 - CCTV '!J34</f>
        <v>0</v>
      </c>
      <c r="AH69" s="305"/>
      <c r="AI69" s="305"/>
      <c r="AJ69" s="305"/>
      <c r="AK69" s="305"/>
      <c r="AL69" s="305"/>
      <c r="AM69" s="305"/>
      <c r="AN69" s="304">
        <f t="shared" si="0"/>
        <v>0</v>
      </c>
      <c r="AO69" s="305"/>
      <c r="AP69" s="305"/>
      <c r="AQ69" s="79" t="s">
        <v>83</v>
      </c>
      <c r="AR69" s="44"/>
      <c r="AS69" s="80">
        <v>0</v>
      </c>
      <c r="AT69" s="81">
        <f t="shared" si="1"/>
        <v>0</v>
      </c>
      <c r="AU69" s="82">
        <f>'05 - CCTV '!P95</f>
        <v>0</v>
      </c>
      <c r="AV69" s="81">
        <f>'05 - CCTV '!J37</f>
        <v>0</v>
      </c>
      <c r="AW69" s="81">
        <f>'05 - CCTV '!J38</f>
        <v>0</v>
      </c>
      <c r="AX69" s="81">
        <f>'05 - CCTV '!J39</f>
        <v>0</v>
      </c>
      <c r="AY69" s="81">
        <f>'05 - CCTV '!J40</f>
        <v>0</v>
      </c>
      <c r="AZ69" s="81">
        <f>'05 - CCTV '!F37</f>
        <v>0</v>
      </c>
      <c r="BA69" s="81">
        <f>'05 - CCTV '!F38</f>
        <v>0</v>
      </c>
      <c r="BB69" s="81">
        <f>'05 - CCTV '!F39</f>
        <v>0</v>
      </c>
      <c r="BC69" s="81">
        <f>'05 - CCTV '!F40</f>
        <v>0</v>
      </c>
      <c r="BD69" s="83">
        <f>'05 - CCTV '!F41</f>
        <v>0</v>
      </c>
      <c r="BT69" s="25" t="s">
        <v>89</v>
      </c>
      <c r="BV69" s="25" t="s">
        <v>73</v>
      </c>
      <c r="BW69" s="25" t="s">
        <v>117</v>
      </c>
      <c r="BX69" s="25" t="s">
        <v>107</v>
      </c>
      <c r="CL69" s="25" t="s">
        <v>18</v>
      </c>
    </row>
    <row r="70" spans="1:91" s="3" customFormat="1" ht="16.5" customHeight="1">
      <c r="A70" s="78" t="s">
        <v>81</v>
      </c>
      <c r="B70" s="44"/>
      <c r="C70" s="9"/>
      <c r="D70" s="9"/>
      <c r="E70" s="9"/>
      <c r="F70" s="340" t="s">
        <v>102</v>
      </c>
      <c r="G70" s="340"/>
      <c r="H70" s="340"/>
      <c r="I70" s="340"/>
      <c r="J70" s="340"/>
      <c r="K70" s="9"/>
      <c r="L70" s="340" t="s">
        <v>118</v>
      </c>
      <c r="M70" s="340"/>
      <c r="N70" s="340"/>
      <c r="O70" s="340"/>
      <c r="P70" s="340"/>
      <c r="Q70" s="340"/>
      <c r="R70" s="340"/>
      <c r="S70" s="340"/>
      <c r="T70" s="340"/>
      <c r="U70" s="340"/>
      <c r="V70" s="340"/>
      <c r="W70" s="340"/>
      <c r="X70" s="340"/>
      <c r="Y70" s="340"/>
      <c r="Z70" s="340"/>
      <c r="AA70" s="340"/>
      <c r="AB70" s="340"/>
      <c r="AC70" s="340"/>
      <c r="AD70" s="340"/>
      <c r="AE70" s="340"/>
      <c r="AF70" s="340"/>
      <c r="AG70" s="304">
        <f>'06 - AVT '!J34</f>
        <v>0</v>
      </c>
      <c r="AH70" s="305"/>
      <c r="AI70" s="305"/>
      <c r="AJ70" s="305"/>
      <c r="AK70" s="305"/>
      <c r="AL70" s="305"/>
      <c r="AM70" s="305"/>
      <c r="AN70" s="304">
        <f t="shared" si="0"/>
        <v>0</v>
      </c>
      <c r="AO70" s="305"/>
      <c r="AP70" s="305"/>
      <c r="AQ70" s="79" t="s">
        <v>83</v>
      </c>
      <c r="AR70" s="44"/>
      <c r="AS70" s="80">
        <v>0</v>
      </c>
      <c r="AT70" s="81">
        <f t="shared" si="1"/>
        <v>0</v>
      </c>
      <c r="AU70" s="82">
        <f>'06 - AVT '!P97</f>
        <v>0</v>
      </c>
      <c r="AV70" s="81">
        <f>'06 - AVT '!J37</f>
        <v>0</v>
      </c>
      <c r="AW70" s="81">
        <f>'06 - AVT '!J38</f>
        <v>0</v>
      </c>
      <c r="AX70" s="81">
        <f>'06 - AVT '!J39</f>
        <v>0</v>
      </c>
      <c r="AY70" s="81">
        <f>'06 - AVT '!J40</f>
        <v>0</v>
      </c>
      <c r="AZ70" s="81">
        <f>'06 - AVT '!F37</f>
        <v>0</v>
      </c>
      <c r="BA70" s="81">
        <f>'06 - AVT '!F38</f>
        <v>0</v>
      </c>
      <c r="BB70" s="81">
        <f>'06 - AVT '!F39</f>
        <v>0</v>
      </c>
      <c r="BC70" s="81">
        <f>'06 - AVT '!F40</f>
        <v>0</v>
      </c>
      <c r="BD70" s="83">
        <f>'06 - AVT '!F41</f>
        <v>0</v>
      </c>
      <c r="BT70" s="25" t="s">
        <v>89</v>
      </c>
      <c r="BV70" s="25" t="s">
        <v>73</v>
      </c>
      <c r="BW70" s="25" t="s">
        <v>119</v>
      </c>
      <c r="BX70" s="25" t="s">
        <v>107</v>
      </c>
      <c r="CL70" s="25" t="s">
        <v>18</v>
      </c>
    </row>
    <row r="71" spans="1:91" s="3" customFormat="1" ht="16.5" customHeight="1">
      <c r="A71" s="78" t="s">
        <v>81</v>
      </c>
      <c r="B71" s="44"/>
      <c r="C71" s="9"/>
      <c r="D71" s="9"/>
      <c r="E71" s="340" t="s">
        <v>120</v>
      </c>
      <c r="F71" s="340"/>
      <c r="G71" s="340"/>
      <c r="H71" s="340"/>
      <c r="I71" s="340"/>
      <c r="J71" s="9"/>
      <c r="K71" s="340" t="s">
        <v>121</v>
      </c>
      <c r="L71" s="340"/>
      <c r="M71" s="340"/>
      <c r="N71" s="340"/>
      <c r="O71" s="340"/>
      <c r="P71" s="340"/>
      <c r="Q71" s="340"/>
      <c r="R71" s="340"/>
      <c r="S71" s="340"/>
      <c r="T71" s="340"/>
      <c r="U71" s="340"/>
      <c r="V71" s="340"/>
      <c r="W71" s="340"/>
      <c r="X71" s="340"/>
      <c r="Y71" s="340"/>
      <c r="Z71" s="340"/>
      <c r="AA71" s="340"/>
      <c r="AB71" s="340"/>
      <c r="AC71" s="340"/>
      <c r="AD71" s="340"/>
      <c r="AE71" s="340"/>
      <c r="AF71" s="340"/>
      <c r="AG71" s="304">
        <f>'08 - SO 01.7 -  EPS'!J32</f>
        <v>0</v>
      </c>
      <c r="AH71" s="305"/>
      <c r="AI71" s="305"/>
      <c r="AJ71" s="305"/>
      <c r="AK71" s="305"/>
      <c r="AL71" s="305"/>
      <c r="AM71" s="305"/>
      <c r="AN71" s="304">
        <f t="shared" si="0"/>
        <v>0</v>
      </c>
      <c r="AO71" s="305"/>
      <c r="AP71" s="305"/>
      <c r="AQ71" s="79" t="s">
        <v>83</v>
      </c>
      <c r="AR71" s="44"/>
      <c r="AS71" s="80">
        <v>0</v>
      </c>
      <c r="AT71" s="81">
        <f t="shared" si="1"/>
        <v>0</v>
      </c>
      <c r="AU71" s="82">
        <f>'08 - SO 01.7 -  EPS'!P94</f>
        <v>0</v>
      </c>
      <c r="AV71" s="81">
        <f>'08 - SO 01.7 -  EPS'!J35</f>
        <v>0</v>
      </c>
      <c r="AW71" s="81">
        <f>'08 - SO 01.7 -  EPS'!J36</f>
        <v>0</v>
      </c>
      <c r="AX71" s="81">
        <f>'08 - SO 01.7 -  EPS'!J37</f>
        <v>0</v>
      </c>
      <c r="AY71" s="81">
        <f>'08 - SO 01.7 -  EPS'!J38</f>
        <v>0</v>
      </c>
      <c r="AZ71" s="81">
        <f>'08 - SO 01.7 -  EPS'!F35</f>
        <v>0</v>
      </c>
      <c r="BA71" s="81">
        <f>'08 - SO 01.7 -  EPS'!F36</f>
        <v>0</v>
      </c>
      <c r="BB71" s="81">
        <f>'08 - SO 01.7 -  EPS'!F37</f>
        <v>0</v>
      </c>
      <c r="BC71" s="81">
        <f>'08 - SO 01.7 -  EPS'!F38</f>
        <v>0</v>
      </c>
      <c r="BD71" s="83">
        <f>'08 - SO 01.7 -  EPS'!F39</f>
        <v>0</v>
      </c>
      <c r="BT71" s="25" t="s">
        <v>80</v>
      </c>
      <c r="BV71" s="25" t="s">
        <v>73</v>
      </c>
      <c r="BW71" s="25" t="s">
        <v>122</v>
      </c>
      <c r="BX71" s="25" t="s">
        <v>79</v>
      </c>
      <c r="CL71" s="25" t="s">
        <v>18</v>
      </c>
    </row>
    <row r="72" spans="1:91" s="3" customFormat="1" ht="16.5" customHeight="1">
      <c r="A72" s="78" t="s">
        <v>81</v>
      </c>
      <c r="B72" s="44"/>
      <c r="C72" s="9"/>
      <c r="D72" s="9"/>
      <c r="E72" s="340" t="s">
        <v>123</v>
      </c>
      <c r="F72" s="340"/>
      <c r="G72" s="340"/>
      <c r="H72" s="340"/>
      <c r="I72" s="340"/>
      <c r="J72" s="9"/>
      <c r="K72" s="340" t="s">
        <v>124</v>
      </c>
      <c r="L72" s="340"/>
      <c r="M72" s="340"/>
      <c r="N72" s="340"/>
      <c r="O72" s="340"/>
      <c r="P72" s="340"/>
      <c r="Q72" s="340"/>
      <c r="R72" s="340"/>
      <c r="S72" s="340"/>
      <c r="T72" s="340"/>
      <c r="U72" s="340"/>
      <c r="V72" s="340"/>
      <c r="W72" s="340"/>
      <c r="X72" s="340"/>
      <c r="Y72" s="340"/>
      <c r="Z72" s="340"/>
      <c r="AA72" s="340"/>
      <c r="AB72" s="340"/>
      <c r="AC72" s="340"/>
      <c r="AD72" s="340"/>
      <c r="AE72" s="340"/>
      <c r="AF72" s="340"/>
      <c r="AG72" s="304">
        <f>'09 - SO 01.8 - MaR'!J32</f>
        <v>0</v>
      </c>
      <c r="AH72" s="305"/>
      <c r="AI72" s="305"/>
      <c r="AJ72" s="305"/>
      <c r="AK72" s="305"/>
      <c r="AL72" s="305"/>
      <c r="AM72" s="305"/>
      <c r="AN72" s="304">
        <f t="shared" si="0"/>
        <v>0</v>
      </c>
      <c r="AO72" s="305"/>
      <c r="AP72" s="305"/>
      <c r="AQ72" s="79" t="s">
        <v>83</v>
      </c>
      <c r="AR72" s="44"/>
      <c r="AS72" s="80">
        <v>0</v>
      </c>
      <c r="AT72" s="81">
        <f t="shared" si="1"/>
        <v>0</v>
      </c>
      <c r="AU72" s="82">
        <f>'09 - SO 01.8 - MaR'!P93</f>
        <v>0</v>
      </c>
      <c r="AV72" s="81">
        <f>'09 - SO 01.8 - MaR'!J35</f>
        <v>0</v>
      </c>
      <c r="AW72" s="81">
        <f>'09 - SO 01.8 - MaR'!J36</f>
        <v>0</v>
      </c>
      <c r="AX72" s="81">
        <f>'09 - SO 01.8 - MaR'!J37</f>
        <v>0</v>
      </c>
      <c r="AY72" s="81">
        <f>'09 - SO 01.8 - MaR'!J38</f>
        <v>0</v>
      </c>
      <c r="AZ72" s="81">
        <f>'09 - SO 01.8 - MaR'!F35</f>
        <v>0</v>
      </c>
      <c r="BA72" s="81">
        <f>'09 - SO 01.8 - MaR'!F36</f>
        <v>0</v>
      </c>
      <c r="BB72" s="81">
        <f>'09 - SO 01.8 - MaR'!F37</f>
        <v>0</v>
      </c>
      <c r="BC72" s="81">
        <f>'09 - SO 01.8 - MaR'!F38</f>
        <v>0</v>
      </c>
      <c r="BD72" s="83">
        <f>'09 - SO 01.8 - MaR'!F39</f>
        <v>0</v>
      </c>
      <c r="BT72" s="25" t="s">
        <v>80</v>
      </c>
      <c r="BV72" s="25" t="s">
        <v>73</v>
      </c>
      <c r="BW72" s="25" t="s">
        <v>125</v>
      </c>
      <c r="BX72" s="25" t="s">
        <v>79</v>
      </c>
      <c r="CL72" s="25" t="s">
        <v>18</v>
      </c>
    </row>
    <row r="73" spans="1:91" s="6" customFormat="1" ht="16.5" customHeight="1">
      <c r="A73" s="78" t="s">
        <v>81</v>
      </c>
      <c r="B73" s="69"/>
      <c r="C73" s="70"/>
      <c r="D73" s="341" t="s">
        <v>96</v>
      </c>
      <c r="E73" s="341"/>
      <c r="F73" s="341"/>
      <c r="G73" s="341"/>
      <c r="H73" s="341"/>
      <c r="I73" s="71"/>
      <c r="J73" s="341" t="s">
        <v>126</v>
      </c>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06">
        <f>'04 - VRN'!J30</f>
        <v>0</v>
      </c>
      <c r="AH73" s="307"/>
      <c r="AI73" s="307"/>
      <c r="AJ73" s="307"/>
      <c r="AK73" s="307"/>
      <c r="AL73" s="307"/>
      <c r="AM73" s="307"/>
      <c r="AN73" s="306">
        <f t="shared" si="0"/>
        <v>0</v>
      </c>
      <c r="AO73" s="307"/>
      <c r="AP73" s="307"/>
      <c r="AQ73" s="72" t="s">
        <v>127</v>
      </c>
      <c r="AR73" s="69"/>
      <c r="AS73" s="84">
        <v>0</v>
      </c>
      <c r="AT73" s="85">
        <f t="shared" si="1"/>
        <v>0</v>
      </c>
      <c r="AU73" s="86">
        <f>'04 - VRN'!P85</f>
        <v>0</v>
      </c>
      <c r="AV73" s="85">
        <f>'04 - VRN'!J33</f>
        <v>0</v>
      </c>
      <c r="AW73" s="85">
        <f>'04 - VRN'!J34</f>
        <v>0</v>
      </c>
      <c r="AX73" s="85">
        <f>'04 - VRN'!J35</f>
        <v>0</v>
      </c>
      <c r="AY73" s="85">
        <f>'04 - VRN'!J36</f>
        <v>0</v>
      </c>
      <c r="AZ73" s="85">
        <f>'04 - VRN'!F33</f>
        <v>0</v>
      </c>
      <c r="BA73" s="85">
        <f>'04 - VRN'!F34</f>
        <v>0</v>
      </c>
      <c r="BB73" s="85">
        <f>'04 - VRN'!F35</f>
        <v>0</v>
      </c>
      <c r="BC73" s="85">
        <f>'04 - VRN'!F36</f>
        <v>0</v>
      </c>
      <c r="BD73" s="87">
        <f>'04 - VRN'!F37</f>
        <v>0</v>
      </c>
      <c r="BT73" s="77" t="s">
        <v>78</v>
      </c>
      <c r="BV73" s="77" t="s">
        <v>73</v>
      </c>
      <c r="BW73" s="77" t="s">
        <v>128</v>
      </c>
      <c r="BX73" s="77" t="s">
        <v>5</v>
      </c>
      <c r="CL73" s="77" t="s">
        <v>18</v>
      </c>
      <c r="CM73" s="77" t="s">
        <v>80</v>
      </c>
    </row>
    <row r="74" spans="1:91" s="1" customFormat="1" ht="30" customHeight="1">
      <c r="B74" s="32"/>
      <c r="AR74" s="32"/>
    </row>
    <row r="75" spans="1:91" s="1" customFormat="1" ht="6.95" customHeight="1">
      <c r="B75" s="4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32"/>
    </row>
  </sheetData>
  <sheetProtection algorithmName="SHA-512" hashValue="JZRTt+Kf5omnnkWjrs30X9xjmpyKQFbx2T1IPn2pTCHniSAcETrzDzfEpU4qe0aWCYWsN9ra9jQTRJN24Ye0nw==" saltValue="h1LHfud81Uty5uYsiDJ8WQ==" spinCount="100000" sheet="1" objects="1" scenarios="1" formatColumns="0" formatRows="0"/>
  <mergeCells count="114">
    <mergeCell ref="K61:AF61"/>
    <mergeCell ref="K62:AF62"/>
    <mergeCell ref="K63:AF63"/>
    <mergeCell ref="K64:AF64"/>
    <mergeCell ref="L59:AF59"/>
    <mergeCell ref="L58:AF58"/>
    <mergeCell ref="E57:I57"/>
    <mergeCell ref="E56:I56"/>
    <mergeCell ref="F58:J58"/>
    <mergeCell ref="F59:J59"/>
    <mergeCell ref="I52:AF52"/>
    <mergeCell ref="J55:AF55"/>
    <mergeCell ref="K57:AF57"/>
    <mergeCell ref="K56:AF56"/>
    <mergeCell ref="K60:AF60"/>
    <mergeCell ref="L45:AO45"/>
    <mergeCell ref="F65:J65"/>
    <mergeCell ref="L65:AF65"/>
    <mergeCell ref="F66:J66"/>
    <mergeCell ref="L66:AF66"/>
    <mergeCell ref="F67:J67"/>
    <mergeCell ref="L67:AF67"/>
    <mergeCell ref="F68:J68"/>
    <mergeCell ref="L68:AF68"/>
    <mergeCell ref="AG54:AM54"/>
    <mergeCell ref="AN62:AP62"/>
    <mergeCell ref="AN56:AP56"/>
    <mergeCell ref="AN63:AP63"/>
    <mergeCell ref="AN60:AP60"/>
    <mergeCell ref="AN64:AP64"/>
    <mergeCell ref="AN61:AP61"/>
    <mergeCell ref="AN58:AP58"/>
    <mergeCell ref="C52:G52"/>
    <mergeCell ref="D55:H55"/>
    <mergeCell ref="E63:I63"/>
    <mergeCell ref="E62:I62"/>
    <mergeCell ref="E64:I64"/>
    <mergeCell ref="E61:I61"/>
    <mergeCell ref="E60:I60"/>
    <mergeCell ref="F69:J69"/>
    <mergeCell ref="L69:AF69"/>
    <mergeCell ref="F70:J70"/>
    <mergeCell ref="L70:AF70"/>
    <mergeCell ref="E71:I71"/>
    <mergeCell ref="K71:AF71"/>
    <mergeCell ref="E72:I72"/>
    <mergeCell ref="K72:AF72"/>
    <mergeCell ref="D73:H73"/>
    <mergeCell ref="J73:AF73"/>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52:AM52"/>
    <mergeCell ref="AG64:AM64"/>
    <mergeCell ref="AG63:AM63"/>
    <mergeCell ref="AG62:AM62"/>
    <mergeCell ref="AG61:AM61"/>
    <mergeCell ref="AG60:AM60"/>
    <mergeCell ref="AG58:AM58"/>
    <mergeCell ref="AG59:AM59"/>
    <mergeCell ref="AG55:AM55"/>
    <mergeCell ref="AG57:AM57"/>
    <mergeCell ref="AG56:AM56"/>
    <mergeCell ref="AM47:AN47"/>
    <mergeCell ref="AM50:AP50"/>
    <mergeCell ref="AM49:AP49"/>
    <mergeCell ref="AN52:AP52"/>
    <mergeCell ref="AN57:AP57"/>
    <mergeCell ref="AN55:AP55"/>
    <mergeCell ref="AN59:AP59"/>
    <mergeCell ref="AS49:AT51"/>
    <mergeCell ref="AN65:AP65"/>
    <mergeCell ref="AG65:AM65"/>
    <mergeCell ref="AN66:AP66"/>
    <mergeCell ref="AG66:AM66"/>
    <mergeCell ref="AN67:AP67"/>
    <mergeCell ref="AG67:AM67"/>
    <mergeCell ref="AN68:AP68"/>
    <mergeCell ref="AG68:AM68"/>
    <mergeCell ref="AN54:AP54"/>
    <mergeCell ref="AN69:AP69"/>
    <mergeCell ref="AG69:AM69"/>
    <mergeCell ref="AN70:AP70"/>
    <mergeCell ref="AG70:AM70"/>
    <mergeCell ref="AN71:AP71"/>
    <mergeCell ref="AG71:AM71"/>
    <mergeCell ref="AN72:AP72"/>
    <mergeCell ref="AG72:AM72"/>
    <mergeCell ref="AN73:AP73"/>
    <mergeCell ref="AG73:AM73"/>
  </mergeCells>
  <hyperlinks>
    <hyperlink ref="A56" location="'01 - SO 01.0 - Bourací práce'!C2" display="/" xr:uid="{00000000-0004-0000-0000-000000000000}"/>
    <hyperlink ref="A58" location="'01 - SO 01.1.1 - Stavební...'!C2" display="/" xr:uid="{00000000-0004-0000-0000-000001000000}"/>
    <hyperlink ref="A59" location="'02 - SO 01.1.2 - Kabelovod'!C2" display="/" xr:uid="{00000000-0004-0000-0000-000002000000}"/>
    <hyperlink ref="A60" location="'03 - SO 01.2 - ZTI'!C2" display="/" xr:uid="{00000000-0004-0000-0000-000003000000}"/>
    <hyperlink ref="A61" location="'04 - SO 01.3 - VZT'!C2" display="/" xr:uid="{00000000-0004-0000-0000-000004000000}"/>
    <hyperlink ref="A62" location="'05 - SO 01.4 - Vytápění -...'!C2" display="/" xr:uid="{00000000-0004-0000-0000-000005000000}"/>
    <hyperlink ref="A63" location="'06 - SO 01.5 - Silnoproud...'!C2" display="/" xr:uid="{00000000-0004-0000-0000-000006000000}"/>
    <hyperlink ref="A65" location="'01 - PZTS '!C2" display="/" xr:uid="{00000000-0004-0000-0000-000007000000}"/>
    <hyperlink ref="A66" location="'02 - SKV '!C2" display="/" xr:uid="{00000000-0004-0000-0000-000008000000}"/>
    <hyperlink ref="A67" location="'03 - SCS '!C2" display="/" xr:uid="{00000000-0004-0000-0000-000009000000}"/>
    <hyperlink ref="A68" location="'04 - DAT'!C2" display="/" xr:uid="{00000000-0004-0000-0000-00000A000000}"/>
    <hyperlink ref="A69" location="'05 - CCTV '!C2" display="/" xr:uid="{00000000-0004-0000-0000-00000B000000}"/>
    <hyperlink ref="A70" location="'06 - AVT '!C2" display="/" xr:uid="{00000000-0004-0000-0000-00000C000000}"/>
    <hyperlink ref="A71" location="'08 - SO 01.7 -  EPS'!C2" display="/" xr:uid="{00000000-0004-0000-0000-00000D000000}"/>
    <hyperlink ref="A72" location="'09 - SO 01.8 - MaR'!C2" display="/" xr:uid="{00000000-0004-0000-0000-00000E000000}"/>
    <hyperlink ref="A73" location="'04 - VRN'!C2" display="/" xr:uid="{00000000-0004-0000-0000-00000F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45"/>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111</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75">
      <c r="B8" s="20"/>
      <c r="D8" s="27" t="s">
        <v>150</v>
      </c>
      <c r="L8" s="20"/>
    </row>
    <row r="9" spans="2:46" ht="16.5" customHeight="1">
      <c r="B9" s="20"/>
      <c r="E9" s="347" t="s">
        <v>151</v>
      </c>
      <c r="F9" s="320"/>
      <c r="G9" s="320"/>
      <c r="H9" s="320"/>
      <c r="L9" s="20"/>
    </row>
    <row r="10" spans="2:46" ht="12" customHeight="1">
      <c r="B10" s="20"/>
      <c r="D10" s="27" t="s">
        <v>152</v>
      </c>
      <c r="L10" s="20"/>
    </row>
    <row r="11" spans="2:46" s="1" customFormat="1" ht="16.5" customHeight="1">
      <c r="B11" s="32"/>
      <c r="E11" s="311" t="s">
        <v>3065</v>
      </c>
      <c r="F11" s="346"/>
      <c r="G11" s="346"/>
      <c r="H11" s="346"/>
      <c r="L11" s="32"/>
    </row>
    <row r="12" spans="2:46" s="1" customFormat="1" ht="12" customHeight="1">
      <c r="B12" s="32"/>
      <c r="D12" s="27" t="s">
        <v>631</v>
      </c>
      <c r="L12" s="32"/>
    </row>
    <row r="13" spans="2:46" s="1" customFormat="1" ht="16.5" customHeight="1">
      <c r="B13" s="32"/>
      <c r="E13" s="342" t="s">
        <v>3183</v>
      </c>
      <c r="F13" s="346"/>
      <c r="G13" s="346"/>
      <c r="H13" s="346"/>
      <c r="L13" s="32"/>
    </row>
    <row r="14" spans="2:46" s="1" customFormat="1">
      <c r="B14" s="32"/>
      <c r="L14" s="32"/>
    </row>
    <row r="15" spans="2:46" s="1" customFormat="1" ht="12" customHeight="1">
      <c r="B15" s="32"/>
      <c r="D15" s="27" t="s">
        <v>17</v>
      </c>
      <c r="F15" s="25" t="s">
        <v>18</v>
      </c>
      <c r="I15" s="27" t="s">
        <v>19</v>
      </c>
      <c r="J15" s="25" t="s">
        <v>18</v>
      </c>
      <c r="L15" s="32"/>
    </row>
    <row r="16" spans="2:46" s="1" customFormat="1" ht="12" customHeight="1">
      <c r="B16" s="32"/>
      <c r="D16" s="27" t="s">
        <v>20</v>
      </c>
      <c r="F16" s="25" t="s">
        <v>2164</v>
      </c>
      <c r="I16" s="27" t="s">
        <v>22</v>
      </c>
      <c r="J16" s="48" t="str">
        <f>'Rekapitulace stavby'!AN8</f>
        <v>3. 4. 2024</v>
      </c>
      <c r="L16" s="32"/>
    </row>
    <row r="17" spans="2:12" s="1" customFormat="1" ht="10.9" customHeight="1">
      <c r="B17" s="32"/>
      <c r="L17" s="32"/>
    </row>
    <row r="18" spans="2:12" s="1" customFormat="1" ht="12" customHeight="1">
      <c r="B18" s="32"/>
      <c r="D18" s="27" t="s">
        <v>24</v>
      </c>
      <c r="I18" s="27" t="s">
        <v>25</v>
      </c>
      <c r="J18" s="25" t="str">
        <f>IF('Rekapitulace stavby'!AN10="","",'Rekapitulace stavby'!AN10)</f>
        <v/>
      </c>
      <c r="L18" s="32"/>
    </row>
    <row r="19" spans="2:12" s="1" customFormat="1" ht="18" customHeight="1">
      <c r="B19" s="32"/>
      <c r="E19" s="25" t="str">
        <f>IF('Rekapitulace stavby'!E11="","",'Rekapitulace stavby'!E11)</f>
        <v>Česká zemědělská univerzita</v>
      </c>
      <c r="I19" s="27" t="s">
        <v>27</v>
      </c>
      <c r="J19" s="25" t="str">
        <f>IF('Rekapitulace stavby'!AN11="","",'Rekapitulace stavby'!AN11)</f>
        <v/>
      </c>
      <c r="L19" s="32"/>
    </row>
    <row r="20" spans="2:12" s="1" customFormat="1" ht="6.95" customHeight="1">
      <c r="B20" s="32"/>
      <c r="L20" s="32"/>
    </row>
    <row r="21" spans="2:12" s="1" customFormat="1" ht="12" customHeight="1">
      <c r="B21" s="32"/>
      <c r="D21" s="27" t="s">
        <v>28</v>
      </c>
      <c r="I21" s="27" t="s">
        <v>25</v>
      </c>
      <c r="J21" s="28" t="str">
        <f>'Rekapitulace stavby'!AN13</f>
        <v>Vyplň údaj</v>
      </c>
      <c r="L21" s="32"/>
    </row>
    <row r="22" spans="2:12" s="1" customFormat="1" ht="18" customHeight="1">
      <c r="B22" s="32"/>
      <c r="E22" s="349" t="str">
        <f>'Rekapitulace stavby'!E14</f>
        <v>Vyplň údaj</v>
      </c>
      <c r="F22" s="332"/>
      <c r="G22" s="332"/>
      <c r="H22" s="332"/>
      <c r="I22" s="27" t="s">
        <v>27</v>
      </c>
      <c r="J22" s="28" t="str">
        <f>'Rekapitulace stavby'!AN14</f>
        <v>Vyplň údaj</v>
      </c>
      <c r="L22" s="32"/>
    </row>
    <row r="23" spans="2:12" s="1" customFormat="1" ht="6.95" customHeight="1">
      <c r="B23" s="32"/>
      <c r="L23" s="32"/>
    </row>
    <row r="24" spans="2:12" s="1" customFormat="1" ht="12" customHeight="1">
      <c r="B24" s="32"/>
      <c r="D24" s="27" t="s">
        <v>30</v>
      </c>
      <c r="I24" s="27" t="s">
        <v>25</v>
      </c>
      <c r="J24" s="25" t="str">
        <f>IF('Rekapitulace stavby'!AN16="","",'Rekapitulace stavby'!AN16)</f>
        <v/>
      </c>
      <c r="L24" s="32"/>
    </row>
    <row r="25" spans="2:12" s="1" customFormat="1" ht="18" customHeight="1">
      <c r="B25" s="32"/>
      <c r="E25" s="25" t="str">
        <f>IF('Rekapitulace stavby'!E17="","",'Rekapitulace stavby'!E17)</f>
        <v>GREBNER,  spol. s r.o.</v>
      </c>
      <c r="I25" s="27" t="s">
        <v>27</v>
      </c>
      <c r="J25" s="25" t="str">
        <f>IF('Rekapitulace stavby'!AN17="","",'Rekapitulace stavby'!AN17)</f>
        <v/>
      </c>
      <c r="L25" s="32"/>
    </row>
    <row r="26" spans="2:12" s="1" customFormat="1" ht="6.95" customHeight="1">
      <c r="B26" s="32"/>
      <c r="L26" s="32"/>
    </row>
    <row r="27" spans="2:12" s="1" customFormat="1" ht="12" customHeight="1">
      <c r="B27" s="32"/>
      <c r="D27" s="27" t="s">
        <v>33</v>
      </c>
      <c r="I27" s="27" t="s">
        <v>25</v>
      </c>
      <c r="J27" s="25" t="str">
        <f>IF('Rekapitulace stavby'!AN19="","",'Rekapitulace stavby'!AN19)</f>
        <v/>
      </c>
      <c r="L27" s="32"/>
    </row>
    <row r="28" spans="2:12" s="1" customFormat="1" ht="18" customHeight="1">
      <c r="B28" s="32"/>
      <c r="E28" s="25" t="str">
        <f>IF('Rekapitulace stavby'!E20="","",'Rekapitulace stavby'!E20)</f>
        <v>Ing. Josef Němeček</v>
      </c>
      <c r="I28" s="27" t="s">
        <v>27</v>
      </c>
      <c r="J28" s="25" t="str">
        <f>IF('Rekapitulace stavby'!AN20="","",'Rekapitulace stavby'!AN20)</f>
        <v/>
      </c>
      <c r="L28" s="32"/>
    </row>
    <row r="29" spans="2:12" s="1" customFormat="1" ht="6.95" customHeight="1">
      <c r="B29" s="32"/>
      <c r="L29" s="32"/>
    </row>
    <row r="30" spans="2:12" s="1" customFormat="1" ht="12" customHeight="1">
      <c r="B30" s="32"/>
      <c r="D30" s="27" t="s">
        <v>35</v>
      </c>
      <c r="L30" s="32"/>
    </row>
    <row r="31" spans="2:12" s="7" customFormat="1" ht="16.5" customHeight="1">
      <c r="B31" s="90"/>
      <c r="E31" s="336" t="s">
        <v>18</v>
      </c>
      <c r="F31" s="336"/>
      <c r="G31" s="336"/>
      <c r="H31" s="336"/>
      <c r="L31" s="90"/>
    </row>
    <row r="32" spans="2:12" s="1" customFormat="1" ht="6.95" customHeight="1">
      <c r="B32" s="32"/>
      <c r="L32" s="32"/>
    </row>
    <row r="33" spans="2:12" s="1" customFormat="1" ht="6.95" customHeight="1">
      <c r="B33" s="32"/>
      <c r="D33" s="49"/>
      <c r="E33" s="49"/>
      <c r="F33" s="49"/>
      <c r="G33" s="49"/>
      <c r="H33" s="49"/>
      <c r="I33" s="49"/>
      <c r="J33" s="49"/>
      <c r="K33" s="49"/>
      <c r="L33" s="32"/>
    </row>
    <row r="34" spans="2:12" s="1" customFormat="1" ht="25.35" customHeight="1">
      <c r="B34" s="32"/>
      <c r="D34" s="91" t="s">
        <v>37</v>
      </c>
      <c r="J34" s="61">
        <f>ROUND(J98, 2)</f>
        <v>0</v>
      </c>
      <c r="L34" s="32"/>
    </row>
    <row r="35" spans="2:12" s="1" customFormat="1" ht="6.95" customHeight="1">
      <c r="B35" s="32"/>
      <c r="D35" s="49"/>
      <c r="E35" s="49"/>
      <c r="F35" s="49"/>
      <c r="G35" s="49"/>
      <c r="H35" s="49"/>
      <c r="I35" s="49"/>
      <c r="J35" s="49"/>
      <c r="K35" s="49"/>
      <c r="L35" s="32"/>
    </row>
    <row r="36" spans="2:12" s="1" customFormat="1" ht="14.45" customHeight="1">
      <c r="B36" s="32"/>
      <c r="F36" s="92" t="s">
        <v>39</v>
      </c>
      <c r="I36" s="92" t="s">
        <v>38</v>
      </c>
      <c r="J36" s="92" t="s">
        <v>40</v>
      </c>
      <c r="L36" s="32"/>
    </row>
    <row r="37" spans="2:12" s="1" customFormat="1" ht="14.45" customHeight="1">
      <c r="B37" s="32"/>
      <c r="D37" s="93" t="s">
        <v>41</v>
      </c>
      <c r="E37" s="27" t="s">
        <v>42</v>
      </c>
      <c r="F37" s="81">
        <f>ROUND((SUM(BE98:BE144)),  2)</f>
        <v>0</v>
      </c>
      <c r="I37" s="94">
        <v>0.21</v>
      </c>
      <c r="J37" s="81">
        <f>ROUND(((SUM(BE98:BE144))*I37),  2)</f>
        <v>0</v>
      </c>
      <c r="L37" s="32"/>
    </row>
    <row r="38" spans="2:12" s="1" customFormat="1" ht="14.45" customHeight="1">
      <c r="B38" s="32"/>
      <c r="E38" s="27" t="s">
        <v>43</v>
      </c>
      <c r="F38" s="81">
        <f>ROUND((SUM(BF98:BF144)),  2)</f>
        <v>0</v>
      </c>
      <c r="I38" s="94">
        <v>0.12</v>
      </c>
      <c r="J38" s="81">
        <f>ROUND(((SUM(BF98:BF144))*I38),  2)</f>
        <v>0</v>
      </c>
      <c r="L38" s="32"/>
    </row>
    <row r="39" spans="2:12" s="1" customFormat="1" ht="14.45" hidden="1" customHeight="1">
      <c r="B39" s="32"/>
      <c r="E39" s="27" t="s">
        <v>44</v>
      </c>
      <c r="F39" s="81">
        <f>ROUND((SUM(BG98:BG144)),  2)</f>
        <v>0</v>
      </c>
      <c r="I39" s="94">
        <v>0.21</v>
      </c>
      <c r="J39" s="81">
        <f>0</f>
        <v>0</v>
      </c>
      <c r="L39" s="32"/>
    </row>
    <row r="40" spans="2:12" s="1" customFormat="1" ht="14.45" hidden="1" customHeight="1">
      <c r="B40" s="32"/>
      <c r="E40" s="27" t="s">
        <v>45</v>
      </c>
      <c r="F40" s="81">
        <f>ROUND((SUM(BH98:BH144)),  2)</f>
        <v>0</v>
      </c>
      <c r="I40" s="94">
        <v>0.12</v>
      </c>
      <c r="J40" s="81">
        <f>0</f>
        <v>0</v>
      </c>
      <c r="L40" s="32"/>
    </row>
    <row r="41" spans="2:12" s="1" customFormat="1" ht="14.45" hidden="1" customHeight="1">
      <c r="B41" s="32"/>
      <c r="E41" s="27" t="s">
        <v>46</v>
      </c>
      <c r="F41" s="81">
        <f>ROUND((SUM(BI98:BI144)),  2)</f>
        <v>0</v>
      </c>
      <c r="I41" s="94">
        <v>0</v>
      </c>
      <c r="J41" s="81">
        <f>0</f>
        <v>0</v>
      </c>
      <c r="L41" s="32"/>
    </row>
    <row r="42" spans="2:12" s="1" customFormat="1" ht="6.95" customHeight="1">
      <c r="B42" s="32"/>
      <c r="L42" s="32"/>
    </row>
    <row r="43" spans="2:12" s="1" customFormat="1" ht="25.35" customHeight="1">
      <c r="B43" s="32"/>
      <c r="C43" s="95"/>
      <c r="D43" s="96" t="s">
        <v>47</v>
      </c>
      <c r="E43" s="52"/>
      <c r="F43" s="52"/>
      <c r="G43" s="97" t="s">
        <v>48</v>
      </c>
      <c r="H43" s="98" t="s">
        <v>49</v>
      </c>
      <c r="I43" s="52"/>
      <c r="J43" s="99">
        <f>SUM(J34:J41)</f>
        <v>0</v>
      </c>
      <c r="K43" s="100"/>
      <c r="L43" s="32"/>
    </row>
    <row r="44" spans="2:12" s="1" customFormat="1" ht="14.45" customHeight="1">
      <c r="B44" s="40"/>
      <c r="C44" s="41"/>
      <c r="D44" s="41"/>
      <c r="E44" s="41"/>
      <c r="F44" s="41"/>
      <c r="G44" s="41"/>
      <c r="H44" s="41"/>
      <c r="I44" s="41"/>
      <c r="J44" s="41"/>
      <c r="K44" s="41"/>
      <c r="L44" s="32"/>
    </row>
    <row r="48" spans="2:12" s="1" customFormat="1" ht="6.95" customHeight="1">
      <c r="B48" s="42"/>
      <c r="C48" s="43"/>
      <c r="D48" s="43"/>
      <c r="E48" s="43"/>
      <c r="F48" s="43"/>
      <c r="G48" s="43"/>
      <c r="H48" s="43"/>
      <c r="I48" s="43"/>
      <c r="J48" s="43"/>
      <c r="K48" s="43"/>
      <c r="L48" s="32"/>
    </row>
    <row r="49" spans="2:12" s="1" customFormat="1" ht="24.95" customHeight="1">
      <c r="B49" s="32"/>
      <c r="C49" s="21" t="s">
        <v>155</v>
      </c>
      <c r="L49" s="32"/>
    </row>
    <row r="50" spans="2:12" s="1" customFormat="1" ht="6.95" customHeight="1">
      <c r="B50" s="32"/>
      <c r="L50" s="32"/>
    </row>
    <row r="51" spans="2:12" s="1" customFormat="1" ht="12" customHeight="1">
      <c r="B51" s="32"/>
      <c r="C51" s="27" t="s">
        <v>15</v>
      </c>
      <c r="L51" s="32"/>
    </row>
    <row r="52" spans="2:12" s="1" customFormat="1" ht="16.5" customHeight="1">
      <c r="B52" s="32"/>
      <c r="E52" s="347" t="str">
        <f>E7</f>
        <v>Rekonstrukce pavilonu údržby - A, úprava 13.6.2025</v>
      </c>
      <c r="F52" s="348"/>
      <c r="G52" s="348"/>
      <c r="H52" s="348"/>
      <c r="L52" s="32"/>
    </row>
    <row r="53" spans="2:12" ht="12" customHeight="1">
      <c r="B53" s="20"/>
      <c r="C53" s="27" t="s">
        <v>150</v>
      </c>
      <c r="L53" s="20"/>
    </row>
    <row r="54" spans="2:12" ht="16.5" customHeight="1">
      <c r="B54" s="20"/>
      <c r="E54" s="347" t="s">
        <v>151</v>
      </c>
      <c r="F54" s="320"/>
      <c r="G54" s="320"/>
      <c r="H54" s="320"/>
      <c r="L54" s="20"/>
    </row>
    <row r="55" spans="2:12" ht="12" customHeight="1">
      <c r="B55" s="20"/>
      <c r="C55" s="27" t="s">
        <v>152</v>
      </c>
      <c r="L55" s="20"/>
    </row>
    <row r="56" spans="2:12" s="1" customFormat="1" ht="16.5" customHeight="1">
      <c r="B56" s="32"/>
      <c r="E56" s="311" t="s">
        <v>3065</v>
      </c>
      <c r="F56" s="346"/>
      <c r="G56" s="346"/>
      <c r="H56" s="346"/>
      <c r="L56" s="32"/>
    </row>
    <row r="57" spans="2:12" s="1" customFormat="1" ht="12" customHeight="1">
      <c r="B57" s="32"/>
      <c r="C57" s="27" t="s">
        <v>631</v>
      </c>
      <c r="L57" s="32"/>
    </row>
    <row r="58" spans="2:12" s="1" customFormat="1" ht="16.5" customHeight="1">
      <c r="B58" s="32"/>
      <c r="E58" s="342" t="str">
        <f>E13</f>
        <v xml:space="preserve">02 - SKV </v>
      </c>
      <c r="F58" s="346"/>
      <c r="G58" s="346"/>
      <c r="H58" s="346"/>
      <c r="L58" s="32"/>
    </row>
    <row r="59" spans="2:12" s="1" customFormat="1" ht="6.95" customHeight="1">
      <c r="B59" s="32"/>
      <c r="L59" s="32"/>
    </row>
    <row r="60" spans="2:12" s="1" customFormat="1" ht="12" customHeight="1">
      <c r="B60" s="32"/>
      <c r="C60" s="27" t="s">
        <v>20</v>
      </c>
      <c r="F60" s="25" t="str">
        <f>F16</f>
        <v xml:space="preserve"> </v>
      </c>
      <c r="I60" s="27" t="s">
        <v>22</v>
      </c>
      <c r="J60" s="48" t="str">
        <f>IF(J16="","",J16)</f>
        <v>3. 4. 2024</v>
      </c>
      <c r="L60" s="32"/>
    </row>
    <row r="61" spans="2:12" s="1" customFormat="1" ht="6.95" customHeight="1">
      <c r="B61" s="32"/>
      <c r="L61" s="32"/>
    </row>
    <row r="62" spans="2:12" s="1" customFormat="1" ht="25.7" customHeight="1">
      <c r="B62" s="32"/>
      <c r="C62" s="27" t="s">
        <v>24</v>
      </c>
      <c r="F62" s="25" t="str">
        <f>E19</f>
        <v>Česká zemědělská univerzita</v>
      </c>
      <c r="I62" s="27" t="s">
        <v>30</v>
      </c>
      <c r="J62" s="30" t="str">
        <f>E25</f>
        <v>GREBNER,  spol. s r.o.</v>
      </c>
      <c r="L62" s="32"/>
    </row>
    <row r="63" spans="2:12" s="1" customFormat="1" ht="15.2" customHeight="1">
      <c r="B63" s="32"/>
      <c r="C63" s="27" t="s">
        <v>28</v>
      </c>
      <c r="F63" s="25" t="str">
        <f>IF(E22="","",E22)</f>
        <v>Vyplň údaj</v>
      </c>
      <c r="I63" s="27" t="s">
        <v>33</v>
      </c>
      <c r="J63" s="30" t="str">
        <f>E28</f>
        <v>Ing. Josef Němeček</v>
      </c>
      <c r="L63" s="32"/>
    </row>
    <row r="64" spans="2:12" s="1" customFormat="1" ht="10.35" customHeight="1">
      <c r="B64" s="32"/>
      <c r="L64" s="32"/>
    </row>
    <row r="65" spans="2:47" s="1" customFormat="1" ht="29.25" customHeight="1">
      <c r="B65" s="32"/>
      <c r="C65" s="101" t="s">
        <v>156</v>
      </c>
      <c r="D65" s="95"/>
      <c r="E65" s="95"/>
      <c r="F65" s="95"/>
      <c r="G65" s="95"/>
      <c r="H65" s="95"/>
      <c r="I65" s="95"/>
      <c r="J65" s="102" t="s">
        <v>157</v>
      </c>
      <c r="K65" s="95"/>
      <c r="L65" s="32"/>
    </row>
    <row r="66" spans="2:47" s="1" customFormat="1" ht="10.35" customHeight="1">
      <c r="B66" s="32"/>
      <c r="L66" s="32"/>
    </row>
    <row r="67" spans="2:47" s="1" customFormat="1" ht="22.9" customHeight="1">
      <c r="B67" s="32"/>
      <c r="C67" s="103" t="s">
        <v>69</v>
      </c>
      <c r="J67" s="61">
        <f>J98</f>
        <v>0</v>
      </c>
      <c r="L67" s="32"/>
      <c r="AU67" s="17" t="s">
        <v>158</v>
      </c>
    </row>
    <row r="68" spans="2:47" s="8" customFormat="1" ht="24.95" customHeight="1">
      <c r="B68" s="104"/>
      <c r="D68" s="105" t="s">
        <v>159</v>
      </c>
      <c r="E68" s="106"/>
      <c r="F68" s="106"/>
      <c r="G68" s="106"/>
      <c r="H68" s="106"/>
      <c r="I68" s="106"/>
      <c r="J68" s="107">
        <f>J99</f>
        <v>0</v>
      </c>
      <c r="L68" s="104"/>
    </row>
    <row r="69" spans="2:47" s="9" customFormat="1" ht="19.899999999999999" customHeight="1">
      <c r="B69" s="108"/>
      <c r="D69" s="109" t="s">
        <v>3184</v>
      </c>
      <c r="E69" s="110"/>
      <c r="F69" s="110"/>
      <c r="G69" s="110"/>
      <c r="H69" s="110"/>
      <c r="I69" s="110"/>
      <c r="J69" s="111">
        <f>J100</f>
        <v>0</v>
      </c>
      <c r="L69" s="108"/>
    </row>
    <row r="70" spans="2:47" s="9" customFormat="1" ht="19.899999999999999" customHeight="1">
      <c r="B70" s="108"/>
      <c r="D70" s="109" t="s">
        <v>3185</v>
      </c>
      <c r="E70" s="110"/>
      <c r="F70" s="110"/>
      <c r="G70" s="110"/>
      <c r="H70" s="110"/>
      <c r="I70" s="110"/>
      <c r="J70" s="111">
        <f>J110</f>
        <v>0</v>
      </c>
      <c r="L70" s="108"/>
    </row>
    <row r="71" spans="2:47" s="9" customFormat="1" ht="19.899999999999999" customHeight="1">
      <c r="B71" s="108"/>
      <c r="D71" s="109" t="s">
        <v>3186</v>
      </c>
      <c r="E71" s="110"/>
      <c r="F71" s="110"/>
      <c r="G71" s="110"/>
      <c r="H71" s="110"/>
      <c r="I71" s="110"/>
      <c r="J71" s="111">
        <f>J113</f>
        <v>0</v>
      </c>
      <c r="L71" s="108"/>
    </row>
    <row r="72" spans="2:47" s="9" customFormat="1" ht="19.899999999999999" customHeight="1">
      <c r="B72" s="108"/>
      <c r="D72" s="109" t="s">
        <v>3187</v>
      </c>
      <c r="E72" s="110"/>
      <c r="F72" s="110"/>
      <c r="G72" s="110"/>
      <c r="H72" s="110"/>
      <c r="I72" s="110"/>
      <c r="J72" s="111">
        <f>J115</f>
        <v>0</v>
      </c>
      <c r="L72" s="108"/>
    </row>
    <row r="73" spans="2:47" s="9" customFormat="1" ht="19.899999999999999" customHeight="1">
      <c r="B73" s="108"/>
      <c r="D73" s="109" t="s">
        <v>3188</v>
      </c>
      <c r="E73" s="110"/>
      <c r="F73" s="110"/>
      <c r="G73" s="110"/>
      <c r="H73" s="110"/>
      <c r="I73" s="110"/>
      <c r="J73" s="111">
        <f>J118</f>
        <v>0</v>
      </c>
      <c r="L73" s="108"/>
    </row>
    <row r="74" spans="2:47" s="9" customFormat="1" ht="19.899999999999999" customHeight="1">
      <c r="B74" s="108"/>
      <c r="D74" s="109" t="s">
        <v>3189</v>
      </c>
      <c r="E74" s="110"/>
      <c r="F74" s="110"/>
      <c r="G74" s="110"/>
      <c r="H74" s="110"/>
      <c r="I74" s="110"/>
      <c r="J74" s="111">
        <f>J125</f>
        <v>0</v>
      </c>
      <c r="L74" s="108"/>
    </row>
    <row r="75" spans="2:47" s="1" customFormat="1" ht="21.75" customHeight="1">
      <c r="B75" s="32"/>
      <c r="L75" s="32"/>
    </row>
    <row r="76" spans="2:47" s="1" customFormat="1" ht="6.95" customHeight="1">
      <c r="B76" s="40"/>
      <c r="C76" s="41"/>
      <c r="D76" s="41"/>
      <c r="E76" s="41"/>
      <c r="F76" s="41"/>
      <c r="G76" s="41"/>
      <c r="H76" s="41"/>
      <c r="I76" s="41"/>
      <c r="J76" s="41"/>
      <c r="K76" s="41"/>
      <c r="L76" s="32"/>
    </row>
    <row r="80" spans="2:47" s="1" customFormat="1" ht="6.95" customHeight="1">
      <c r="B80" s="42"/>
      <c r="C80" s="43"/>
      <c r="D80" s="43"/>
      <c r="E80" s="43"/>
      <c r="F80" s="43"/>
      <c r="G80" s="43"/>
      <c r="H80" s="43"/>
      <c r="I80" s="43"/>
      <c r="J80" s="43"/>
      <c r="K80" s="43"/>
      <c r="L80" s="32"/>
    </row>
    <row r="81" spans="2:12" s="1" customFormat="1" ht="24.95" customHeight="1">
      <c r="B81" s="32"/>
      <c r="C81" s="21" t="s">
        <v>174</v>
      </c>
      <c r="L81" s="32"/>
    </row>
    <row r="82" spans="2:12" s="1" customFormat="1" ht="6.95" customHeight="1">
      <c r="B82" s="32"/>
      <c r="L82" s="32"/>
    </row>
    <row r="83" spans="2:12" s="1" customFormat="1" ht="12" customHeight="1">
      <c r="B83" s="32"/>
      <c r="C83" s="27" t="s">
        <v>15</v>
      </c>
      <c r="L83" s="32"/>
    </row>
    <row r="84" spans="2:12" s="1" customFormat="1" ht="16.5" customHeight="1">
      <c r="B84" s="32"/>
      <c r="E84" s="347" t="str">
        <f>E7</f>
        <v>Rekonstrukce pavilonu údržby - A, úprava 13.6.2025</v>
      </c>
      <c r="F84" s="348"/>
      <c r="G84" s="348"/>
      <c r="H84" s="348"/>
      <c r="L84" s="32"/>
    </row>
    <row r="85" spans="2:12" ht="12" customHeight="1">
      <c r="B85" s="20"/>
      <c r="C85" s="27" t="s">
        <v>150</v>
      </c>
      <c r="L85" s="20"/>
    </row>
    <row r="86" spans="2:12" ht="16.5" customHeight="1">
      <c r="B86" s="20"/>
      <c r="E86" s="347" t="s">
        <v>151</v>
      </c>
      <c r="F86" s="320"/>
      <c r="G86" s="320"/>
      <c r="H86" s="320"/>
      <c r="L86" s="20"/>
    </row>
    <row r="87" spans="2:12" ht="12" customHeight="1">
      <c r="B87" s="20"/>
      <c r="C87" s="27" t="s">
        <v>152</v>
      </c>
      <c r="L87" s="20"/>
    </row>
    <row r="88" spans="2:12" s="1" customFormat="1" ht="16.5" customHeight="1">
      <c r="B88" s="32"/>
      <c r="E88" s="311" t="s">
        <v>3065</v>
      </c>
      <c r="F88" s="346"/>
      <c r="G88" s="346"/>
      <c r="H88" s="346"/>
      <c r="L88" s="32"/>
    </row>
    <row r="89" spans="2:12" s="1" customFormat="1" ht="12" customHeight="1">
      <c r="B89" s="32"/>
      <c r="C89" s="27" t="s">
        <v>631</v>
      </c>
      <c r="L89" s="32"/>
    </row>
    <row r="90" spans="2:12" s="1" customFormat="1" ht="16.5" customHeight="1">
      <c r="B90" s="32"/>
      <c r="E90" s="342" t="str">
        <f>E13</f>
        <v xml:space="preserve">02 - SKV </v>
      </c>
      <c r="F90" s="346"/>
      <c r="G90" s="346"/>
      <c r="H90" s="346"/>
      <c r="L90" s="32"/>
    </row>
    <row r="91" spans="2:12" s="1" customFormat="1" ht="6.95" customHeight="1">
      <c r="B91" s="32"/>
      <c r="L91" s="32"/>
    </row>
    <row r="92" spans="2:12" s="1" customFormat="1" ht="12" customHeight="1">
      <c r="B92" s="32"/>
      <c r="C92" s="27" t="s">
        <v>20</v>
      </c>
      <c r="F92" s="25" t="str">
        <f>F16</f>
        <v xml:space="preserve"> </v>
      </c>
      <c r="I92" s="27" t="s">
        <v>22</v>
      </c>
      <c r="J92" s="48" t="str">
        <f>IF(J16="","",J16)</f>
        <v>3. 4. 2024</v>
      </c>
      <c r="L92" s="32"/>
    </row>
    <row r="93" spans="2:12" s="1" customFormat="1" ht="6.95" customHeight="1">
      <c r="B93" s="32"/>
      <c r="L93" s="32"/>
    </row>
    <row r="94" spans="2:12" s="1" customFormat="1" ht="25.7" customHeight="1">
      <c r="B94" s="32"/>
      <c r="C94" s="27" t="s">
        <v>24</v>
      </c>
      <c r="F94" s="25" t="str">
        <f>E19</f>
        <v>Česká zemědělská univerzita</v>
      </c>
      <c r="I94" s="27" t="s">
        <v>30</v>
      </c>
      <c r="J94" s="30" t="str">
        <f>E25</f>
        <v>GREBNER,  spol. s r.o.</v>
      </c>
      <c r="L94" s="32"/>
    </row>
    <row r="95" spans="2:12" s="1" customFormat="1" ht="15.2" customHeight="1">
      <c r="B95" s="32"/>
      <c r="C95" s="27" t="s">
        <v>28</v>
      </c>
      <c r="F95" s="25" t="str">
        <f>IF(E22="","",E22)</f>
        <v>Vyplň údaj</v>
      </c>
      <c r="I95" s="27" t="s">
        <v>33</v>
      </c>
      <c r="J95" s="30" t="str">
        <f>E28</f>
        <v>Ing. Josef Němeček</v>
      </c>
      <c r="L95" s="32"/>
    </row>
    <row r="96" spans="2:12" s="1" customFormat="1" ht="10.35" customHeight="1">
      <c r="B96" s="32"/>
      <c r="L96" s="32"/>
    </row>
    <row r="97" spans="2:65" s="10" customFormat="1" ht="29.25" customHeight="1">
      <c r="B97" s="112"/>
      <c r="C97" s="113" t="s">
        <v>175</v>
      </c>
      <c r="D97" s="114" t="s">
        <v>56</v>
      </c>
      <c r="E97" s="114" t="s">
        <v>52</v>
      </c>
      <c r="F97" s="114" t="s">
        <v>53</v>
      </c>
      <c r="G97" s="114" t="s">
        <v>176</v>
      </c>
      <c r="H97" s="114" t="s">
        <v>177</v>
      </c>
      <c r="I97" s="114" t="s">
        <v>178</v>
      </c>
      <c r="J97" s="114" t="s">
        <v>157</v>
      </c>
      <c r="K97" s="115" t="s">
        <v>179</v>
      </c>
      <c r="L97" s="112"/>
      <c r="M97" s="54" t="s">
        <v>18</v>
      </c>
      <c r="N97" s="55" t="s">
        <v>41</v>
      </c>
      <c r="O97" s="55" t="s">
        <v>180</v>
      </c>
      <c r="P97" s="55" t="s">
        <v>181</v>
      </c>
      <c r="Q97" s="55" t="s">
        <v>182</v>
      </c>
      <c r="R97" s="55" t="s">
        <v>183</v>
      </c>
      <c r="S97" s="55" t="s">
        <v>184</v>
      </c>
      <c r="T97" s="56" t="s">
        <v>185</v>
      </c>
    </row>
    <row r="98" spans="2:65" s="1" customFormat="1" ht="22.9" customHeight="1">
      <c r="B98" s="32"/>
      <c r="C98" s="59" t="s">
        <v>186</v>
      </c>
      <c r="J98" s="116">
        <f>BK98</f>
        <v>0</v>
      </c>
      <c r="L98" s="32"/>
      <c r="M98" s="57"/>
      <c r="N98" s="49"/>
      <c r="O98" s="49"/>
      <c r="P98" s="117">
        <f>P99</f>
        <v>0</v>
      </c>
      <c r="Q98" s="49"/>
      <c r="R98" s="117">
        <f>R99</f>
        <v>0</v>
      </c>
      <c r="S98" s="49"/>
      <c r="T98" s="118">
        <f>T99</f>
        <v>0</v>
      </c>
      <c r="AT98" s="17" t="s">
        <v>70</v>
      </c>
      <c r="AU98" s="17" t="s">
        <v>158</v>
      </c>
      <c r="BK98" s="119">
        <f>BK99</f>
        <v>0</v>
      </c>
    </row>
    <row r="99" spans="2:65" s="11" customFormat="1" ht="25.9" customHeight="1">
      <c r="B99" s="120"/>
      <c r="D99" s="121" t="s">
        <v>70</v>
      </c>
      <c r="E99" s="122" t="s">
        <v>187</v>
      </c>
      <c r="F99" s="122" t="s">
        <v>188</v>
      </c>
      <c r="I99" s="123"/>
      <c r="J99" s="124">
        <f>BK99</f>
        <v>0</v>
      </c>
      <c r="L99" s="120"/>
      <c r="M99" s="125"/>
      <c r="P99" s="126">
        <f>P100+P110+P113+P115+P118+P125</f>
        <v>0</v>
      </c>
      <c r="R99" s="126">
        <f>R100+R110+R113+R115+R118+R125</f>
        <v>0</v>
      </c>
      <c r="T99" s="127">
        <f>T100+T110+T113+T115+T118+T125</f>
        <v>0</v>
      </c>
      <c r="AR99" s="121" t="s">
        <v>78</v>
      </c>
      <c r="AT99" s="128" t="s">
        <v>70</v>
      </c>
      <c r="AU99" s="128" t="s">
        <v>71</v>
      </c>
      <c r="AY99" s="121" t="s">
        <v>189</v>
      </c>
      <c r="BK99" s="129">
        <f>BK100+BK110+BK113+BK115+BK118+BK125</f>
        <v>0</v>
      </c>
    </row>
    <row r="100" spans="2:65" s="11" customFormat="1" ht="22.9" customHeight="1">
      <c r="B100" s="120"/>
      <c r="D100" s="121" t="s">
        <v>70</v>
      </c>
      <c r="E100" s="130" t="s">
        <v>2573</v>
      </c>
      <c r="F100" s="130" t="s">
        <v>3190</v>
      </c>
      <c r="I100" s="123"/>
      <c r="J100" s="131">
        <f>BK100</f>
        <v>0</v>
      </c>
      <c r="L100" s="120"/>
      <c r="M100" s="125"/>
      <c r="P100" s="126">
        <f>SUM(P101:P109)</f>
        <v>0</v>
      </c>
      <c r="R100" s="126">
        <f>SUM(R101:R109)</f>
        <v>0</v>
      </c>
      <c r="T100" s="127">
        <f>SUM(T101:T109)</f>
        <v>0</v>
      </c>
      <c r="AR100" s="121" t="s">
        <v>78</v>
      </c>
      <c r="AT100" s="128" t="s">
        <v>70</v>
      </c>
      <c r="AU100" s="128" t="s">
        <v>78</v>
      </c>
      <c r="AY100" s="121" t="s">
        <v>189</v>
      </c>
      <c r="BK100" s="129">
        <f>SUM(BK101:BK109)</f>
        <v>0</v>
      </c>
    </row>
    <row r="101" spans="2:65" s="1" customFormat="1" ht="16.5" customHeight="1">
      <c r="B101" s="32"/>
      <c r="C101" s="132" t="s">
        <v>78</v>
      </c>
      <c r="D101" s="132" t="s">
        <v>191</v>
      </c>
      <c r="E101" s="133" t="s">
        <v>3191</v>
      </c>
      <c r="F101" s="134" t="s">
        <v>3192</v>
      </c>
      <c r="G101" s="135" t="s">
        <v>2582</v>
      </c>
      <c r="H101" s="136">
        <v>1</v>
      </c>
      <c r="I101" s="137"/>
      <c r="J101" s="138">
        <f t="shared" ref="J101:J109" si="0">ROUND(I101*H101,2)</f>
        <v>0</v>
      </c>
      <c r="K101" s="134" t="s">
        <v>18</v>
      </c>
      <c r="L101" s="32"/>
      <c r="M101" s="139" t="s">
        <v>18</v>
      </c>
      <c r="N101" s="140" t="s">
        <v>42</v>
      </c>
      <c r="P101" s="141">
        <f t="shared" ref="P101:P109" si="1">O101*H101</f>
        <v>0</v>
      </c>
      <c r="Q101" s="141">
        <v>0</v>
      </c>
      <c r="R101" s="141">
        <f t="shared" ref="R101:R109" si="2">Q101*H101</f>
        <v>0</v>
      </c>
      <c r="S101" s="141">
        <v>0</v>
      </c>
      <c r="T101" s="142">
        <f t="shared" ref="T101:T109" si="3">S101*H101</f>
        <v>0</v>
      </c>
      <c r="AR101" s="143" t="s">
        <v>195</v>
      </c>
      <c r="AT101" s="143" t="s">
        <v>191</v>
      </c>
      <c r="AU101" s="143" t="s">
        <v>80</v>
      </c>
      <c r="AY101" s="17" t="s">
        <v>189</v>
      </c>
      <c r="BE101" s="144">
        <f t="shared" ref="BE101:BE109" si="4">IF(N101="základní",J101,0)</f>
        <v>0</v>
      </c>
      <c r="BF101" s="144">
        <f t="shared" ref="BF101:BF109" si="5">IF(N101="snížená",J101,0)</f>
        <v>0</v>
      </c>
      <c r="BG101" s="144">
        <f t="shared" ref="BG101:BG109" si="6">IF(N101="zákl. přenesená",J101,0)</f>
        <v>0</v>
      </c>
      <c r="BH101" s="144">
        <f t="shared" ref="BH101:BH109" si="7">IF(N101="sníž. přenesená",J101,0)</f>
        <v>0</v>
      </c>
      <c r="BI101" s="144">
        <f t="shared" ref="BI101:BI109" si="8">IF(N101="nulová",J101,0)</f>
        <v>0</v>
      </c>
      <c r="BJ101" s="17" t="s">
        <v>78</v>
      </c>
      <c r="BK101" s="144">
        <f t="shared" ref="BK101:BK109" si="9">ROUND(I101*H101,2)</f>
        <v>0</v>
      </c>
      <c r="BL101" s="17" t="s">
        <v>195</v>
      </c>
      <c r="BM101" s="143" t="s">
        <v>80</v>
      </c>
    </row>
    <row r="102" spans="2:65" s="1" customFormat="1" ht="16.5" customHeight="1">
      <c r="B102" s="32"/>
      <c r="C102" s="132" t="s">
        <v>80</v>
      </c>
      <c r="D102" s="132" t="s">
        <v>191</v>
      </c>
      <c r="E102" s="133" t="s">
        <v>3193</v>
      </c>
      <c r="F102" s="134" t="s">
        <v>3194</v>
      </c>
      <c r="G102" s="135" t="s">
        <v>2582</v>
      </c>
      <c r="H102" s="136">
        <v>4</v>
      </c>
      <c r="I102" s="137"/>
      <c r="J102" s="138">
        <f t="shared" si="0"/>
        <v>0</v>
      </c>
      <c r="K102" s="134" t="s">
        <v>18</v>
      </c>
      <c r="L102" s="32"/>
      <c r="M102" s="139" t="s">
        <v>18</v>
      </c>
      <c r="N102" s="140" t="s">
        <v>42</v>
      </c>
      <c r="P102" s="141">
        <f t="shared" si="1"/>
        <v>0</v>
      </c>
      <c r="Q102" s="141">
        <v>0</v>
      </c>
      <c r="R102" s="141">
        <f t="shared" si="2"/>
        <v>0</v>
      </c>
      <c r="S102" s="141">
        <v>0</v>
      </c>
      <c r="T102" s="142">
        <f t="shared" si="3"/>
        <v>0</v>
      </c>
      <c r="AR102" s="143" t="s">
        <v>195</v>
      </c>
      <c r="AT102" s="143" t="s">
        <v>191</v>
      </c>
      <c r="AU102" s="143" t="s">
        <v>80</v>
      </c>
      <c r="AY102" s="17" t="s">
        <v>189</v>
      </c>
      <c r="BE102" s="144">
        <f t="shared" si="4"/>
        <v>0</v>
      </c>
      <c r="BF102" s="144">
        <f t="shared" si="5"/>
        <v>0</v>
      </c>
      <c r="BG102" s="144">
        <f t="shared" si="6"/>
        <v>0</v>
      </c>
      <c r="BH102" s="144">
        <f t="shared" si="7"/>
        <v>0</v>
      </c>
      <c r="BI102" s="144">
        <f t="shared" si="8"/>
        <v>0</v>
      </c>
      <c r="BJ102" s="17" t="s">
        <v>78</v>
      </c>
      <c r="BK102" s="144">
        <f t="shared" si="9"/>
        <v>0</v>
      </c>
      <c r="BL102" s="17" t="s">
        <v>195</v>
      </c>
      <c r="BM102" s="143" t="s">
        <v>195</v>
      </c>
    </row>
    <row r="103" spans="2:65" s="1" customFormat="1" ht="44.25" customHeight="1">
      <c r="B103" s="32"/>
      <c r="C103" s="132" t="s">
        <v>89</v>
      </c>
      <c r="D103" s="132" t="s">
        <v>191</v>
      </c>
      <c r="E103" s="133" t="s">
        <v>3195</v>
      </c>
      <c r="F103" s="134" t="s">
        <v>3196</v>
      </c>
      <c r="G103" s="135" t="s">
        <v>2417</v>
      </c>
      <c r="H103" s="136">
        <v>4</v>
      </c>
      <c r="I103" s="137"/>
      <c r="J103" s="138">
        <f t="shared" si="0"/>
        <v>0</v>
      </c>
      <c r="K103" s="134" t="s">
        <v>18</v>
      </c>
      <c r="L103" s="32"/>
      <c r="M103" s="139" t="s">
        <v>18</v>
      </c>
      <c r="N103" s="140" t="s">
        <v>42</v>
      </c>
      <c r="P103" s="141">
        <f t="shared" si="1"/>
        <v>0</v>
      </c>
      <c r="Q103" s="141">
        <v>0</v>
      </c>
      <c r="R103" s="141">
        <f t="shared" si="2"/>
        <v>0</v>
      </c>
      <c r="S103" s="141">
        <v>0</v>
      </c>
      <c r="T103" s="142">
        <f t="shared" si="3"/>
        <v>0</v>
      </c>
      <c r="AR103" s="143" t="s">
        <v>195</v>
      </c>
      <c r="AT103" s="143" t="s">
        <v>191</v>
      </c>
      <c r="AU103" s="143" t="s">
        <v>80</v>
      </c>
      <c r="AY103" s="17" t="s">
        <v>189</v>
      </c>
      <c r="BE103" s="144">
        <f t="shared" si="4"/>
        <v>0</v>
      </c>
      <c r="BF103" s="144">
        <f t="shared" si="5"/>
        <v>0</v>
      </c>
      <c r="BG103" s="144">
        <f t="shared" si="6"/>
        <v>0</v>
      </c>
      <c r="BH103" s="144">
        <f t="shared" si="7"/>
        <v>0</v>
      </c>
      <c r="BI103" s="144">
        <f t="shared" si="8"/>
        <v>0</v>
      </c>
      <c r="BJ103" s="17" t="s">
        <v>78</v>
      </c>
      <c r="BK103" s="144">
        <f t="shared" si="9"/>
        <v>0</v>
      </c>
      <c r="BL103" s="17" t="s">
        <v>195</v>
      </c>
      <c r="BM103" s="143" t="s">
        <v>223</v>
      </c>
    </row>
    <row r="104" spans="2:65" s="1" customFormat="1" ht="24.2" customHeight="1">
      <c r="B104" s="32"/>
      <c r="C104" s="132" t="s">
        <v>195</v>
      </c>
      <c r="D104" s="132" t="s">
        <v>191</v>
      </c>
      <c r="E104" s="133" t="s">
        <v>3197</v>
      </c>
      <c r="F104" s="134" t="s">
        <v>3198</v>
      </c>
      <c r="G104" s="135" t="s">
        <v>2582</v>
      </c>
      <c r="H104" s="136">
        <v>2</v>
      </c>
      <c r="I104" s="137"/>
      <c r="J104" s="138">
        <f t="shared" si="0"/>
        <v>0</v>
      </c>
      <c r="K104" s="134" t="s">
        <v>18</v>
      </c>
      <c r="L104" s="32"/>
      <c r="M104" s="139" t="s">
        <v>18</v>
      </c>
      <c r="N104" s="140" t="s">
        <v>42</v>
      </c>
      <c r="P104" s="141">
        <f t="shared" si="1"/>
        <v>0</v>
      </c>
      <c r="Q104" s="141">
        <v>0</v>
      </c>
      <c r="R104" s="141">
        <f t="shared" si="2"/>
        <v>0</v>
      </c>
      <c r="S104" s="141">
        <v>0</v>
      </c>
      <c r="T104" s="142">
        <f t="shared" si="3"/>
        <v>0</v>
      </c>
      <c r="AR104" s="143" t="s">
        <v>195</v>
      </c>
      <c r="AT104" s="143" t="s">
        <v>191</v>
      </c>
      <c r="AU104" s="143" t="s">
        <v>80</v>
      </c>
      <c r="AY104" s="17" t="s">
        <v>189</v>
      </c>
      <c r="BE104" s="144">
        <f t="shared" si="4"/>
        <v>0</v>
      </c>
      <c r="BF104" s="144">
        <f t="shared" si="5"/>
        <v>0</v>
      </c>
      <c r="BG104" s="144">
        <f t="shared" si="6"/>
        <v>0</v>
      </c>
      <c r="BH104" s="144">
        <f t="shared" si="7"/>
        <v>0</v>
      </c>
      <c r="BI104" s="144">
        <f t="shared" si="8"/>
        <v>0</v>
      </c>
      <c r="BJ104" s="17" t="s">
        <v>78</v>
      </c>
      <c r="BK104" s="144">
        <f t="shared" si="9"/>
        <v>0</v>
      </c>
      <c r="BL104" s="17" t="s">
        <v>195</v>
      </c>
      <c r="BM104" s="143" t="s">
        <v>234</v>
      </c>
    </row>
    <row r="105" spans="2:65" s="1" customFormat="1" ht="16.5" customHeight="1">
      <c r="B105" s="32"/>
      <c r="C105" s="132" t="s">
        <v>217</v>
      </c>
      <c r="D105" s="132" t="s">
        <v>191</v>
      </c>
      <c r="E105" s="133" t="s">
        <v>3199</v>
      </c>
      <c r="F105" s="134" t="s">
        <v>3200</v>
      </c>
      <c r="G105" s="135" t="s">
        <v>2417</v>
      </c>
      <c r="H105" s="136">
        <v>2</v>
      </c>
      <c r="I105" s="137"/>
      <c r="J105" s="138">
        <f t="shared" si="0"/>
        <v>0</v>
      </c>
      <c r="K105" s="134" t="s">
        <v>18</v>
      </c>
      <c r="L105" s="32"/>
      <c r="M105" s="139" t="s">
        <v>18</v>
      </c>
      <c r="N105" s="140" t="s">
        <v>42</v>
      </c>
      <c r="P105" s="141">
        <f t="shared" si="1"/>
        <v>0</v>
      </c>
      <c r="Q105" s="141">
        <v>0</v>
      </c>
      <c r="R105" s="141">
        <f t="shared" si="2"/>
        <v>0</v>
      </c>
      <c r="S105" s="141">
        <v>0</v>
      </c>
      <c r="T105" s="142">
        <f t="shared" si="3"/>
        <v>0</v>
      </c>
      <c r="AR105" s="143" t="s">
        <v>195</v>
      </c>
      <c r="AT105" s="143" t="s">
        <v>191</v>
      </c>
      <c r="AU105" s="143" t="s">
        <v>80</v>
      </c>
      <c r="AY105" s="17" t="s">
        <v>189</v>
      </c>
      <c r="BE105" s="144">
        <f t="shared" si="4"/>
        <v>0</v>
      </c>
      <c r="BF105" s="144">
        <f t="shared" si="5"/>
        <v>0</v>
      </c>
      <c r="BG105" s="144">
        <f t="shared" si="6"/>
        <v>0</v>
      </c>
      <c r="BH105" s="144">
        <f t="shared" si="7"/>
        <v>0</v>
      </c>
      <c r="BI105" s="144">
        <f t="shared" si="8"/>
        <v>0</v>
      </c>
      <c r="BJ105" s="17" t="s">
        <v>78</v>
      </c>
      <c r="BK105" s="144">
        <f t="shared" si="9"/>
        <v>0</v>
      </c>
      <c r="BL105" s="17" t="s">
        <v>195</v>
      </c>
      <c r="BM105" s="143" t="s">
        <v>247</v>
      </c>
    </row>
    <row r="106" spans="2:65" s="1" customFormat="1" ht="16.5" customHeight="1">
      <c r="B106" s="32"/>
      <c r="C106" s="132" t="s">
        <v>223</v>
      </c>
      <c r="D106" s="132" t="s">
        <v>191</v>
      </c>
      <c r="E106" s="133" t="s">
        <v>3201</v>
      </c>
      <c r="F106" s="134" t="s">
        <v>3202</v>
      </c>
      <c r="G106" s="135" t="s">
        <v>2417</v>
      </c>
      <c r="H106" s="136">
        <v>4</v>
      </c>
      <c r="I106" s="137"/>
      <c r="J106" s="138">
        <f t="shared" si="0"/>
        <v>0</v>
      </c>
      <c r="K106" s="134" t="s">
        <v>18</v>
      </c>
      <c r="L106" s="32"/>
      <c r="M106" s="139" t="s">
        <v>18</v>
      </c>
      <c r="N106" s="140" t="s">
        <v>42</v>
      </c>
      <c r="P106" s="141">
        <f t="shared" si="1"/>
        <v>0</v>
      </c>
      <c r="Q106" s="141">
        <v>0</v>
      </c>
      <c r="R106" s="141">
        <f t="shared" si="2"/>
        <v>0</v>
      </c>
      <c r="S106" s="141">
        <v>0</v>
      </c>
      <c r="T106" s="142">
        <f t="shared" si="3"/>
        <v>0</v>
      </c>
      <c r="AR106" s="143" t="s">
        <v>195</v>
      </c>
      <c r="AT106" s="143" t="s">
        <v>191</v>
      </c>
      <c r="AU106" s="143" t="s">
        <v>80</v>
      </c>
      <c r="AY106" s="17" t="s">
        <v>189</v>
      </c>
      <c r="BE106" s="144">
        <f t="shared" si="4"/>
        <v>0</v>
      </c>
      <c r="BF106" s="144">
        <f t="shared" si="5"/>
        <v>0</v>
      </c>
      <c r="BG106" s="144">
        <f t="shared" si="6"/>
        <v>0</v>
      </c>
      <c r="BH106" s="144">
        <f t="shared" si="7"/>
        <v>0</v>
      </c>
      <c r="BI106" s="144">
        <f t="shared" si="8"/>
        <v>0</v>
      </c>
      <c r="BJ106" s="17" t="s">
        <v>78</v>
      </c>
      <c r="BK106" s="144">
        <f t="shared" si="9"/>
        <v>0</v>
      </c>
      <c r="BL106" s="17" t="s">
        <v>195</v>
      </c>
      <c r="BM106" s="143" t="s">
        <v>8</v>
      </c>
    </row>
    <row r="107" spans="2:65" s="1" customFormat="1" ht="16.5" customHeight="1">
      <c r="B107" s="32"/>
      <c r="C107" s="132" t="s">
        <v>229</v>
      </c>
      <c r="D107" s="132" t="s">
        <v>191</v>
      </c>
      <c r="E107" s="133" t="s">
        <v>3203</v>
      </c>
      <c r="F107" s="134" t="s">
        <v>3204</v>
      </c>
      <c r="G107" s="135" t="s">
        <v>2417</v>
      </c>
      <c r="H107" s="136">
        <v>6</v>
      </c>
      <c r="I107" s="137"/>
      <c r="J107" s="138">
        <f t="shared" si="0"/>
        <v>0</v>
      </c>
      <c r="K107" s="134" t="s">
        <v>18</v>
      </c>
      <c r="L107" s="32"/>
      <c r="M107" s="139" t="s">
        <v>18</v>
      </c>
      <c r="N107" s="140" t="s">
        <v>42</v>
      </c>
      <c r="P107" s="141">
        <f t="shared" si="1"/>
        <v>0</v>
      </c>
      <c r="Q107" s="141">
        <v>0</v>
      </c>
      <c r="R107" s="141">
        <f t="shared" si="2"/>
        <v>0</v>
      </c>
      <c r="S107" s="141">
        <v>0</v>
      </c>
      <c r="T107" s="142">
        <f t="shared" si="3"/>
        <v>0</v>
      </c>
      <c r="AR107" s="143" t="s">
        <v>195</v>
      </c>
      <c r="AT107" s="143" t="s">
        <v>191</v>
      </c>
      <c r="AU107" s="143" t="s">
        <v>80</v>
      </c>
      <c r="AY107" s="17" t="s">
        <v>189</v>
      </c>
      <c r="BE107" s="144">
        <f t="shared" si="4"/>
        <v>0</v>
      </c>
      <c r="BF107" s="144">
        <f t="shared" si="5"/>
        <v>0</v>
      </c>
      <c r="BG107" s="144">
        <f t="shared" si="6"/>
        <v>0</v>
      </c>
      <c r="BH107" s="144">
        <f t="shared" si="7"/>
        <v>0</v>
      </c>
      <c r="BI107" s="144">
        <f t="shared" si="8"/>
        <v>0</v>
      </c>
      <c r="BJ107" s="17" t="s">
        <v>78</v>
      </c>
      <c r="BK107" s="144">
        <f t="shared" si="9"/>
        <v>0</v>
      </c>
      <c r="BL107" s="17" t="s">
        <v>195</v>
      </c>
      <c r="BM107" s="143" t="s">
        <v>277</v>
      </c>
    </row>
    <row r="108" spans="2:65" s="1" customFormat="1" ht="21.75" customHeight="1">
      <c r="B108" s="32"/>
      <c r="C108" s="132" t="s">
        <v>234</v>
      </c>
      <c r="D108" s="132" t="s">
        <v>191</v>
      </c>
      <c r="E108" s="133" t="s">
        <v>3205</v>
      </c>
      <c r="F108" s="134" t="s">
        <v>3206</v>
      </c>
      <c r="G108" s="135" t="s">
        <v>2582</v>
      </c>
      <c r="H108" s="136">
        <v>2</v>
      </c>
      <c r="I108" s="137"/>
      <c r="J108" s="138">
        <f t="shared" si="0"/>
        <v>0</v>
      </c>
      <c r="K108" s="134" t="s">
        <v>18</v>
      </c>
      <c r="L108" s="32"/>
      <c r="M108" s="139" t="s">
        <v>18</v>
      </c>
      <c r="N108" s="140" t="s">
        <v>42</v>
      </c>
      <c r="P108" s="141">
        <f t="shared" si="1"/>
        <v>0</v>
      </c>
      <c r="Q108" s="141">
        <v>0</v>
      </c>
      <c r="R108" s="141">
        <f t="shared" si="2"/>
        <v>0</v>
      </c>
      <c r="S108" s="141">
        <v>0</v>
      </c>
      <c r="T108" s="142">
        <f t="shared" si="3"/>
        <v>0</v>
      </c>
      <c r="AR108" s="143" t="s">
        <v>195</v>
      </c>
      <c r="AT108" s="143" t="s">
        <v>191</v>
      </c>
      <c r="AU108" s="143" t="s">
        <v>80</v>
      </c>
      <c r="AY108" s="17" t="s">
        <v>189</v>
      </c>
      <c r="BE108" s="144">
        <f t="shared" si="4"/>
        <v>0</v>
      </c>
      <c r="BF108" s="144">
        <f t="shared" si="5"/>
        <v>0</v>
      </c>
      <c r="BG108" s="144">
        <f t="shared" si="6"/>
        <v>0</v>
      </c>
      <c r="BH108" s="144">
        <f t="shared" si="7"/>
        <v>0</v>
      </c>
      <c r="BI108" s="144">
        <f t="shared" si="8"/>
        <v>0</v>
      </c>
      <c r="BJ108" s="17" t="s">
        <v>78</v>
      </c>
      <c r="BK108" s="144">
        <f t="shared" si="9"/>
        <v>0</v>
      </c>
      <c r="BL108" s="17" t="s">
        <v>195</v>
      </c>
      <c r="BM108" s="143" t="s">
        <v>291</v>
      </c>
    </row>
    <row r="109" spans="2:65" s="1" customFormat="1" ht="16.5" customHeight="1">
      <c r="B109" s="32"/>
      <c r="C109" s="132" t="s">
        <v>241</v>
      </c>
      <c r="D109" s="132" t="s">
        <v>191</v>
      </c>
      <c r="E109" s="133" t="s">
        <v>3207</v>
      </c>
      <c r="F109" s="134" t="s">
        <v>3208</v>
      </c>
      <c r="G109" s="135" t="s">
        <v>2582</v>
      </c>
      <c r="H109" s="136">
        <v>2</v>
      </c>
      <c r="I109" s="137"/>
      <c r="J109" s="138">
        <f t="shared" si="0"/>
        <v>0</v>
      </c>
      <c r="K109" s="134" t="s">
        <v>18</v>
      </c>
      <c r="L109" s="32"/>
      <c r="M109" s="139" t="s">
        <v>18</v>
      </c>
      <c r="N109" s="140" t="s">
        <v>42</v>
      </c>
      <c r="P109" s="141">
        <f t="shared" si="1"/>
        <v>0</v>
      </c>
      <c r="Q109" s="141">
        <v>0</v>
      </c>
      <c r="R109" s="141">
        <f t="shared" si="2"/>
        <v>0</v>
      </c>
      <c r="S109" s="141">
        <v>0</v>
      </c>
      <c r="T109" s="142">
        <f t="shared" si="3"/>
        <v>0</v>
      </c>
      <c r="AR109" s="143" t="s">
        <v>195</v>
      </c>
      <c r="AT109" s="143" t="s">
        <v>191</v>
      </c>
      <c r="AU109" s="143" t="s">
        <v>80</v>
      </c>
      <c r="AY109" s="17" t="s">
        <v>189</v>
      </c>
      <c r="BE109" s="144">
        <f t="shared" si="4"/>
        <v>0</v>
      </c>
      <c r="BF109" s="144">
        <f t="shared" si="5"/>
        <v>0</v>
      </c>
      <c r="BG109" s="144">
        <f t="shared" si="6"/>
        <v>0</v>
      </c>
      <c r="BH109" s="144">
        <f t="shared" si="7"/>
        <v>0</v>
      </c>
      <c r="BI109" s="144">
        <f t="shared" si="8"/>
        <v>0</v>
      </c>
      <c r="BJ109" s="17" t="s">
        <v>78</v>
      </c>
      <c r="BK109" s="144">
        <f t="shared" si="9"/>
        <v>0</v>
      </c>
      <c r="BL109" s="17" t="s">
        <v>195</v>
      </c>
      <c r="BM109" s="143" t="s">
        <v>307</v>
      </c>
    </row>
    <row r="110" spans="2:65" s="11" customFormat="1" ht="22.9" customHeight="1">
      <c r="B110" s="120"/>
      <c r="D110" s="121" t="s">
        <v>70</v>
      </c>
      <c r="E110" s="130" t="s">
        <v>3089</v>
      </c>
      <c r="F110" s="130" t="s">
        <v>3110</v>
      </c>
      <c r="I110" s="123"/>
      <c r="J110" s="131">
        <f>BK110</f>
        <v>0</v>
      </c>
      <c r="L110" s="120"/>
      <c r="M110" s="125"/>
      <c r="P110" s="126">
        <f>SUM(P111:P112)</f>
        <v>0</v>
      </c>
      <c r="R110" s="126">
        <f>SUM(R111:R112)</f>
        <v>0</v>
      </c>
      <c r="T110" s="127">
        <f>SUM(T111:T112)</f>
        <v>0</v>
      </c>
      <c r="AR110" s="121" t="s">
        <v>78</v>
      </c>
      <c r="AT110" s="128" t="s">
        <v>70</v>
      </c>
      <c r="AU110" s="128" t="s">
        <v>78</v>
      </c>
      <c r="AY110" s="121" t="s">
        <v>189</v>
      </c>
      <c r="BK110" s="129">
        <f>SUM(BK111:BK112)</f>
        <v>0</v>
      </c>
    </row>
    <row r="111" spans="2:65" s="1" customFormat="1" ht="16.5" customHeight="1">
      <c r="B111" s="32"/>
      <c r="C111" s="132" t="s">
        <v>247</v>
      </c>
      <c r="D111" s="132" t="s">
        <v>191</v>
      </c>
      <c r="E111" s="133" t="s">
        <v>3209</v>
      </c>
      <c r="F111" s="134" t="s">
        <v>3210</v>
      </c>
      <c r="G111" s="135" t="s">
        <v>286</v>
      </c>
      <c r="H111" s="136">
        <v>400</v>
      </c>
      <c r="I111" s="137"/>
      <c r="J111" s="138">
        <f>ROUND(I111*H111,2)</f>
        <v>0</v>
      </c>
      <c r="K111" s="134" t="s">
        <v>18</v>
      </c>
      <c r="L111" s="32"/>
      <c r="M111" s="139" t="s">
        <v>18</v>
      </c>
      <c r="N111" s="140" t="s">
        <v>42</v>
      </c>
      <c r="P111" s="141">
        <f>O111*H111</f>
        <v>0</v>
      </c>
      <c r="Q111" s="141">
        <v>0</v>
      </c>
      <c r="R111" s="141">
        <f>Q111*H111</f>
        <v>0</v>
      </c>
      <c r="S111" s="141">
        <v>0</v>
      </c>
      <c r="T111" s="142">
        <f>S111*H111</f>
        <v>0</v>
      </c>
      <c r="AR111" s="143" t="s">
        <v>195</v>
      </c>
      <c r="AT111" s="143" t="s">
        <v>191</v>
      </c>
      <c r="AU111" s="143" t="s">
        <v>80</v>
      </c>
      <c r="AY111" s="17" t="s">
        <v>189</v>
      </c>
      <c r="BE111" s="144">
        <f>IF(N111="základní",J111,0)</f>
        <v>0</v>
      </c>
      <c r="BF111" s="144">
        <f>IF(N111="snížená",J111,0)</f>
        <v>0</v>
      </c>
      <c r="BG111" s="144">
        <f>IF(N111="zákl. přenesená",J111,0)</f>
        <v>0</v>
      </c>
      <c r="BH111" s="144">
        <f>IF(N111="sníž. přenesená",J111,0)</f>
        <v>0</v>
      </c>
      <c r="BI111" s="144">
        <f>IF(N111="nulová",J111,0)</f>
        <v>0</v>
      </c>
      <c r="BJ111" s="17" t="s">
        <v>78</v>
      </c>
      <c r="BK111" s="144">
        <f>ROUND(I111*H111,2)</f>
        <v>0</v>
      </c>
      <c r="BL111" s="17" t="s">
        <v>195</v>
      </c>
      <c r="BM111" s="143" t="s">
        <v>321</v>
      </c>
    </row>
    <row r="112" spans="2:65" s="1" customFormat="1" ht="16.5" customHeight="1">
      <c r="B112" s="32"/>
      <c r="C112" s="132" t="s">
        <v>253</v>
      </c>
      <c r="D112" s="132" t="s">
        <v>191</v>
      </c>
      <c r="E112" s="133" t="s">
        <v>3211</v>
      </c>
      <c r="F112" s="134" t="s">
        <v>3212</v>
      </c>
      <c r="G112" s="135" t="s">
        <v>286</v>
      </c>
      <c r="H112" s="136">
        <v>100</v>
      </c>
      <c r="I112" s="137"/>
      <c r="J112" s="138">
        <f>ROUND(I112*H112,2)</f>
        <v>0</v>
      </c>
      <c r="K112" s="134" t="s">
        <v>18</v>
      </c>
      <c r="L112" s="32"/>
      <c r="M112" s="139" t="s">
        <v>18</v>
      </c>
      <c r="N112" s="140" t="s">
        <v>42</v>
      </c>
      <c r="P112" s="141">
        <f>O112*H112</f>
        <v>0</v>
      </c>
      <c r="Q112" s="141">
        <v>0</v>
      </c>
      <c r="R112" s="141">
        <f>Q112*H112</f>
        <v>0</v>
      </c>
      <c r="S112" s="141">
        <v>0</v>
      </c>
      <c r="T112" s="142">
        <f>S112*H112</f>
        <v>0</v>
      </c>
      <c r="AR112" s="143" t="s">
        <v>195</v>
      </c>
      <c r="AT112" s="143" t="s">
        <v>191</v>
      </c>
      <c r="AU112" s="143" t="s">
        <v>80</v>
      </c>
      <c r="AY112" s="17" t="s">
        <v>189</v>
      </c>
      <c r="BE112" s="144">
        <f>IF(N112="základní",J112,0)</f>
        <v>0</v>
      </c>
      <c r="BF112" s="144">
        <f>IF(N112="snížená",J112,0)</f>
        <v>0</v>
      </c>
      <c r="BG112" s="144">
        <f>IF(N112="zákl. přenesená",J112,0)</f>
        <v>0</v>
      </c>
      <c r="BH112" s="144">
        <f>IF(N112="sníž. přenesená",J112,0)</f>
        <v>0</v>
      </c>
      <c r="BI112" s="144">
        <f>IF(N112="nulová",J112,0)</f>
        <v>0</v>
      </c>
      <c r="BJ112" s="17" t="s">
        <v>78</v>
      </c>
      <c r="BK112" s="144">
        <f>ROUND(I112*H112,2)</f>
        <v>0</v>
      </c>
      <c r="BL112" s="17" t="s">
        <v>195</v>
      </c>
      <c r="BM112" s="143" t="s">
        <v>332</v>
      </c>
    </row>
    <row r="113" spans="2:65" s="11" customFormat="1" ht="22.9" customHeight="1">
      <c r="B113" s="120"/>
      <c r="D113" s="121" t="s">
        <v>70</v>
      </c>
      <c r="E113" s="130" t="s">
        <v>3109</v>
      </c>
      <c r="F113" s="130" t="s">
        <v>3118</v>
      </c>
      <c r="I113" s="123"/>
      <c r="J113" s="131">
        <f>BK113</f>
        <v>0</v>
      </c>
      <c r="L113" s="120"/>
      <c r="M113" s="125"/>
      <c r="P113" s="126">
        <f>P114</f>
        <v>0</v>
      </c>
      <c r="R113" s="126">
        <f>R114</f>
        <v>0</v>
      </c>
      <c r="T113" s="127">
        <f>T114</f>
        <v>0</v>
      </c>
      <c r="AR113" s="121" t="s">
        <v>78</v>
      </c>
      <c r="AT113" s="128" t="s">
        <v>70</v>
      </c>
      <c r="AU113" s="128" t="s">
        <v>78</v>
      </c>
      <c r="AY113" s="121" t="s">
        <v>189</v>
      </c>
      <c r="BK113" s="129">
        <f>BK114</f>
        <v>0</v>
      </c>
    </row>
    <row r="114" spans="2:65" s="1" customFormat="1" ht="16.5" customHeight="1">
      <c r="B114" s="32"/>
      <c r="C114" s="132" t="s">
        <v>8</v>
      </c>
      <c r="D114" s="132" t="s">
        <v>191</v>
      </c>
      <c r="E114" s="133" t="s">
        <v>3213</v>
      </c>
      <c r="F114" s="134" t="s">
        <v>3214</v>
      </c>
      <c r="G114" s="135" t="s">
        <v>2582</v>
      </c>
      <c r="H114" s="136">
        <v>4</v>
      </c>
      <c r="I114" s="137"/>
      <c r="J114" s="138">
        <f>ROUND(I114*H114,2)</f>
        <v>0</v>
      </c>
      <c r="K114" s="134" t="s">
        <v>18</v>
      </c>
      <c r="L114" s="32"/>
      <c r="M114" s="139" t="s">
        <v>18</v>
      </c>
      <c r="N114" s="140" t="s">
        <v>42</v>
      </c>
      <c r="P114" s="141">
        <f>O114*H114</f>
        <v>0</v>
      </c>
      <c r="Q114" s="141">
        <v>0</v>
      </c>
      <c r="R114" s="141">
        <f>Q114*H114</f>
        <v>0</v>
      </c>
      <c r="S114" s="141">
        <v>0</v>
      </c>
      <c r="T114" s="142">
        <f>S114*H114</f>
        <v>0</v>
      </c>
      <c r="AR114" s="143" t="s">
        <v>195</v>
      </c>
      <c r="AT114" s="143" t="s">
        <v>191</v>
      </c>
      <c r="AU114" s="143" t="s">
        <v>80</v>
      </c>
      <c r="AY114" s="17" t="s">
        <v>189</v>
      </c>
      <c r="BE114" s="144">
        <f>IF(N114="základní",J114,0)</f>
        <v>0</v>
      </c>
      <c r="BF114" s="144">
        <f>IF(N114="snížená",J114,0)</f>
        <v>0</v>
      </c>
      <c r="BG114" s="144">
        <f>IF(N114="zákl. přenesená",J114,0)</f>
        <v>0</v>
      </c>
      <c r="BH114" s="144">
        <f>IF(N114="sníž. přenesená",J114,0)</f>
        <v>0</v>
      </c>
      <c r="BI114" s="144">
        <f>IF(N114="nulová",J114,0)</f>
        <v>0</v>
      </c>
      <c r="BJ114" s="17" t="s">
        <v>78</v>
      </c>
      <c r="BK114" s="144">
        <f>ROUND(I114*H114,2)</f>
        <v>0</v>
      </c>
      <c r="BL114" s="17" t="s">
        <v>195</v>
      </c>
      <c r="BM114" s="143" t="s">
        <v>344</v>
      </c>
    </row>
    <row r="115" spans="2:65" s="11" customFormat="1" ht="22.9" customHeight="1">
      <c r="B115" s="120"/>
      <c r="D115" s="121" t="s">
        <v>70</v>
      </c>
      <c r="E115" s="130" t="s">
        <v>3117</v>
      </c>
      <c r="F115" s="130" t="s">
        <v>3123</v>
      </c>
      <c r="I115" s="123"/>
      <c r="J115" s="131">
        <f>BK115</f>
        <v>0</v>
      </c>
      <c r="L115" s="120"/>
      <c r="M115" s="125"/>
      <c r="P115" s="126">
        <f>SUM(P116:P117)</f>
        <v>0</v>
      </c>
      <c r="R115" s="126">
        <f>SUM(R116:R117)</f>
        <v>0</v>
      </c>
      <c r="T115" s="127">
        <f>SUM(T116:T117)</f>
        <v>0</v>
      </c>
      <c r="AR115" s="121" t="s">
        <v>78</v>
      </c>
      <c r="AT115" s="128" t="s">
        <v>70</v>
      </c>
      <c r="AU115" s="128" t="s">
        <v>78</v>
      </c>
      <c r="AY115" s="121" t="s">
        <v>189</v>
      </c>
      <c r="BK115" s="129">
        <f>SUM(BK116:BK117)</f>
        <v>0</v>
      </c>
    </row>
    <row r="116" spans="2:65" s="1" customFormat="1" ht="24.2" customHeight="1">
      <c r="B116" s="32"/>
      <c r="C116" s="132" t="s">
        <v>270</v>
      </c>
      <c r="D116" s="132" t="s">
        <v>191</v>
      </c>
      <c r="E116" s="133" t="s">
        <v>3215</v>
      </c>
      <c r="F116" s="134" t="s">
        <v>3125</v>
      </c>
      <c r="G116" s="135" t="s">
        <v>286</v>
      </c>
      <c r="H116" s="136">
        <v>100</v>
      </c>
      <c r="I116" s="137"/>
      <c r="J116" s="138">
        <f>ROUND(I116*H116,2)</f>
        <v>0</v>
      </c>
      <c r="K116" s="134" t="s">
        <v>18</v>
      </c>
      <c r="L116" s="32"/>
      <c r="M116" s="139" t="s">
        <v>18</v>
      </c>
      <c r="N116" s="140" t="s">
        <v>42</v>
      </c>
      <c r="P116" s="141">
        <f>O116*H116</f>
        <v>0</v>
      </c>
      <c r="Q116" s="141">
        <v>0</v>
      </c>
      <c r="R116" s="141">
        <f>Q116*H116</f>
        <v>0</v>
      </c>
      <c r="S116" s="141">
        <v>0</v>
      </c>
      <c r="T116" s="142">
        <f>S116*H116</f>
        <v>0</v>
      </c>
      <c r="AR116" s="143" t="s">
        <v>195</v>
      </c>
      <c r="AT116" s="143" t="s">
        <v>191</v>
      </c>
      <c r="AU116" s="143" t="s">
        <v>80</v>
      </c>
      <c r="AY116" s="17" t="s">
        <v>189</v>
      </c>
      <c r="BE116" s="144">
        <f>IF(N116="základní",J116,0)</f>
        <v>0</v>
      </c>
      <c r="BF116" s="144">
        <f>IF(N116="snížená",J116,0)</f>
        <v>0</v>
      </c>
      <c r="BG116" s="144">
        <f>IF(N116="zákl. přenesená",J116,0)</f>
        <v>0</v>
      </c>
      <c r="BH116" s="144">
        <f>IF(N116="sníž. přenesená",J116,0)</f>
        <v>0</v>
      </c>
      <c r="BI116" s="144">
        <f>IF(N116="nulová",J116,0)</f>
        <v>0</v>
      </c>
      <c r="BJ116" s="17" t="s">
        <v>78</v>
      </c>
      <c r="BK116" s="144">
        <f>ROUND(I116*H116,2)</f>
        <v>0</v>
      </c>
      <c r="BL116" s="17" t="s">
        <v>195</v>
      </c>
      <c r="BM116" s="143" t="s">
        <v>356</v>
      </c>
    </row>
    <row r="117" spans="2:65" s="1" customFormat="1" ht="16.5" customHeight="1">
      <c r="B117" s="32"/>
      <c r="C117" s="132" t="s">
        <v>277</v>
      </c>
      <c r="D117" s="132" t="s">
        <v>191</v>
      </c>
      <c r="E117" s="133" t="s">
        <v>3216</v>
      </c>
      <c r="F117" s="134" t="s">
        <v>3127</v>
      </c>
      <c r="G117" s="135" t="s">
        <v>2582</v>
      </c>
      <c r="H117" s="136">
        <v>1</v>
      </c>
      <c r="I117" s="137"/>
      <c r="J117" s="138">
        <f>ROUND(I117*H117,2)</f>
        <v>0</v>
      </c>
      <c r="K117" s="134" t="s">
        <v>18</v>
      </c>
      <c r="L117" s="32"/>
      <c r="M117" s="139" t="s">
        <v>18</v>
      </c>
      <c r="N117" s="140" t="s">
        <v>42</v>
      </c>
      <c r="P117" s="141">
        <f>O117*H117</f>
        <v>0</v>
      </c>
      <c r="Q117" s="141">
        <v>0</v>
      </c>
      <c r="R117" s="141">
        <f>Q117*H117</f>
        <v>0</v>
      </c>
      <c r="S117" s="141">
        <v>0</v>
      </c>
      <c r="T117" s="142">
        <f>S117*H117</f>
        <v>0</v>
      </c>
      <c r="AR117" s="143" t="s">
        <v>195</v>
      </c>
      <c r="AT117" s="143" t="s">
        <v>191</v>
      </c>
      <c r="AU117" s="143" t="s">
        <v>80</v>
      </c>
      <c r="AY117" s="17" t="s">
        <v>189</v>
      </c>
      <c r="BE117" s="144">
        <f>IF(N117="základní",J117,0)</f>
        <v>0</v>
      </c>
      <c r="BF117" s="144">
        <f>IF(N117="snížená",J117,0)</f>
        <v>0</v>
      </c>
      <c r="BG117" s="144">
        <f>IF(N117="zákl. přenesená",J117,0)</f>
        <v>0</v>
      </c>
      <c r="BH117" s="144">
        <f>IF(N117="sníž. přenesená",J117,0)</f>
        <v>0</v>
      </c>
      <c r="BI117" s="144">
        <f>IF(N117="nulová",J117,0)</f>
        <v>0</v>
      </c>
      <c r="BJ117" s="17" t="s">
        <v>78</v>
      </c>
      <c r="BK117" s="144">
        <f>ROUND(I117*H117,2)</f>
        <v>0</v>
      </c>
      <c r="BL117" s="17" t="s">
        <v>195</v>
      </c>
      <c r="BM117" s="143" t="s">
        <v>367</v>
      </c>
    </row>
    <row r="118" spans="2:65" s="11" customFormat="1" ht="22.9" customHeight="1">
      <c r="B118" s="120"/>
      <c r="D118" s="121" t="s">
        <v>70</v>
      </c>
      <c r="E118" s="130" t="s">
        <v>3122</v>
      </c>
      <c r="F118" s="130" t="s">
        <v>3129</v>
      </c>
      <c r="I118" s="123"/>
      <c r="J118" s="131">
        <f>BK118</f>
        <v>0</v>
      </c>
      <c r="L118" s="120"/>
      <c r="M118" s="125"/>
      <c r="P118" s="126">
        <f>SUM(P119:P124)</f>
        <v>0</v>
      </c>
      <c r="R118" s="126">
        <f>SUM(R119:R124)</f>
        <v>0</v>
      </c>
      <c r="T118" s="127">
        <f>SUM(T119:T124)</f>
        <v>0</v>
      </c>
      <c r="AR118" s="121" t="s">
        <v>78</v>
      </c>
      <c r="AT118" s="128" t="s">
        <v>70</v>
      </c>
      <c r="AU118" s="128" t="s">
        <v>78</v>
      </c>
      <c r="AY118" s="121" t="s">
        <v>189</v>
      </c>
      <c r="BK118" s="129">
        <f>SUM(BK119:BK124)</f>
        <v>0</v>
      </c>
    </row>
    <row r="119" spans="2:65" s="1" customFormat="1" ht="16.5" customHeight="1">
      <c r="B119" s="32"/>
      <c r="C119" s="132" t="s">
        <v>283</v>
      </c>
      <c r="D119" s="132" t="s">
        <v>191</v>
      </c>
      <c r="E119" s="133" t="s">
        <v>3217</v>
      </c>
      <c r="F119" s="134" t="s">
        <v>3131</v>
      </c>
      <c r="G119" s="135" t="s">
        <v>2582</v>
      </c>
      <c r="H119" s="136">
        <v>1</v>
      </c>
      <c r="I119" s="137"/>
      <c r="J119" s="138">
        <f t="shared" ref="J119:J124" si="10">ROUND(I119*H119,2)</f>
        <v>0</v>
      </c>
      <c r="K119" s="134" t="s">
        <v>18</v>
      </c>
      <c r="L119" s="32"/>
      <c r="M119" s="139" t="s">
        <v>18</v>
      </c>
      <c r="N119" s="140" t="s">
        <v>42</v>
      </c>
      <c r="P119" s="141">
        <f t="shared" ref="P119:P124" si="11">O119*H119</f>
        <v>0</v>
      </c>
      <c r="Q119" s="141">
        <v>0</v>
      </c>
      <c r="R119" s="141">
        <f t="shared" ref="R119:R124" si="12">Q119*H119</f>
        <v>0</v>
      </c>
      <c r="S119" s="141">
        <v>0</v>
      </c>
      <c r="T119" s="142">
        <f t="shared" ref="T119:T124" si="13">S119*H119</f>
        <v>0</v>
      </c>
      <c r="AR119" s="143" t="s">
        <v>195</v>
      </c>
      <c r="AT119" s="143" t="s">
        <v>191</v>
      </c>
      <c r="AU119" s="143" t="s">
        <v>80</v>
      </c>
      <c r="AY119" s="17" t="s">
        <v>189</v>
      </c>
      <c r="BE119" s="144">
        <f t="shared" ref="BE119:BE124" si="14">IF(N119="základní",J119,0)</f>
        <v>0</v>
      </c>
      <c r="BF119" s="144">
        <f t="shared" ref="BF119:BF124" si="15">IF(N119="snížená",J119,0)</f>
        <v>0</v>
      </c>
      <c r="BG119" s="144">
        <f t="shared" ref="BG119:BG124" si="16">IF(N119="zákl. přenesená",J119,0)</f>
        <v>0</v>
      </c>
      <c r="BH119" s="144">
        <f t="shared" ref="BH119:BH124" si="17">IF(N119="sníž. přenesená",J119,0)</f>
        <v>0</v>
      </c>
      <c r="BI119" s="144">
        <f t="shared" ref="BI119:BI124" si="18">IF(N119="nulová",J119,0)</f>
        <v>0</v>
      </c>
      <c r="BJ119" s="17" t="s">
        <v>78</v>
      </c>
      <c r="BK119" s="144">
        <f t="shared" ref="BK119:BK124" si="19">ROUND(I119*H119,2)</f>
        <v>0</v>
      </c>
      <c r="BL119" s="17" t="s">
        <v>195</v>
      </c>
      <c r="BM119" s="143" t="s">
        <v>381</v>
      </c>
    </row>
    <row r="120" spans="2:65" s="1" customFormat="1" ht="16.5" customHeight="1">
      <c r="B120" s="32"/>
      <c r="C120" s="132" t="s">
        <v>291</v>
      </c>
      <c r="D120" s="132" t="s">
        <v>191</v>
      </c>
      <c r="E120" s="133" t="s">
        <v>3132</v>
      </c>
      <c r="F120" s="134" t="s">
        <v>3133</v>
      </c>
      <c r="G120" s="135" t="s">
        <v>286</v>
      </c>
      <c r="H120" s="136">
        <v>80</v>
      </c>
      <c r="I120" s="137"/>
      <c r="J120" s="138">
        <f t="shared" si="10"/>
        <v>0</v>
      </c>
      <c r="K120" s="134" t="s">
        <v>18</v>
      </c>
      <c r="L120" s="32"/>
      <c r="M120" s="139" t="s">
        <v>18</v>
      </c>
      <c r="N120" s="140" t="s">
        <v>42</v>
      </c>
      <c r="P120" s="141">
        <f t="shared" si="11"/>
        <v>0</v>
      </c>
      <c r="Q120" s="141">
        <v>0</v>
      </c>
      <c r="R120" s="141">
        <f t="shared" si="12"/>
        <v>0</v>
      </c>
      <c r="S120" s="141">
        <v>0</v>
      </c>
      <c r="T120" s="142">
        <f t="shared" si="13"/>
        <v>0</v>
      </c>
      <c r="AR120" s="143" t="s">
        <v>195</v>
      </c>
      <c r="AT120" s="143" t="s">
        <v>191</v>
      </c>
      <c r="AU120" s="143" t="s">
        <v>80</v>
      </c>
      <c r="AY120" s="17" t="s">
        <v>189</v>
      </c>
      <c r="BE120" s="144">
        <f t="shared" si="14"/>
        <v>0</v>
      </c>
      <c r="BF120" s="144">
        <f t="shared" si="15"/>
        <v>0</v>
      </c>
      <c r="BG120" s="144">
        <f t="shared" si="16"/>
        <v>0</v>
      </c>
      <c r="BH120" s="144">
        <f t="shared" si="17"/>
        <v>0</v>
      </c>
      <c r="BI120" s="144">
        <f t="shared" si="18"/>
        <v>0</v>
      </c>
      <c r="BJ120" s="17" t="s">
        <v>78</v>
      </c>
      <c r="BK120" s="144">
        <f t="shared" si="19"/>
        <v>0</v>
      </c>
      <c r="BL120" s="17" t="s">
        <v>195</v>
      </c>
      <c r="BM120" s="143" t="s">
        <v>394</v>
      </c>
    </row>
    <row r="121" spans="2:65" s="1" customFormat="1" ht="16.5" customHeight="1">
      <c r="B121" s="32"/>
      <c r="C121" s="132" t="s">
        <v>298</v>
      </c>
      <c r="D121" s="132" t="s">
        <v>191</v>
      </c>
      <c r="E121" s="133" t="s">
        <v>3218</v>
      </c>
      <c r="F121" s="134" t="s">
        <v>3135</v>
      </c>
      <c r="G121" s="135" t="s">
        <v>2582</v>
      </c>
      <c r="H121" s="136">
        <v>1</v>
      </c>
      <c r="I121" s="137"/>
      <c r="J121" s="138">
        <f t="shared" si="10"/>
        <v>0</v>
      </c>
      <c r="K121" s="134" t="s">
        <v>18</v>
      </c>
      <c r="L121" s="32"/>
      <c r="M121" s="139" t="s">
        <v>18</v>
      </c>
      <c r="N121" s="140" t="s">
        <v>42</v>
      </c>
      <c r="P121" s="141">
        <f t="shared" si="11"/>
        <v>0</v>
      </c>
      <c r="Q121" s="141">
        <v>0</v>
      </c>
      <c r="R121" s="141">
        <f t="shared" si="12"/>
        <v>0</v>
      </c>
      <c r="S121" s="141">
        <v>0</v>
      </c>
      <c r="T121" s="142">
        <f t="shared" si="13"/>
        <v>0</v>
      </c>
      <c r="AR121" s="143" t="s">
        <v>195</v>
      </c>
      <c r="AT121" s="143" t="s">
        <v>191</v>
      </c>
      <c r="AU121" s="143" t="s">
        <v>80</v>
      </c>
      <c r="AY121" s="17" t="s">
        <v>189</v>
      </c>
      <c r="BE121" s="144">
        <f t="shared" si="14"/>
        <v>0</v>
      </c>
      <c r="BF121" s="144">
        <f t="shared" si="15"/>
        <v>0</v>
      </c>
      <c r="BG121" s="144">
        <f t="shared" si="16"/>
        <v>0</v>
      </c>
      <c r="BH121" s="144">
        <f t="shared" si="17"/>
        <v>0</v>
      </c>
      <c r="BI121" s="144">
        <f t="shared" si="18"/>
        <v>0</v>
      </c>
      <c r="BJ121" s="17" t="s">
        <v>78</v>
      </c>
      <c r="BK121" s="144">
        <f t="shared" si="19"/>
        <v>0</v>
      </c>
      <c r="BL121" s="17" t="s">
        <v>195</v>
      </c>
      <c r="BM121" s="143" t="s">
        <v>405</v>
      </c>
    </row>
    <row r="122" spans="2:65" s="1" customFormat="1" ht="16.5" customHeight="1">
      <c r="B122" s="32"/>
      <c r="C122" s="132" t="s">
        <v>307</v>
      </c>
      <c r="D122" s="132" t="s">
        <v>191</v>
      </c>
      <c r="E122" s="133" t="s">
        <v>3219</v>
      </c>
      <c r="F122" s="134" t="s">
        <v>3220</v>
      </c>
      <c r="G122" s="135" t="s">
        <v>2582</v>
      </c>
      <c r="H122" s="136">
        <v>1</v>
      </c>
      <c r="I122" s="137"/>
      <c r="J122" s="138">
        <f t="shared" si="10"/>
        <v>0</v>
      </c>
      <c r="K122" s="134" t="s">
        <v>18</v>
      </c>
      <c r="L122" s="32"/>
      <c r="M122" s="139" t="s">
        <v>18</v>
      </c>
      <c r="N122" s="140" t="s">
        <v>42</v>
      </c>
      <c r="P122" s="141">
        <f t="shared" si="11"/>
        <v>0</v>
      </c>
      <c r="Q122" s="141">
        <v>0</v>
      </c>
      <c r="R122" s="141">
        <f t="shared" si="12"/>
        <v>0</v>
      </c>
      <c r="S122" s="141">
        <v>0</v>
      </c>
      <c r="T122" s="142">
        <f t="shared" si="13"/>
        <v>0</v>
      </c>
      <c r="AR122" s="143" t="s">
        <v>195</v>
      </c>
      <c r="AT122" s="143" t="s">
        <v>191</v>
      </c>
      <c r="AU122" s="143" t="s">
        <v>80</v>
      </c>
      <c r="AY122" s="17" t="s">
        <v>189</v>
      </c>
      <c r="BE122" s="144">
        <f t="shared" si="14"/>
        <v>0</v>
      </c>
      <c r="BF122" s="144">
        <f t="shared" si="15"/>
        <v>0</v>
      </c>
      <c r="BG122" s="144">
        <f t="shared" si="16"/>
        <v>0</v>
      </c>
      <c r="BH122" s="144">
        <f t="shared" si="17"/>
        <v>0</v>
      </c>
      <c r="BI122" s="144">
        <f t="shared" si="18"/>
        <v>0</v>
      </c>
      <c r="BJ122" s="17" t="s">
        <v>78</v>
      </c>
      <c r="BK122" s="144">
        <f t="shared" si="19"/>
        <v>0</v>
      </c>
      <c r="BL122" s="17" t="s">
        <v>195</v>
      </c>
      <c r="BM122" s="143" t="s">
        <v>419</v>
      </c>
    </row>
    <row r="123" spans="2:65" s="1" customFormat="1" ht="16.5" customHeight="1">
      <c r="B123" s="32"/>
      <c r="C123" s="132" t="s">
        <v>316</v>
      </c>
      <c r="D123" s="132" t="s">
        <v>191</v>
      </c>
      <c r="E123" s="133" t="s">
        <v>3221</v>
      </c>
      <c r="F123" s="134" t="s">
        <v>3222</v>
      </c>
      <c r="G123" s="135" t="s">
        <v>2582</v>
      </c>
      <c r="H123" s="136">
        <v>1</v>
      </c>
      <c r="I123" s="137"/>
      <c r="J123" s="138">
        <f t="shared" si="10"/>
        <v>0</v>
      </c>
      <c r="K123" s="134" t="s">
        <v>18</v>
      </c>
      <c r="L123" s="32"/>
      <c r="M123" s="139" t="s">
        <v>18</v>
      </c>
      <c r="N123" s="140" t="s">
        <v>42</v>
      </c>
      <c r="P123" s="141">
        <f t="shared" si="11"/>
        <v>0</v>
      </c>
      <c r="Q123" s="141">
        <v>0</v>
      </c>
      <c r="R123" s="141">
        <f t="shared" si="12"/>
        <v>0</v>
      </c>
      <c r="S123" s="141">
        <v>0</v>
      </c>
      <c r="T123" s="142">
        <f t="shared" si="13"/>
        <v>0</v>
      </c>
      <c r="AR123" s="143" t="s">
        <v>195</v>
      </c>
      <c r="AT123" s="143" t="s">
        <v>191</v>
      </c>
      <c r="AU123" s="143" t="s">
        <v>80</v>
      </c>
      <c r="AY123" s="17" t="s">
        <v>189</v>
      </c>
      <c r="BE123" s="144">
        <f t="shared" si="14"/>
        <v>0</v>
      </c>
      <c r="BF123" s="144">
        <f t="shared" si="15"/>
        <v>0</v>
      </c>
      <c r="BG123" s="144">
        <f t="shared" si="16"/>
        <v>0</v>
      </c>
      <c r="BH123" s="144">
        <f t="shared" si="17"/>
        <v>0</v>
      </c>
      <c r="BI123" s="144">
        <f t="shared" si="18"/>
        <v>0</v>
      </c>
      <c r="BJ123" s="17" t="s">
        <v>78</v>
      </c>
      <c r="BK123" s="144">
        <f t="shared" si="19"/>
        <v>0</v>
      </c>
      <c r="BL123" s="17" t="s">
        <v>195</v>
      </c>
      <c r="BM123" s="143" t="s">
        <v>430</v>
      </c>
    </row>
    <row r="124" spans="2:65" s="1" customFormat="1" ht="16.5" customHeight="1">
      <c r="B124" s="32"/>
      <c r="C124" s="132" t="s">
        <v>321</v>
      </c>
      <c r="D124" s="132" t="s">
        <v>191</v>
      </c>
      <c r="E124" s="133" t="s">
        <v>3223</v>
      </c>
      <c r="F124" s="134" t="s">
        <v>3139</v>
      </c>
      <c r="G124" s="135" t="s">
        <v>2582</v>
      </c>
      <c r="H124" s="136">
        <v>1</v>
      </c>
      <c r="I124" s="137"/>
      <c r="J124" s="138">
        <f t="shared" si="10"/>
        <v>0</v>
      </c>
      <c r="K124" s="134" t="s">
        <v>18</v>
      </c>
      <c r="L124" s="32"/>
      <c r="M124" s="139" t="s">
        <v>18</v>
      </c>
      <c r="N124" s="140" t="s">
        <v>42</v>
      </c>
      <c r="P124" s="141">
        <f t="shared" si="11"/>
        <v>0</v>
      </c>
      <c r="Q124" s="141">
        <v>0</v>
      </c>
      <c r="R124" s="141">
        <f t="shared" si="12"/>
        <v>0</v>
      </c>
      <c r="S124" s="141">
        <v>0</v>
      </c>
      <c r="T124" s="142">
        <f t="shared" si="13"/>
        <v>0</v>
      </c>
      <c r="AR124" s="143" t="s">
        <v>195</v>
      </c>
      <c r="AT124" s="143" t="s">
        <v>191</v>
      </c>
      <c r="AU124" s="143" t="s">
        <v>80</v>
      </c>
      <c r="AY124" s="17" t="s">
        <v>189</v>
      </c>
      <c r="BE124" s="144">
        <f t="shared" si="14"/>
        <v>0</v>
      </c>
      <c r="BF124" s="144">
        <f t="shared" si="15"/>
        <v>0</v>
      </c>
      <c r="BG124" s="144">
        <f t="shared" si="16"/>
        <v>0</v>
      </c>
      <c r="BH124" s="144">
        <f t="shared" si="17"/>
        <v>0</v>
      </c>
      <c r="BI124" s="144">
        <f t="shared" si="18"/>
        <v>0</v>
      </c>
      <c r="BJ124" s="17" t="s">
        <v>78</v>
      </c>
      <c r="BK124" s="144">
        <f t="shared" si="19"/>
        <v>0</v>
      </c>
      <c r="BL124" s="17" t="s">
        <v>195</v>
      </c>
      <c r="BM124" s="143" t="s">
        <v>444</v>
      </c>
    </row>
    <row r="125" spans="2:65" s="11" customFormat="1" ht="22.9" customHeight="1">
      <c r="B125" s="120"/>
      <c r="D125" s="121" t="s">
        <v>70</v>
      </c>
      <c r="E125" s="130" t="s">
        <v>3128</v>
      </c>
      <c r="F125" s="130" t="s">
        <v>2667</v>
      </c>
      <c r="I125" s="123"/>
      <c r="J125" s="131">
        <f>BK125</f>
        <v>0</v>
      </c>
      <c r="L125" s="120"/>
      <c r="M125" s="125"/>
      <c r="P125" s="126">
        <f>SUM(P126:P144)</f>
        <v>0</v>
      </c>
      <c r="R125" s="126">
        <f>SUM(R126:R144)</f>
        <v>0</v>
      </c>
      <c r="T125" s="127">
        <f>SUM(T126:T144)</f>
        <v>0</v>
      </c>
      <c r="AR125" s="121" t="s">
        <v>78</v>
      </c>
      <c r="AT125" s="128" t="s">
        <v>70</v>
      </c>
      <c r="AU125" s="128" t="s">
        <v>78</v>
      </c>
      <c r="AY125" s="121" t="s">
        <v>189</v>
      </c>
      <c r="BK125" s="129">
        <f>SUM(BK126:BK144)</f>
        <v>0</v>
      </c>
    </row>
    <row r="126" spans="2:65" s="1" customFormat="1" ht="16.5" customHeight="1">
      <c r="B126" s="32"/>
      <c r="C126" s="132" t="s">
        <v>7</v>
      </c>
      <c r="D126" s="132" t="s">
        <v>191</v>
      </c>
      <c r="E126" s="133" t="s">
        <v>3224</v>
      </c>
      <c r="F126" s="134" t="s">
        <v>3225</v>
      </c>
      <c r="G126" s="135" t="s">
        <v>2582</v>
      </c>
      <c r="H126" s="136">
        <v>1</v>
      </c>
      <c r="I126" s="137"/>
      <c r="J126" s="138">
        <f t="shared" ref="J126:J144" si="20">ROUND(I126*H126,2)</f>
        <v>0</v>
      </c>
      <c r="K126" s="134" t="s">
        <v>18</v>
      </c>
      <c r="L126" s="32"/>
      <c r="M126" s="139" t="s">
        <v>18</v>
      </c>
      <c r="N126" s="140" t="s">
        <v>42</v>
      </c>
      <c r="P126" s="141">
        <f t="shared" ref="P126:P144" si="21">O126*H126</f>
        <v>0</v>
      </c>
      <c r="Q126" s="141">
        <v>0</v>
      </c>
      <c r="R126" s="141">
        <f t="shared" ref="R126:R144" si="22">Q126*H126</f>
        <v>0</v>
      </c>
      <c r="S126" s="141">
        <v>0</v>
      </c>
      <c r="T126" s="142">
        <f t="shared" ref="T126:T144" si="23">S126*H126</f>
        <v>0</v>
      </c>
      <c r="AR126" s="143" t="s">
        <v>195</v>
      </c>
      <c r="AT126" s="143" t="s">
        <v>191</v>
      </c>
      <c r="AU126" s="143" t="s">
        <v>80</v>
      </c>
      <c r="AY126" s="17" t="s">
        <v>189</v>
      </c>
      <c r="BE126" s="144">
        <f t="shared" ref="BE126:BE144" si="24">IF(N126="základní",J126,0)</f>
        <v>0</v>
      </c>
      <c r="BF126" s="144">
        <f t="shared" ref="BF126:BF144" si="25">IF(N126="snížená",J126,0)</f>
        <v>0</v>
      </c>
      <c r="BG126" s="144">
        <f t="shared" ref="BG126:BG144" si="26">IF(N126="zákl. přenesená",J126,0)</f>
        <v>0</v>
      </c>
      <c r="BH126" s="144">
        <f t="shared" ref="BH126:BH144" si="27">IF(N126="sníž. přenesená",J126,0)</f>
        <v>0</v>
      </c>
      <c r="BI126" s="144">
        <f t="shared" ref="BI126:BI144" si="28">IF(N126="nulová",J126,0)</f>
        <v>0</v>
      </c>
      <c r="BJ126" s="17" t="s">
        <v>78</v>
      </c>
      <c r="BK126" s="144">
        <f t="shared" ref="BK126:BK144" si="29">ROUND(I126*H126,2)</f>
        <v>0</v>
      </c>
      <c r="BL126" s="17" t="s">
        <v>195</v>
      </c>
      <c r="BM126" s="143" t="s">
        <v>455</v>
      </c>
    </row>
    <row r="127" spans="2:65" s="1" customFormat="1" ht="16.5" customHeight="1">
      <c r="B127" s="32"/>
      <c r="C127" s="132" t="s">
        <v>332</v>
      </c>
      <c r="D127" s="132" t="s">
        <v>191</v>
      </c>
      <c r="E127" s="133" t="s">
        <v>3226</v>
      </c>
      <c r="F127" s="134" t="s">
        <v>3227</v>
      </c>
      <c r="G127" s="135" t="s">
        <v>2582</v>
      </c>
      <c r="H127" s="136">
        <v>1</v>
      </c>
      <c r="I127" s="137"/>
      <c r="J127" s="138">
        <f t="shared" si="20"/>
        <v>0</v>
      </c>
      <c r="K127" s="134" t="s">
        <v>18</v>
      </c>
      <c r="L127" s="32"/>
      <c r="M127" s="139" t="s">
        <v>18</v>
      </c>
      <c r="N127" s="140" t="s">
        <v>42</v>
      </c>
      <c r="P127" s="141">
        <f t="shared" si="21"/>
        <v>0</v>
      </c>
      <c r="Q127" s="141">
        <v>0</v>
      </c>
      <c r="R127" s="141">
        <f t="shared" si="22"/>
        <v>0</v>
      </c>
      <c r="S127" s="141">
        <v>0</v>
      </c>
      <c r="T127" s="142">
        <f t="shared" si="23"/>
        <v>0</v>
      </c>
      <c r="AR127" s="143" t="s">
        <v>195</v>
      </c>
      <c r="AT127" s="143" t="s">
        <v>191</v>
      </c>
      <c r="AU127" s="143" t="s">
        <v>80</v>
      </c>
      <c r="AY127" s="17" t="s">
        <v>189</v>
      </c>
      <c r="BE127" s="144">
        <f t="shared" si="24"/>
        <v>0</v>
      </c>
      <c r="BF127" s="144">
        <f t="shared" si="25"/>
        <v>0</v>
      </c>
      <c r="BG127" s="144">
        <f t="shared" si="26"/>
        <v>0</v>
      </c>
      <c r="BH127" s="144">
        <f t="shared" si="27"/>
        <v>0</v>
      </c>
      <c r="BI127" s="144">
        <f t="shared" si="28"/>
        <v>0</v>
      </c>
      <c r="BJ127" s="17" t="s">
        <v>78</v>
      </c>
      <c r="BK127" s="144">
        <f t="shared" si="29"/>
        <v>0</v>
      </c>
      <c r="BL127" s="17" t="s">
        <v>195</v>
      </c>
      <c r="BM127" s="143" t="s">
        <v>467</v>
      </c>
    </row>
    <row r="128" spans="2:65" s="1" customFormat="1" ht="16.5" customHeight="1">
      <c r="B128" s="32"/>
      <c r="C128" s="132" t="s">
        <v>338</v>
      </c>
      <c r="D128" s="132" t="s">
        <v>191</v>
      </c>
      <c r="E128" s="133" t="s">
        <v>3228</v>
      </c>
      <c r="F128" s="134" t="s">
        <v>3229</v>
      </c>
      <c r="G128" s="135" t="s">
        <v>2582</v>
      </c>
      <c r="H128" s="136">
        <v>1</v>
      </c>
      <c r="I128" s="137"/>
      <c r="J128" s="138">
        <f t="shared" si="20"/>
        <v>0</v>
      </c>
      <c r="K128" s="134" t="s">
        <v>18</v>
      </c>
      <c r="L128" s="32"/>
      <c r="M128" s="139" t="s">
        <v>18</v>
      </c>
      <c r="N128" s="140" t="s">
        <v>42</v>
      </c>
      <c r="P128" s="141">
        <f t="shared" si="21"/>
        <v>0</v>
      </c>
      <c r="Q128" s="141">
        <v>0</v>
      </c>
      <c r="R128" s="141">
        <f t="shared" si="22"/>
        <v>0</v>
      </c>
      <c r="S128" s="141">
        <v>0</v>
      </c>
      <c r="T128" s="142">
        <f t="shared" si="23"/>
        <v>0</v>
      </c>
      <c r="AR128" s="143" t="s">
        <v>195</v>
      </c>
      <c r="AT128" s="143" t="s">
        <v>191</v>
      </c>
      <c r="AU128" s="143" t="s">
        <v>80</v>
      </c>
      <c r="AY128" s="17" t="s">
        <v>189</v>
      </c>
      <c r="BE128" s="144">
        <f t="shared" si="24"/>
        <v>0</v>
      </c>
      <c r="BF128" s="144">
        <f t="shared" si="25"/>
        <v>0</v>
      </c>
      <c r="BG128" s="144">
        <f t="shared" si="26"/>
        <v>0</v>
      </c>
      <c r="BH128" s="144">
        <f t="shared" si="27"/>
        <v>0</v>
      </c>
      <c r="BI128" s="144">
        <f t="shared" si="28"/>
        <v>0</v>
      </c>
      <c r="BJ128" s="17" t="s">
        <v>78</v>
      </c>
      <c r="BK128" s="144">
        <f t="shared" si="29"/>
        <v>0</v>
      </c>
      <c r="BL128" s="17" t="s">
        <v>195</v>
      </c>
      <c r="BM128" s="143" t="s">
        <v>479</v>
      </c>
    </row>
    <row r="129" spans="2:65" s="1" customFormat="1" ht="16.5" customHeight="1">
      <c r="B129" s="32"/>
      <c r="C129" s="132" t="s">
        <v>344</v>
      </c>
      <c r="D129" s="132" t="s">
        <v>191</v>
      </c>
      <c r="E129" s="133" t="s">
        <v>3230</v>
      </c>
      <c r="F129" s="134" t="s">
        <v>3144</v>
      </c>
      <c r="G129" s="135" t="s">
        <v>2582</v>
      </c>
      <c r="H129" s="136">
        <v>1</v>
      </c>
      <c r="I129" s="137"/>
      <c r="J129" s="138">
        <f t="shared" si="20"/>
        <v>0</v>
      </c>
      <c r="K129" s="134" t="s">
        <v>18</v>
      </c>
      <c r="L129" s="32"/>
      <c r="M129" s="139" t="s">
        <v>18</v>
      </c>
      <c r="N129" s="140" t="s">
        <v>42</v>
      </c>
      <c r="P129" s="141">
        <f t="shared" si="21"/>
        <v>0</v>
      </c>
      <c r="Q129" s="141">
        <v>0</v>
      </c>
      <c r="R129" s="141">
        <f t="shared" si="22"/>
        <v>0</v>
      </c>
      <c r="S129" s="141">
        <v>0</v>
      </c>
      <c r="T129" s="142">
        <f t="shared" si="23"/>
        <v>0</v>
      </c>
      <c r="AR129" s="143" t="s">
        <v>195</v>
      </c>
      <c r="AT129" s="143" t="s">
        <v>191</v>
      </c>
      <c r="AU129" s="143" t="s">
        <v>80</v>
      </c>
      <c r="AY129" s="17" t="s">
        <v>189</v>
      </c>
      <c r="BE129" s="144">
        <f t="shared" si="24"/>
        <v>0</v>
      </c>
      <c r="BF129" s="144">
        <f t="shared" si="25"/>
        <v>0</v>
      </c>
      <c r="BG129" s="144">
        <f t="shared" si="26"/>
        <v>0</v>
      </c>
      <c r="BH129" s="144">
        <f t="shared" si="27"/>
        <v>0</v>
      </c>
      <c r="BI129" s="144">
        <f t="shared" si="28"/>
        <v>0</v>
      </c>
      <c r="BJ129" s="17" t="s">
        <v>78</v>
      </c>
      <c r="BK129" s="144">
        <f t="shared" si="29"/>
        <v>0</v>
      </c>
      <c r="BL129" s="17" t="s">
        <v>195</v>
      </c>
      <c r="BM129" s="143" t="s">
        <v>491</v>
      </c>
    </row>
    <row r="130" spans="2:65" s="1" customFormat="1" ht="16.5" customHeight="1">
      <c r="B130" s="32"/>
      <c r="C130" s="132" t="s">
        <v>350</v>
      </c>
      <c r="D130" s="132" t="s">
        <v>191</v>
      </c>
      <c r="E130" s="133" t="s">
        <v>3231</v>
      </c>
      <c r="F130" s="134" t="s">
        <v>2566</v>
      </c>
      <c r="G130" s="135" t="s">
        <v>2582</v>
      </c>
      <c r="H130" s="136">
        <v>1</v>
      </c>
      <c r="I130" s="137"/>
      <c r="J130" s="138">
        <f t="shared" si="20"/>
        <v>0</v>
      </c>
      <c r="K130" s="134" t="s">
        <v>18</v>
      </c>
      <c r="L130" s="32"/>
      <c r="M130" s="139" t="s">
        <v>18</v>
      </c>
      <c r="N130" s="140" t="s">
        <v>42</v>
      </c>
      <c r="P130" s="141">
        <f t="shared" si="21"/>
        <v>0</v>
      </c>
      <c r="Q130" s="141">
        <v>0</v>
      </c>
      <c r="R130" s="141">
        <f t="shared" si="22"/>
        <v>0</v>
      </c>
      <c r="S130" s="141">
        <v>0</v>
      </c>
      <c r="T130" s="142">
        <f t="shared" si="23"/>
        <v>0</v>
      </c>
      <c r="AR130" s="143" t="s">
        <v>195</v>
      </c>
      <c r="AT130" s="143" t="s">
        <v>191</v>
      </c>
      <c r="AU130" s="143" t="s">
        <v>80</v>
      </c>
      <c r="AY130" s="17" t="s">
        <v>189</v>
      </c>
      <c r="BE130" s="144">
        <f t="shared" si="24"/>
        <v>0</v>
      </c>
      <c r="BF130" s="144">
        <f t="shared" si="25"/>
        <v>0</v>
      </c>
      <c r="BG130" s="144">
        <f t="shared" si="26"/>
        <v>0</v>
      </c>
      <c r="BH130" s="144">
        <f t="shared" si="27"/>
        <v>0</v>
      </c>
      <c r="BI130" s="144">
        <f t="shared" si="28"/>
        <v>0</v>
      </c>
      <c r="BJ130" s="17" t="s">
        <v>78</v>
      </c>
      <c r="BK130" s="144">
        <f t="shared" si="29"/>
        <v>0</v>
      </c>
      <c r="BL130" s="17" t="s">
        <v>195</v>
      </c>
      <c r="BM130" s="143" t="s">
        <v>502</v>
      </c>
    </row>
    <row r="131" spans="2:65" s="1" customFormat="1" ht="16.5" customHeight="1">
      <c r="B131" s="32"/>
      <c r="C131" s="132" t="s">
        <v>356</v>
      </c>
      <c r="D131" s="132" t="s">
        <v>191</v>
      </c>
      <c r="E131" s="133" t="s">
        <v>3232</v>
      </c>
      <c r="F131" s="134" t="s">
        <v>3147</v>
      </c>
      <c r="G131" s="135" t="s">
        <v>2582</v>
      </c>
      <c r="H131" s="136">
        <v>1</v>
      </c>
      <c r="I131" s="137"/>
      <c r="J131" s="138">
        <f t="shared" si="20"/>
        <v>0</v>
      </c>
      <c r="K131" s="134" t="s">
        <v>18</v>
      </c>
      <c r="L131" s="32"/>
      <c r="M131" s="139" t="s">
        <v>18</v>
      </c>
      <c r="N131" s="140" t="s">
        <v>42</v>
      </c>
      <c r="P131" s="141">
        <f t="shared" si="21"/>
        <v>0</v>
      </c>
      <c r="Q131" s="141">
        <v>0</v>
      </c>
      <c r="R131" s="141">
        <f t="shared" si="22"/>
        <v>0</v>
      </c>
      <c r="S131" s="141">
        <v>0</v>
      </c>
      <c r="T131" s="142">
        <f t="shared" si="23"/>
        <v>0</v>
      </c>
      <c r="AR131" s="143" t="s">
        <v>195</v>
      </c>
      <c r="AT131" s="143" t="s">
        <v>191</v>
      </c>
      <c r="AU131" s="143" t="s">
        <v>80</v>
      </c>
      <c r="AY131" s="17" t="s">
        <v>189</v>
      </c>
      <c r="BE131" s="144">
        <f t="shared" si="24"/>
        <v>0</v>
      </c>
      <c r="BF131" s="144">
        <f t="shared" si="25"/>
        <v>0</v>
      </c>
      <c r="BG131" s="144">
        <f t="shared" si="26"/>
        <v>0</v>
      </c>
      <c r="BH131" s="144">
        <f t="shared" si="27"/>
        <v>0</v>
      </c>
      <c r="BI131" s="144">
        <f t="shared" si="28"/>
        <v>0</v>
      </c>
      <c r="BJ131" s="17" t="s">
        <v>78</v>
      </c>
      <c r="BK131" s="144">
        <f t="shared" si="29"/>
        <v>0</v>
      </c>
      <c r="BL131" s="17" t="s">
        <v>195</v>
      </c>
      <c r="BM131" s="143" t="s">
        <v>520</v>
      </c>
    </row>
    <row r="132" spans="2:65" s="1" customFormat="1" ht="16.5" customHeight="1">
      <c r="B132" s="32"/>
      <c r="C132" s="132" t="s">
        <v>361</v>
      </c>
      <c r="D132" s="132" t="s">
        <v>191</v>
      </c>
      <c r="E132" s="133" t="s">
        <v>3233</v>
      </c>
      <c r="F132" s="134" t="s">
        <v>3156</v>
      </c>
      <c r="G132" s="135" t="s">
        <v>2582</v>
      </c>
      <c r="H132" s="136">
        <v>1</v>
      </c>
      <c r="I132" s="137"/>
      <c r="J132" s="138">
        <f t="shared" si="20"/>
        <v>0</v>
      </c>
      <c r="K132" s="134" t="s">
        <v>18</v>
      </c>
      <c r="L132" s="32"/>
      <c r="M132" s="139" t="s">
        <v>18</v>
      </c>
      <c r="N132" s="140" t="s">
        <v>42</v>
      </c>
      <c r="P132" s="141">
        <f t="shared" si="21"/>
        <v>0</v>
      </c>
      <c r="Q132" s="141">
        <v>0</v>
      </c>
      <c r="R132" s="141">
        <f t="shared" si="22"/>
        <v>0</v>
      </c>
      <c r="S132" s="141">
        <v>0</v>
      </c>
      <c r="T132" s="142">
        <f t="shared" si="23"/>
        <v>0</v>
      </c>
      <c r="AR132" s="143" t="s">
        <v>195</v>
      </c>
      <c r="AT132" s="143" t="s">
        <v>191</v>
      </c>
      <c r="AU132" s="143" t="s">
        <v>80</v>
      </c>
      <c r="AY132" s="17" t="s">
        <v>189</v>
      </c>
      <c r="BE132" s="144">
        <f t="shared" si="24"/>
        <v>0</v>
      </c>
      <c r="BF132" s="144">
        <f t="shared" si="25"/>
        <v>0</v>
      </c>
      <c r="BG132" s="144">
        <f t="shared" si="26"/>
        <v>0</v>
      </c>
      <c r="BH132" s="144">
        <f t="shared" si="27"/>
        <v>0</v>
      </c>
      <c r="BI132" s="144">
        <f t="shared" si="28"/>
        <v>0</v>
      </c>
      <c r="BJ132" s="17" t="s">
        <v>78</v>
      </c>
      <c r="BK132" s="144">
        <f t="shared" si="29"/>
        <v>0</v>
      </c>
      <c r="BL132" s="17" t="s">
        <v>195</v>
      </c>
      <c r="BM132" s="143" t="s">
        <v>534</v>
      </c>
    </row>
    <row r="133" spans="2:65" s="1" customFormat="1" ht="16.5" customHeight="1">
      <c r="B133" s="32"/>
      <c r="C133" s="132" t="s">
        <v>367</v>
      </c>
      <c r="D133" s="132" t="s">
        <v>191</v>
      </c>
      <c r="E133" s="133" t="s">
        <v>3157</v>
      </c>
      <c r="F133" s="134" t="s">
        <v>3158</v>
      </c>
      <c r="G133" s="135" t="s">
        <v>2582</v>
      </c>
      <c r="H133" s="136">
        <v>1</v>
      </c>
      <c r="I133" s="137"/>
      <c r="J133" s="138">
        <f t="shared" si="20"/>
        <v>0</v>
      </c>
      <c r="K133" s="134" t="s">
        <v>18</v>
      </c>
      <c r="L133" s="32"/>
      <c r="M133" s="139" t="s">
        <v>18</v>
      </c>
      <c r="N133" s="140" t="s">
        <v>42</v>
      </c>
      <c r="P133" s="141">
        <f t="shared" si="21"/>
        <v>0</v>
      </c>
      <c r="Q133" s="141">
        <v>0</v>
      </c>
      <c r="R133" s="141">
        <f t="shared" si="22"/>
        <v>0</v>
      </c>
      <c r="S133" s="141">
        <v>0</v>
      </c>
      <c r="T133" s="142">
        <f t="shared" si="23"/>
        <v>0</v>
      </c>
      <c r="AR133" s="143" t="s">
        <v>195</v>
      </c>
      <c r="AT133" s="143" t="s">
        <v>191</v>
      </c>
      <c r="AU133" s="143" t="s">
        <v>80</v>
      </c>
      <c r="AY133" s="17" t="s">
        <v>189</v>
      </c>
      <c r="BE133" s="144">
        <f t="shared" si="24"/>
        <v>0</v>
      </c>
      <c r="BF133" s="144">
        <f t="shared" si="25"/>
        <v>0</v>
      </c>
      <c r="BG133" s="144">
        <f t="shared" si="26"/>
        <v>0</v>
      </c>
      <c r="BH133" s="144">
        <f t="shared" si="27"/>
        <v>0</v>
      </c>
      <c r="BI133" s="144">
        <f t="shared" si="28"/>
        <v>0</v>
      </c>
      <c r="BJ133" s="17" t="s">
        <v>78</v>
      </c>
      <c r="BK133" s="144">
        <f t="shared" si="29"/>
        <v>0</v>
      </c>
      <c r="BL133" s="17" t="s">
        <v>195</v>
      </c>
      <c r="BM133" s="143" t="s">
        <v>548</v>
      </c>
    </row>
    <row r="134" spans="2:65" s="1" customFormat="1" ht="16.5" customHeight="1">
      <c r="B134" s="32"/>
      <c r="C134" s="132" t="s">
        <v>374</v>
      </c>
      <c r="D134" s="132" t="s">
        <v>191</v>
      </c>
      <c r="E134" s="133" t="s">
        <v>3234</v>
      </c>
      <c r="F134" s="134" t="s">
        <v>3160</v>
      </c>
      <c r="G134" s="135" t="s">
        <v>2582</v>
      </c>
      <c r="H134" s="136">
        <v>1</v>
      </c>
      <c r="I134" s="137"/>
      <c r="J134" s="138">
        <f t="shared" si="20"/>
        <v>0</v>
      </c>
      <c r="K134" s="134" t="s">
        <v>18</v>
      </c>
      <c r="L134" s="32"/>
      <c r="M134" s="139" t="s">
        <v>18</v>
      </c>
      <c r="N134" s="140" t="s">
        <v>42</v>
      </c>
      <c r="P134" s="141">
        <f t="shared" si="21"/>
        <v>0</v>
      </c>
      <c r="Q134" s="141">
        <v>0</v>
      </c>
      <c r="R134" s="141">
        <f t="shared" si="22"/>
        <v>0</v>
      </c>
      <c r="S134" s="141">
        <v>0</v>
      </c>
      <c r="T134" s="142">
        <f t="shared" si="23"/>
        <v>0</v>
      </c>
      <c r="AR134" s="143" t="s">
        <v>195</v>
      </c>
      <c r="AT134" s="143" t="s">
        <v>191</v>
      </c>
      <c r="AU134" s="143" t="s">
        <v>80</v>
      </c>
      <c r="AY134" s="17" t="s">
        <v>189</v>
      </c>
      <c r="BE134" s="144">
        <f t="shared" si="24"/>
        <v>0</v>
      </c>
      <c r="BF134" s="144">
        <f t="shared" si="25"/>
        <v>0</v>
      </c>
      <c r="BG134" s="144">
        <f t="shared" si="26"/>
        <v>0</v>
      </c>
      <c r="BH134" s="144">
        <f t="shared" si="27"/>
        <v>0</v>
      </c>
      <c r="BI134" s="144">
        <f t="shared" si="28"/>
        <v>0</v>
      </c>
      <c r="BJ134" s="17" t="s">
        <v>78</v>
      </c>
      <c r="BK134" s="144">
        <f t="shared" si="29"/>
        <v>0</v>
      </c>
      <c r="BL134" s="17" t="s">
        <v>195</v>
      </c>
      <c r="BM134" s="143" t="s">
        <v>558</v>
      </c>
    </row>
    <row r="135" spans="2:65" s="1" customFormat="1" ht="16.5" customHeight="1">
      <c r="B135" s="32"/>
      <c r="C135" s="132" t="s">
        <v>381</v>
      </c>
      <c r="D135" s="132" t="s">
        <v>191</v>
      </c>
      <c r="E135" s="133" t="s">
        <v>3235</v>
      </c>
      <c r="F135" s="134" t="s">
        <v>3164</v>
      </c>
      <c r="G135" s="135" t="s">
        <v>2582</v>
      </c>
      <c r="H135" s="136">
        <v>1</v>
      </c>
      <c r="I135" s="137"/>
      <c r="J135" s="138">
        <f t="shared" si="20"/>
        <v>0</v>
      </c>
      <c r="K135" s="134" t="s">
        <v>18</v>
      </c>
      <c r="L135" s="32"/>
      <c r="M135" s="139" t="s">
        <v>18</v>
      </c>
      <c r="N135" s="140" t="s">
        <v>42</v>
      </c>
      <c r="P135" s="141">
        <f t="shared" si="21"/>
        <v>0</v>
      </c>
      <c r="Q135" s="141">
        <v>0</v>
      </c>
      <c r="R135" s="141">
        <f t="shared" si="22"/>
        <v>0</v>
      </c>
      <c r="S135" s="141">
        <v>0</v>
      </c>
      <c r="T135" s="142">
        <f t="shared" si="23"/>
        <v>0</v>
      </c>
      <c r="AR135" s="143" t="s">
        <v>195</v>
      </c>
      <c r="AT135" s="143" t="s">
        <v>191</v>
      </c>
      <c r="AU135" s="143" t="s">
        <v>80</v>
      </c>
      <c r="AY135" s="17" t="s">
        <v>189</v>
      </c>
      <c r="BE135" s="144">
        <f t="shared" si="24"/>
        <v>0</v>
      </c>
      <c r="BF135" s="144">
        <f t="shared" si="25"/>
        <v>0</v>
      </c>
      <c r="BG135" s="144">
        <f t="shared" si="26"/>
        <v>0</v>
      </c>
      <c r="BH135" s="144">
        <f t="shared" si="27"/>
        <v>0</v>
      </c>
      <c r="BI135" s="144">
        <f t="shared" si="28"/>
        <v>0</v>
      </c>
      <c r="BJ135" s="17" t="s">
        <v>78</v>
      </c>
      <c r="BK135" s="144">
        <f t="shared" si="29"/>
        <v>0</v>
      </c>
      <c r="BL135" s="17" t="s">
        <v>195</v>
      </c>
      <c r="BM135" s="143" t="s">
        <v>572</v>
      </c>
    </row>
    <row r="136" spans="2:65" s="1" customFormat="1" ht="16.5" customHeight="1">
      <c r="B136" s="32"/>
      <c r="C136" s="132" t="s">
        <v>388</v>
      </c>
      <c r="D136" s="132" t="s">
        <v>191</v>
      </c>
      <c r="E136" s="133" t="s">
        <v>3236</v>
      </c>
      <c r="F136" s="134" t="s">
        <v>3166</v>
      </c>
      <c r="G136" s="135" t="s">
        <v>2582</v>
      </c>
      <c r="H136" s="136">
        <v>1</v>
      </c>
      <c r="I136" s="137"/>
      <c r="J136" s="138">
        <f t="shared" si="20"/>
        <v>0</v>
      </c>
      <c r="K136" s="134" t="s">
        <v>18</v>
      </c>
      <c r="L136" s="32"/>
      <c r="M136" s="139" t="s">
        <v>18</v>
      </c>
      <c r="N136" s="140" t="s">
        <v>42</v>
      </c>
      <c r="P136" s="141">
        <f t="shared" si="21"/>
        <v>0</v>
      </c>
      <c r="Q136" s="141">
        <v>0</v>
      </c>
      <c r="R136" s="141">
        <f t="shared" si="22"/>
        <v>0</v>
      </c>
      <c r="S136" s="141">
        <v>0</v>
      </c>
      <c r="T136" s="142">
        <f t="shared" si="23"/>
        <v>0</v>
      </c>
      <c r="AR136" s="143" t="s">
        <v>195</v>
      </c>
      <c r="AT136" s="143" t="s">
        <v>191</v>
      </c>
      <c r="AU136" s="143" t="s">
        <v>80</v>
      </c>
      <c r="AY136" s="17" t="s">
        <v>189</v>
      </c>
      <c r="BE136" s="144">
        <f t="shared" si="24"/>
        <v>0</v>
      </c>
      <c r="BF136" s="144">
        <f t="shared" si="25"/>
        <v>0</v>
      </c>
      <c r="BG136" s="144">
        <f t="shared" si="26"/>
        <v>0</v>
      </c>
      <c r="BH136" s="144">
        <f t="shared" si="27"/>
        <v>0</v>
      </c>
      <c r="BI136" s="144">
        <f t="shared" si="28"/>
        <v>0</v>
      </c>
      <c r="BJ136" s="17" t="s">
        <v>78</v>
      </c>
      <c r="BK136" s="144">
        <f t="shared" si="29"/>
        <v>0</v>
      </c>
      <c r="BL136" s="17" t="s">
        <v>195</v>
      </c>
      <c r="BM136" s="143" t="s">
        <v>586</v>
      </c>
    </row>
    <row r="137" spans="2:65" s="1" customFormat="1" ht="16.5" customHeight="1">
      <c r="B137" s="32"/>
      <c r="C137" s="132" t="s">
        <v>394</v>
      </c>
      <c r="D137" s="132" t="s">
        <v>191</v>
      </c>
      <c r="E137" s="133" t="s">
        <v>3237</v>
      </c>
      <c r="F137" s="134" t="s">
        <v>3168</v>
      </c>
      <c r="G137" s="135" t="s">
        <v>2582</v>
      </c>
      <c r="H137" s="136">
        <v>1</v>
      </c>
      <c r="I137" s="137"/>
      <c r="J137" s="138">
        <f t="shared" si="20"/>
        <v>0</v>
      </c>
      <c r="K137" s="134" t="s">
        <v>18</v>
      </c>
      <c r="L137" s="32"/>
      <c r="M137" s="139" t="s">
        <v>18</v>
      </c>
      <c r="N137" s="140" t="s">
        <v>42</v>
      </c>
      <c r="P137" s="141">
        <f t="shared" si="21"/>
        <v>0</v>
      </c>
      <c r="Q137" s="141">
        <v>0</v>
      </c>
      <c r="R137" s="141">
        <f t="shared" si="22"/>
        <v>0</v>
      </c>
      <c r="S137" s="141">
        <v>0</v>
      </c>
      <c r="T137" s="142">
        <f t="shared" si="23"/>
        <v>0</v>
      </c>
      <c r="AR137" s="143" t="s">
        <v>195</v>
      </c>
      <c r="AT137" s="143" t="s">
        <v>191</v>
      </c>
      <c r="AU137" s="143" t="s">
        <v>80</v>
      </c>
      <c r="AY137" s="17" t="s">
        <v>189</v>
      </c>
      <c r="BE137" s="144">
        <f t="shared" si="24"/>
        <v>0</v>
      </c>
      <c r="BF137" s="144">
        <f t="shared" si="25"/>
        <v>0</v>
      </c>
      <c r="BG137" s="144">
        <f t="shared" si="26"/>
        <v>0</v>
      </c>
      <c r="BH137" s="144">
        <f t="shared" si="27"/>
        <v>0</v>
      </c>
      <c r="BI137" s="144">
        <f t="shared" si="28"/>
        <v>0</v>
      </c>
      <c r="BJ137" s="17" t="s">
        <v>78</v>
      </c>
      <c r="BK137" s="144">
        <f t="shared" si="29"/>
        <v>0</v>
      </c>
      <c r="BL137" s="17" t="s">
        <v>195</v>
      </c>
      <c r="BM137" s="143" t="s">
        <v>602</v>
      </c>
    </row>
    <row r="138" spans="2:65" s="1" customFormat="1" ht="16.5" customHeight="1">
      <c r="B138" s="32"/>
      <c r="C138" s="132" t="s">
        <v>399</v>
      </c>
      <c r="D138" s="132" t="s">
        <v>191</v>
      </c>
      <c r="E138" s="133" t="s">
        <v>3238</v>
      </c>
      <c r="F138" s="134" t="s">
        <v>3170</v>
      </c>
      <c r="G138" s="135" t="s">
        <v>2582</v>
      </c>
      <c r="H138" s="136">
        <v>1</v>
      </c>
      <c r="I138" s="137"/>
      <c r="J138" s="138">
        <f t="shared" si="20"/>
        <v>0</v>
      </c>
      <c r="K138" s="134" t="s">
        <v>18</v>
      </c>
      <c r="L138" s="32"/>
      <c r="M138" s="139" t="s">
        <v>18</v>
      </c>
      <c r="N138" s="140" t="s">
        <v>42</v>
      </c>
      <c r="P138" s="141">
        <f t="shared" si="21"/>
        <v>0</v>
      </c>
      <c r="Q138" s="141">
        <v>0</v>
      </c>
      <c r="R138" s="141">
        <f t="shared" si="22"/>
        <v>0</v>
      </c>
      <c r="S138" s="141">
        <v>0</v>
      </c>
      <c r="T138" s="142">
        <f t="shared" si="23"/>
        <v>0</v>
      </c>
      <c r="AR138" s="143" t="s">
        <v>195</v>
      </c>
      <c r="AT138" s="143" t="s">
        <v>191</v>
      </c>
      <c r="AU138" s="143" t="s">
        <v>80</v>
      </c>
      <c r="AY138" s="17" t="s">
        <v>189</v>
      </c>
      <c r="BE138" s="144">
        <f t="shared" si="24"/>
        <v>0</v>
      </c>
      <c r="BF138" s="144">
        <f t="shared" si="25"/>
        <v>0</v>
      </c>
      <c r="BG138" s="144">
        <f t="shared" si="26"/>
        <v>0</v>
      </c>
      <c r="BH138" s="144">
        <f t="shared" si="27"/>
        <v>0</v>
      </c>
      <c r="BI138" s="144">
        <f t="shared" si="28"/>
        <v>0</v>
      </c>
      <c r="BJ138" s="17" t="s">
        <v>78</v>
      </c>
      <c r="BK138" s="144">
        <f t="shared" si="29"/>
        <v>0</v>
      </c>
      <c r="BL138" s="17" t="s">
        <v>195</v>
      </c>
      <c r="BM138" s="143" t="s">
        <v>977</v>
      </c>
    </row>
    <row r="139" spans="2:65" s="1" customFormat="1" ht="16.5" customHeight="1">
      <c r="B139" s="32"/>
      <c r="C139" s="132" t="s">
        <v>405</v>
      </c>
      <c r="D139" s="132" t="s">
        <v>191</v>
      </c>
      <c r="E139" s="133" t="s">
        <v>3239</v>
      </c>
      <c r="F139" s="134" t="s">
        <v>3240</v>
      </c>
      <c r="G139" s="135" t="s">
        <v>2582</v>
      </c>
      <c r="H139" s="136">
        <v>1</v>
      </c>
      <c r="I139" s="137"/>
      <c r="J139" s="138">
        <f t="shared" si="20"/>
        <v>0</v>
      </c>
      <c r="K139" s="134" t="s">
        <v>18</v>
      </c>
      <c r="L139" s="32"/>
      <c r="M139" s="139" t="s">
        <v>18</v>
      </c>
      <c r="N139" s="140" t="s">
        <v>42</v>
      </c>
      <c r="P139" s="141">
        <f t="shared" si="21"/>
        <v>0</v>
      </c>
      <c r="Q139" s="141">
        <v>0</v>
      </c>
      <c r="R139" s="141">
        <f t="shared" si="22"/>
        <v>0</v>
      </c>
      <c r="S139" s="141">
        <v>0</v>
      </c>
      <c r="T139" s="142">
        <f t="shared" si="23"/>
        <v>0</v>
      </c>
      <c r="AR139" s="143" t="s">
        <v>195</v>
      </c>
      <c r="AT139" s="143" t="s">
        <v>191</v>
      </c>
      <c r="AU139" s="143" t="s">
        <v>80</v>
      </c>
      <c r="AY139" s="17" t="s">
        <v>189</v>
      </c>
      <c r="BE139" s="144">
        <f t="shared" si="24"/>
        <v>0</v>
      </c>
      <c r="BF139" s="144">
        <f t="shared" si="25"/>
        <v>0</v>
      </c>
      <c r="BG139" s="144">
        <f t="shared" si="26"/>
        <v>0</v>
      </c>
      <c r="BH139" s="144">
        <f t="shared" si="27"/>
        <v>0</v>
      </c>
      <c r="BI139" s="144">
        <f t="shared" si="28"/>
        <v>0</v>
      </c>
      <c r="BJ139" s="17" t="s">
        <v>78</v>
      </c>
      <c r="BK139" s="144">
        <f t="shared" si="29"/>
        <v>0</v>
      </c>
      <c r="BL139" s="17" t="s">
        <v>195</v>
      </c>
      <c r="BM139" s="143" t="s">
        <v>989</v>
      </c>
    </row>
    <row r="140" spans="2:65" s="1" customFormat="1" ht="16.5" customHeight="1">
      <c r="B140" s="32"/>
      <c r="C140" s="132" t="s">
        <v>412</v>
      </c>
      <c r="D140" s="132" t="s">
        <v>191</v>
      </c>
      <c r="E140" s="133" t="s">
        <v>3241</v>
      </c>
      <c r="F140" s="134" t="s">
        <v>3172</v>
      </c>
      <c r="G140" s="135" t="s">
        <v>2582</v>
      </c>
      <c r="H140" s="136">
        <v>1</v>
      </c>
      <c r="I140" s="137"/>
      <c r="J140" s="138">
        <f t="shared" si="20"/>
        <v>0</v>
      </c>
      <c r="K140" s="134" t="s">
        <v>18</v>
      </c>
      <c r="L140" s="32"/>
      <c r="M140" s="139" t="s">
        <v>18</v>
      </c>
      <c r="N140" s="140" t="s">
        <v>42</v>
      </c>
      <c r="P140" s="141">
        <f t="shared" si="21"/>
        <v>0</v>
      </c>
      <c r="Q140" s="141">
        <v>0</v>
      </c>
      <c r="R140" s="141">
        <f t="shared" si="22"/>
        <v>0</v>
      </c>
      <c r="S140" s="141">
        <v>0</v>
      </c>
      <c r="T140" s="142">
        <f t="shared" si="23"/>
        <v>0</v>
      </c>
      <c r="AR140" s="143" t="s">
        <v>195</v>
      </c>
      <c r="AT140" s="143" t="s">
        <v>191</v>
      </c>
      <c r="AU140" s="143" t="s">
        <v>80</v>
      </c>
      <c r="AY140" s="17" t="s">
        <v>189</v>
      </c>
      <c r="BE140" s="144">
        <f t="shared" si="24"/>
        <v>0</v>
      </c>
      <c r="BF140" s="144">
        <f t="shared" si="25"/>
        <v>0</v>
      </c>
      <c r="BG140" s="144">
        <f t="shared" si="26"/>
        <v>0</v>
      </c>
      <c r="BH140" s="144">
        <f t="shared" si="27"/>
        <v>0</v>
      </c>
      <c r="BI140" s="144">
        <f t="shared" si="28"/>
        <v>0</v>
      </c>
      <c r="BJ140" s="17" t="s">
        <v>78</v>
      </c>
      <c r="BK140" s="144">
        <f t="shared" si="29"/>
        <v>0</v>
      </c>
      <c r="BL140" s="17" t="s">
        <v>195</v>
      </c>
      <c r="BM140" s="143" t="s">
        <v>999</v>
      </c>
    </row>
    <row r="141" spans="2:65" s="1" customFormat="1" ht="16.5" customHeight="1">
      <c r="B141" s="32"/>
      <c r="C141" s="132" t="s">
        <v>419</v>
      </c>
      <c r="D141" s="132" t="s">
        <v>191</v>
      </c>
      <c r="E141" s="133" t="s">
        <v>3242</v>
      </c>
      <c r="F141" s="134" t="s">
        <v>3174</v>
      </c>
      <c r="G141" s="135" t="s">
        <v>2582</v>
      </c>
      <c r="H141" s="136">
        <v>1</v>
      </c>
      <c r="I141" s="137"/>
      <c r="J141" s="138">
        <f t="shared" si="20"/>
        <v>0</v>
      </c>
      <c r="K141" s="134" t="s">
        <v>18</v>
      </c>
      <c r="L141" s="32"/>
      <c r="M141" s="139" t="s">
        <v>18</v>
      </c>
      <c r="N141" s="140" t="s">
        <v>42</v>
      </c>
      <c r="P141" s="141">
        <f t="shared" si="21"/>
        <v>0</v>
      </c>
      <c r="Q141" s="141">
        <v>0</v>
      </c>
      <c r="R141" s="141">
        <f t="shared" si="22"/>
        <v>0</v>
      </c>
      <c r="S141" s="141">
        <v>0</v>
      </c>
      <c r="T141" s="142">
        <f t="shared" si="23"/>
        <v>0</v>
      </c>
      <c r="AR141" s="143" t="s">
        <v>195</v>
      </c>
      <c r="AT141" s="143" t="s">
        <v>191</v>
      </c>
      <c r="AU141" s="143" t="s">
        <v>80</v>
      </c>
      <c r="AY141" s="17" t="s">
        <v>189</v>
      </c>
      <c r="BE141" s="144">
        <f t="shared" si="24"/>
        <v>0</v>
      </c>
      <c r="BF141" s="144">
        <f t="shared" si="25"/>
        <v>0</v>
      </c>
      <c r="BG141" s="144">
        <f t="shared" si="26"/>
        <v>0</v>
      </c>
      <c r="BH141" s="144">
        <f t="shared" si="27"/>
        <v>0</v>
      </c>
      <c r="BI141" s="144">
        <f t="shared" si="28"/>
        <v>0</v>
      </c>
      <c r="BJ141" s="17" t="s">
        <v>78</v>
      </c>
      <c r="BK141" s="144">
        <f t="shared" si="29"/>
        <v>0</v>
      </c>
      <c r="BL141" s="17" t="s">
        <v>195</v>
      </c>
      <c r="BM141" s="143" t="s">
        <v>1010</v>
      </c>
    </row>
    <row r="142" spans="2:65" s="1" customFormat="1" ht="16.5" customHeight="1">
      <c r="B142" s="32"/>
      <c r="C142" s="132" t="s">
        <v>424</v>
      </c>
      <c r="D142" s="132" t="s">
        <v>191</v>
      </c>
      <c r="E142" s="133" t="s">
        <v>3243</v>
      </c>
      <c r="F142" s="134" t="s">
        <v>3176</v>
      </c>
      <c r="G142" s="135" t="s">
        <v>2582</v>
      </c>
      <c r="H142" s="136">
        <v>1</v>
      </c>
      <c r="I142" s="137"/>
      <c r="J142" s="138">
        <f t="shared" si="20"/>
        <v>0</v>
      </c>
      <c r="K142" s="134" t="s">
        <v>18</v>
      </c>
      <c r="L142" s="32"/>
      <c r="M142" s="139" t="s">
        <v>18</v>
      </c>
      <c r="N142" s="140" t="s">
        <v>42</v>
      </c>
      <c r="P142" s="141">
        <f t="shared" si="21"/>
        <v>0</v>
      </c>
      <c r="Q142" s="141">
        <v>0</v>
      </c>
      <c r="R142" s="141">
        <f t="shared" si="22"/>
        <v>0</v>
      </c>
      <c r="S142" s="141">
        <v>0</v>
      </c>
      <c r="T142" s="142">
        <f t="shared" si="23"/>
        <v>0</v>
      </c>
      <c r="AR142" s="143" t="s">
        <v>195</v>
      </c>
      <c r="AT142" s="143" t="s">
        <v>191</v>
      </c>
      <c r="AU142" s="143" t="s">
        <v>80</v>
      </c>
      <c r="AY142" s="17" t="s">
        <v>189</v>
      </c>
      <c r="BE142" s="144">
        <f t="shared" si="24"/>
        <v>0</v>
      </c>
      <c r="BF142" s="144">
        <f t="shared" si="25"/>
        <v>0</v>
      </c>
      <c r="BG142" s="144">
        <f t="shared" si="26"/>
        <v>0</v>
      </c>
      <c r="BH142" s="144">
        <f t="shared" si="27"/>
        <v>0</v>
      </c>
      <c r="BI142" s="144">
        <f t="shared" si="28"/>
        <v>0</v>
      </c>
      <c r="BJ142" s="17" t="s">
        <v>78</v>
      </c>
      <c r="BK142" s="144">
        <f t="shared" si="29"/>
        <v>0</v>
      </c>
      <c r="BL142" s="17" t="s">
        <v>195</v>
      </c>
      <c r="BM142" s="143" t="s">
        <v>1022</v>
      </c>
    </row>
    <row r="143" spans="2:65" s="1" customFormat="1" ht="16.5" customHeight="1">
      <c r="B143" s="32"/>
      <c r="C143" s="132" t="s">
        <v>430</v>
      </c>
      <c r="D143" s="132" t="s">
        <v>191</v>
      </c>
      <c r="E143" s="133" t="s">
        <v>3244</v>
      </c>
      <c r="F143" s="134" t="s">
        <v>3178</v>
      </c>
      <c r="G143" s="135" t="s">
        <v>2582</v>
      </c>
      <c r="H143" s="136">
        <v>1</v>
      </c>
      <c r="I143" s="137"/>
      <c r="J143" s="138">
        <f t="shared" si="20"/>
        <v>0</v>
      </c>
      <c r="K143" s="134" t="s">
        <v>18</v>
      </c>
      <c r="L143" s="32"/>
      <c r="M143" s="139" t="s">
        <v>18</v>
      </c>
      <c r="N143" s="140" t="s">
        <v>42</v>
      </c>
      <c r="P143" s="141">
        <f t="shared" si="21"/>
        <v>0</v>
      </c>
      <c r="Q143" s="141">
        <v>0</v>
      </c>
      <c r="R143" s="141">
        <f t="shared" si="22"/>
        <v>0</v>
      </c>
      <c r="S143" s="141">
        <v>0</v>
      </c>
      <c r="T143" s="142">
        <f t="shared" si="23"/>
        <v>0</v>
      </c>
      <c r="AR143" s="143" t="s">
        <v>195</v>
      </c>
      <c r="AT143" s="143" t="s">
        <v>191</v>
      </c>
      <c r="AU143" s="143" t="s">
        <v>80</v>
      </c>
      <c r="AY143" s="17" t="s">
        <v>189</v>
      </c>
      <c r="BE143" s="144">
        <f t="shared" si="24"/>
        <v>0</v>
      </c>
      <c r="BF143" s="144">
        <f t="shared" si="25"/>
        <v>0</v>
      </c>
      <c r="BG143" s="144">
        <f t="shared" si="26"/>
        <v>0</v>
      </c>
      <c r="BH143" s="144">
        <f t="shared" si="27"/>
        <v>0</v>
      </c>
      <c r="BI143" s="144">
        <f t="shared" si="28"/>
        <v>0</v>
      </c>
      <c r="BJ143" s="17" t="s">
        <v>78</v>
      </c>
      <c r="BK143" s="144">
        <f t="shared" si="29"/>
        <v>0</v>
      </c>
      <c r="BL143" s="17" t="s">
        <v>195</v>
      </c>
      <c r="BM143" s="143" t="s">
        <v>1035</v>
      </c>
    </row>
    <row r="144" spans="2:65" s="1" customFormat="1" ht="16.5" customHeight="1">
      <c r="B144" s="32"/>
      <c r="C144" s="132" t="s">
        <v>439</v>
      </c>
      <c r="D144" s="132" t="s">
        <v>191</v>
      </c>
      <c r="E144" s="133" t="s">
        <v>3245</v>
      </c>
      <c r="F144" s="134" t="s">
        <v>3180</v>
      </c>
      <c r="G144" s="135" t="s">
        <v>2582</v>
      </c>
      <c r="H144" s="136">
        <v>1</v>
      </c>
      <c r="I144" s="137"/>
      <c r="J144" s="138">
        <f t="shared" si="20"/>
        <v>0</v>
      </c>
      <c r="K144" s="134" t="s">
        <v>18</v>
      </c>
      <c r="L144" s="32"/>
      <c r="M144" s="187" t="s">
        <v>18</v>
      </c>
      <c r="N144" s="188" t="s">
        <v>42</v>
      </c>
      <c r="O144" s="185"/>
      <c r="P144" s="189">
        <f t="shared" si="21"/>
        <v>0</v>
      </c>
      <c r="Q144" s="189">
        <v>0</v>
      </c>
      <c r="R144" s="189">
        <f t="shared" si="22"/>
        <v>0</v>
      </c>
      <c r="S144" s="189">
        <v>0</v>
      </c>
      <c r="T144" s="190">
        <f t="shared" si="23"/>
        <v>0</v>
      </c>
      <c r="AR144" s="143" t="s">
        <v>195</v>
      </c>
      <c r="AT144" s="143" t="s">
        <v>191</v>
      </c>
      <c r="AU144" s="143" t="s">
        <v>80</v>
      </c>
      <c r="AY144" s="17" t="s">
        <v>189</v>
      </c>
      <c r="BE144" s="144">
        <f t="shared" si="24"/>
        <v>0</v>
      </c>
      <c r="BF144" s="144">
        <f t="shared" si="25"/>
        <v>0</v>
      </c>
      <c r="BG144" s="144">
        <f t="shared" si="26"/>
        <v>0</v>
      </c>
      <c r="BH144" s="144">
        <f t="shared" si="27"/>
        <v>0</v>
      </c>
      <c r="BI144" s="144">
        <f t="shared" si="28"/>
        <v>0</v>
      </c>
      <c r="BJ144" s="17" t="s">
        <v>78</v>
      </c>
      <c r="BK144" s="144">
        <f t="shared" si="29"/>
        <v>0</v>
      </c>
      <c r="BL144" s="17" t="s">
        <v>195</v>
      </c>
      <c r="BM144" s="143" t="s">
        <v>1046</v>
      </c>
    </row>
    <row r="145" spans="2:12" s="1" customFormat="1" ht="6.95" customHeight="1">
      <c r="B145" s="40"/>
      <c r="C145" s="41"/>
      <c r="D145" s="41"/>
      <c r="E145" s="41"/>
      <c r="F145" s="41"/>
      <c r="G145" s="41"/>
      <c r="H145" s="41"/>
      <c r="I145" s="41"/>
      <c r="J145" s="41"/>
      <c r="K145" s="41"/>
      <c r="L145" s="32"/>
    </row>
  </sheetData>
  <sheetProtection algorithmName="SHA-512" hashValue="A0A2a25hRaO2+OV5VzwGdRcKEjImr6YlvqcEfc81ErBeql9y2A+KaPmXU1ToaGpcgtFWFlmqaLKrE5+jWL3u7g==" saltValue="X0WMae5wkeF648OTw2M9AswG/f/GAiovHPqBOaLhSVyzI8mySOD7mj/PbzXyMVoaI/TL8ltsebW5EU+5mPBx9g==" spinCount="100000" sheet="1" objects="1" scenarios="1" formatColumns="0" formatRows="0" autoFilter="0"/>
  <autoFilter ref="C97:K144" xr:uid="{00000000-0009-0000-0000-000009000000}"/>
  <mergeCells count="15">
    <mergeCell ref="E84:H84"/>
    <mergeCell ref="E88:H88"/>
    <mergeCell ref="E86:H86"/>
    <mergeCell ref="E90:H90"/>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174"/>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113</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75">
      <c r="B8" s="20"/>
      <c r="D8" s="27" t="s">
        <v>150</v>
      </c>
      <c r="L8" s="20"/>
    </row>
    <row r="9" spans="2:46" ht="16.5" customHeight="1">
      <c r="B9" s="20"/>
      <c r="E9" s="347" t="s">
        <v>151</v>
      </c>
      <c r="F9" s="320"/>
      <c r="G9" s="320"/>
      <c r="H9" s="320"/>
      <c r="L9" s="20"/>
    </row>
    <row r="10" spans="2:46" ht="12" customHeight="1">
      <c r="B10" s="20"/>
      <c r="D10" s="27" t="s">
        <v>152</v>
      </c>
      <c r="L10" s="20"/>
    </row>
    <row r="11" spans="2:46" s="1" customFormat="1" ht="16.5" customHeight="1">
      <c r="B11" s="32"/>
      <c r="E11" s="311" t="s">
        <v>3065</v>
      </c>
      <c r="F11" s="346"/>
      <c r="G11" s="346"/>
      <c r="H11" s="346"/>
      <c r="L11" s="32"/>
    </row>
    <row r="12" spans="2:46" s="1" customFormat="1" ht="12" customHeight="1">
      <c r="B12" s="32"/>
      <c r="D12" s="27" t="s">
        <v>631</v>
      </c>
      <c r="L12" s="32"/>
    </row>
    <row r="13" spans="2:46" s="1" customFormat="1" ht="16.5" customHeight="1">
      <c r="B13" s="32"/>
      <c r="E13" s="342" t="s">
        <v>3246</v>
      </c>
      <c r="F13" s="346"/>
      <c r="G13" s="346"/>
      <c r="H13" s="346"/>
      <c r="L13" s="32"/>
    </row>
    <row r="14" spans="2:46" s="1" customFormat="1">
      <c r="B14" s="32"/>
      <c r="L14" s="32"/>
    </row>
    <row r="15" spans="2:46" s="1" customFormat="1" ht="12" customHeight="1">
      <c r="B15" s="32"/>
      <c r="D15" s="27" t="s">
        <v>17</v>
      </c>
      <c r="F15" s="25" t="s">
        <v>18</v>
      </c>
      <c r="I15" s="27" t="s">
        <v>19</v>
      </c>
      <c r="J15" s="25" t="s">
        <v>18</v>
      </c>
      <c r="L15" s="32"/>
    </row>
    <row r="16" spans="2:46" s="1" customFormat="1" ht="12" customHeight="1">
      <c r="B16" s="32"/>
      <c r="D16" s="27" t="s">
        <v>20</v>
      </c>
      <c r="F16" s="25" t="s">
        <v>2164</v>
      </c>
      <c r="I16" s="27" t="s">
        <v>22</v>
      </c>
      <c r="J16" s="48" t="str">
        <f>'Rekapitulace stavby'!AN8</f>
        <v>3. 4. 2024</v>
      </c>
      <c r="L16" s="32"/>
    </row>
    <row r="17" spans="2:12" s="1" customFormat="1" ht="10.9" customHeight="1">
      <c r="B17" s="32"/>
      <c r="L17" s="32"/>
    </row>
    <row r="18" spans="2:12" s="1" customFormat="1" ht="12" customHeight="1">
      <c r="B18" s="32"/>
      <c r="D18" s="27" t="s">
        <v>24</v>
      </c>
      <c r="I18" s="27" t="s">
        <v>25</v>
      </c>
      <c r="J18" s="25" t="str">
        <f>IF('Rekapitulace stavby'!AN10="","",'Rekapitulace stavby'!AN10)</f>
        <v/>
      </c>
      <c r="L18" s="32"/>
    </row>
    <row r="19" spans="2:12" s="1" customFormat="1" ht="18" customHeight="1">
      <c r="B19" s="32"/>
      <c r="E19" s="25" t="str">
        <f>IF('Rekapitulace stavby'!E11="","",'Rekapitulace stavby'!E11)</f>
        <v>Česká zemědělská univerzita</v>
      </c>
      <c r="I19" s="27" t="s">
        <v>27</v>
      </c>
      <c r="J19" s="25" t="str">
        <f>IF('Rekapitulace stavby'!AN11="","",'Rekapitulace stavby'!AN11)</f>
        <v/>
      </c>
      <c r="L19" s="32"/>
    </row>
    <row r="20" spans="2:12" s="1" customFormat="1" ht="6.95" customHeight="1">
      <c r="B20" s="32"/>
      <c r="L20" s="32"/>
    </row>
    <row r="21" spans="2:12" s="1" customFormat="1" ht="12" customHeight="1">
      <c r="B21" s="32"/>
      <c r="D21" s="27" t="s">
        <v>28</v>
      </c>
      <c r="I21" s="27" t="s">
        <v>25</v>
      </c>
      <c r="J21" s="28" t="str">
        <f>'Rekapitulace stavby'!AN13</f>
        <v>Vyplň údaj</v>
      </c>
      <c r="L21" s="32"/>
    </row>
    <row r="22" spans="2:12" s="1" customFormat="1" ht="18" customHeight="1">
      <c r="B22" s="32"/>
      <c r="E22" s="349" t="str">
        <f>'Rekapitulace stavby'!E14</f>
        <v>Vyplň údaj</v>
      </c>
      <c r="F22" s="332"/>
      <c r="G22" s="332"/>
      <c r="H22" s="332"/>
      <c r="I22" s="27" t="s">
        <v>27</v>
      </c>
      <c r="J22" s="28" t="str">
        <f>'Rekapitulace stavby'!AN14</f>
        <v>Vyplň údaj</v>
      </c>
      <c r="L22" s="32"/>
    </row>
    <row r="23" spans="2:12" s="1" customFormat="1" ht="6.95" customHeight="1">
      <c r="B23" s="32"/>
      <c r="L23" s="32"/>
    </row>
    <row r="24" spans="2:12" s="1" customFormat="1" ht="12" customHeight="1">
      <c r="B24" s="32"/>
      <c r="D24" s="27" t="s">
        <v>30</v>
      </c>
      <c r="I24" s="27" t="s">
        <v>25</v>
      </c>
      <c r="J24" s="25" t="str">
        <f>IF('Rekapitulace stavby'!AN16="","",'Rekapitulace stavby'!AN16)</f>
        <v/>
      </c>
      <c r="L24" s="32"/>
    </row>
    <row r="25" spans="2:12" s="1" customFormat="1" ht="18" customHeight="1">
      <c r="B25" s="32"/>
      <c r="E25" s="25" t="str">
        <f>IF('Rekapitulace stavby'!E17="","",'Rekapitulace stavby'!E17)</f>
        <v>GREBNER,  spol. s r.o.</v>
      </c>
      <c r="I25" s="27" t="s">
        <v>27</v>
      </c>
      <c r="J25" s="25" t="str">
        <f>IF('Rekapitulace stavby'!AN17="","",'Rekapitulace stavby'!AN17)</f>
        <v/>
      </c>
      <c r="L25" s="32"/>
    </row>
    <row r="26" spans="2:12" s="1" customFormat="1" ht="6.95" customHeight="1">
      <c r="B26" s="32"/>
      <c r="L26" s="32"/>
    </row>
    <row r="27" spans="2:12" s="1" customFormat="1" ht="12" customHeight="1">
      <c r="B27" s="32"/>
      <c r="D27" s="27" t="s">
        <v>33</v>
      </c>
      <c r="I27" s="27" t="s">
        <v>25</v>
      </c>
      <c r="J27" s="25" t="str">
        <f>IF('Rekapitulace stavby'!AN19="","",'Rekapitulace stavby'!AN19)</f>
        <v/>
      </c>
      <c r="L27" s="32"/>
    </row>
    <row r="28" spans="2:12" s="1" customFormat="1" ht="18" customHeight="1">
      <c r="B28" s="32"/>
      <c r="E28" s="25" t="str">
        <f>IF('Rekapitulace stavby'!E20="","",'Rekapitulace stavby'!E20)</f>
        <v>Ing. Josef Němeček</v>
      </c>
      <c r="I28" s="27" t="s">
        <v>27</v>
      </c>
      <c r="J28" s="25" t="str">
        <f>IF('Rekapitulace stavby'!AN20="","",'Rekapitulace stavby'!AN20)</f>
        <v/>
      </c>
      <c r="L28" s="32"/>
    </row>
    <row r="29" spans="2:12" s="1" customFormat="1" ht="6.95" customHeight="1">
      <c r="B29" s="32"/>
      <c r="L29" s="32"/>
    </row>
    <row r="30" spans="2:12" s="1" customFormat="1" ht="12" customHeight="1">
      <c r="B30" s="32"/>
      <c r="D30" s="27" t="s">
        <v>35</v>
      </c>
      <c r="L30" s="32"/>
    </row>
    <row r="31" spans="2:12" s="7" customFormat="1" ht="16.5" customHeight="1">
      <c r="B31" s="90"/>
      <c r="E31" s="336" t="s">
        <v>18</v>
      </c>
      <c r="F31" s="336"/>
      <c r="G31" s="336"/>
      <c r="H31" s="336"/>
      <c r="L31" s="90"/>
    </row>
    <row r="32" spans="2:12" s="1" customFormat="1" ht="6.95" customHeight="1">
      <c r="B32" s="32"/>
      <c r="L32" s="32"/>
    </row>
    <row r="33" spans="2:12" s="1" customFormat="1" ht="6.95" customHeight="1">
      <c r="B33" s="32"/>
      <c r="D33" s="49"/>
      <c r="E33" s="49"/>
      <c r="F33" s="49"/>
      <c r="G33" s="49"/>
      <c r="H33" s="49"/>
      <c r="I33" s="49"/>
      <c r="J33" s="49"/>
      <c r="K33" s="49"/>
      <c r="L33" s="32"/>
    </row>
    <row r="34" spans="2:12" s="1" customFormat="1" ht="25.35" customHeight="1">
      <c r="B34" s="32"/>
      <c r="D34" s="91" t="s">
        <v>37</v>
      </c>
      <c r="J34" s="61">
        <f>ROUND(J102, 2)</f>
        <v>0</v>
      </c>
      <c r="L34" s="32"/>
    </row>
    <row r="35" spans="2:12" s="1" customFormat="1" ht="6.95" customHeight="1">
      <c r="B35" s="32"/>
      <c r="D35" s="49"/>
      <c r="E35" s="49"/>
      <c r="F35" s="49"/>
      <c r="G35" s="49"/>
      <c r="H35" s="49"/>
      <c r="I35" s="49"/>
      <c r="J35" s="49"/>
      <c r="K35" s="49"/>
      <c r="L35" s="32"/>
    </row>
    <row r="36" spans="2:12" s="1" customFormat="1" ht="14.45" customHeight="1">
      <c r="B36" s="32"/>
      <c r="F36" s="92" t="s">
        <v>39</v>
      </c>
      <c r="I36" s="92" t="s">
        <v>38</v>
      </c>
      <c r="J36" s="92" t="s">
        <v>40</v>
      </c>
      <c r="L36" s="32"/>
    </row>
    <row r="37" spans="2:12" s="1" customFormat="1" ht="14.45" customHeight="1">
      <c r="B37" s="32"/>
      <c r="D37" s="93" t="s">
        <v>41</v>
      </c>
      <c r="E37" s="27" t="s">
        <v>42</v>
      </c>
      <c r="F37" s="81">
        <f>ROUND((SUM(BE102:BE173)),  2)</f>
        <v>0</v>
      </c>
      <c r="I37" s="94">
        <v>0.21</v>
      </c>
      <c r="J37" s="81">
        <f>ROUND(((SUM(BE102:BE173))*I37),  2)</f>
        <v>0</v>
      </c>
      <c r="L37" s="32"/>
    </row>
    <row r="38" spans="2:12" s="1" customFormat="1" ht="14.45" customHeight="1">
      <c r="B38" s="32"/>
      <c r="E38" s="27" t="s">
        <v>43</v>
      </c>
      <c r="F38" s="81">
        <f>ROUND((SUM(BF102:BF173)),  2)</f>
        <v>0</v>
      </c>
      <c r="I38" s="94">
        <v>0.12</v>
      </c>
      <c r="J38" s="81">
        <f>ROUND(((SUM(BF102:BF173))*I38),  2)</f>
        <v>0</v>
      </c>
      <c r="L38" s="32"/>
    </row>
    <row r="39" spans="2:12" s="1" customFormat="1" ht="14.45" hidden="1" customHeight="1">
      <c r="B39" s="32"/>
      <c r="E39" s="27" t="s">
        <v>44</v>
      </c>
      <c r="F39" s="81">
        <f>ROUND((SUM(BG102:BG173)),  2)</f>
        <v>0</v>
      </c>
      <c r="I39" s="94">
        <v>0.21</v>
      </c>
      <c r="J39" s="81">
        <f>0</f>
        <v>0</v>
      </c>
      <c r="L39" s="32"/>
    </row>
    <row r="40" spans="2:12" s="1" customFormat="1" ht="14.45" hidden="1" customHeight="1">
      <c r="B40" s="32"/>
      <c r="E40" s="27" t="s">
        <v>45</v>
      </c>
      <c r="F40" s="81">
        <f>ROUND((SUM(BH102:BH173)),  2)</f>
        <v>0</v>
      </c>
      <c r="I40" s="94">
        <v>0.12</v>
      </c>
      <c r="J40" s="81">
        <f>0</f>
        <v>0</v>
      </c>
      <c r="L40" s="32"/>
    </row>
    <row r="41" spans="2:12" s="1" customFormat="1" ht="14.45" hidden="1" customHeight="1">
      <c r="B41" s="32"/>
      <c r="E41" s="27" t="s">
        <v>46</v>
      </c>
      <c r="F41" s="81">
        <f>ROUND((SUM(BI102:BI173)),  2)</f>
        <v>0</v>
      </c>
      <c r="I41" s="94">
        <v>0</v>
      </c>
      <c r="J41" s="81">
        <f>0</f>
        <v>0</v>
      </c>
      <c r="L41" s="32"/>
    </row>
    <row r="42" spans="2:12" s="1" customFormat="1" ht="6.95" customHeight="1">
      <c r="B42" s="32"/>
      <c r="L42" s="32"/>
    </row>
    <row r="43" spans="2:12" s="1" customFormat="1" ht="25.35" customHeight="1">
      <c r="B43" s="32"/>
      <c r="C43" s="95"/>
      <c r="D43" s="96" t="s">
        <v>47</v>
      </c>
      <c r="E43" s="52"/>
      <c r="F43" s="52"/>
      <c r="G43" s="97" t="s">
        <v>48</v>
      </c>
      <c r="H43" s="98" t="s">
        <v>49</v>
      </c>
      <c r="I43" s="52"/>
      <c r="J43" s="99">
        <f>SUM(J34:J41)</f>
        <v>0</v>
      </c>
      <c r="K43" s="100"/>
      <c r="L43" s="32"/>
    </row>
    <row r="44" spans="2:12" s="1" customFormat="1" ht="14.45" customHeight="1">
      <c r="B44" s="40"/>
      <c r="C44" s="41"/>
      <c r="D44" s="41"/>
      <c r="E44" s="41"/>
      <c r="F44" s="41"/>
      <c r="G44" s="41"/>
      <c r="H44" s="41"/>
      <c r="I44" s="41"/>
      <c r="J44" s="41"/>
      <c r="K44" s="41"/>
      <c r="L44" s="32"/>
    </row>
    <row r="48" spans="2:12" s="1" customFormat="1" ht="6.95" customHeight="1">
      <c r="B48" s="42"/>
      <c r="C48" s="43"/>
      <c r="D48" s="43"/>
      <c r="E48" s="43"/>
      <c r="F48" s="43"/>
      <c r="G48" s="43"/>
      <c r="H48" s="43"/>
      <c r="I48" s="43"/>
      <c r="J48" s="43"/>
      <c r="K48" s="43"/>
      <c r="L48" s="32"/>
    </row>
    <row r="49" spans="2:12" s="1" customFormat="1" ht="24.95" customHeight="1">
      <c r="B49" s="32"/>
      <c r="C49" s="21" t="s">
        <v>155</v>
      </c>
      <c r="L49" s="32"/>
    </row>
    <row r="50" spans="2:12" s="1" customFormat="1" ht="6.95" customHeight="1">
      <c r="B50" s="32"/>
      <c r="L50" s="32"/>
    </row>
    <row r="51" spans="2:12" s="1" customFormat="1" ht="12" customHeight="1">
      <c r="B51" s="32"/>
      <c r="C51" s="27" t="s">
        <v>15</v>
      </c>
      <c r="L51" s="32"/>
    </row>
    <row r="52" spans="2:12" s="1" customFormat="1" ht="16.5" customHeight="1">
      <c r="B52" s="32"/>
      <c r="E52" s="347" t="str">
        <f>E7</f>
        <v>Rekonstrukce pavilonu údržby - A, úprava 13.6.2025</v>
      </c>
      <c r="F52" s="348"/>
      <c r="G52" s="348"/>
      <c r="H52" s="348"/>
      <c r="L52" s="32"/>
    </row>
    <row r="53" spans="2:12" ht="12" customHeight="1">
      <c r="B53" s="20"/>
      <c r="C53" s="27" t="s">
        <v>150</v>
      </c>
      <c r="L53" s="20"/>
    </row>
    <row r="54" spans="2:12" ht="16.5" customHeight="1">
      <c r="B54" s="20"/>
      <c r="E54" s="347" t="s">
        <v>151</v>
      </c>
      <c r="F54" s="320"/>
      <c r="G54" s="320"/>
      <c r="H54" s="320"/>
      <c r="L54" s="20"/>
    </row>
    <row r="55" spans="2:12" ht="12" customHeight="1">
      <c r="B55" s="20"/>
      <c r="C55" s="27" t="s">
        <v>152</v>
      </c>
      <c r="L55" s="20"/>
    </row>
    <row r="56" spans="2:12" s="1" customFormat="1" ht="16.5" customHeight="1">
      <c r="B56" s="32"/>
      <c r="E56" s="311" t="s">
        <v>3065</v>
      </c>
      <c r="F56" s="346"/>
      <c r="G56" s="346"/>
      <c r="H56" s="346"/>
      <c r="L56" s="32"/>
    </row>
    <row r="57" spans="2:12" s="1" customFormat="1" ht="12" customHeight="1">
      <c r="B57" s="32"/>
      <c r="C57" s="27" t="s">
        <v>631</v>
      </c>
      <c r="L57" s="32"/>
    </row>
    <row r="58" spans="2:12" s="1" customFormat="1" ht="16.5" customHeight="1">
      <c r="B58" s="32"/>
      <c r="E58" s="342" t="str">
        <f>E13</f>
        <v xml:space="preserve">03 - SCS </v>
      </c>
      <c r="F58" s="346"/>
      <c r="G58" s="346"/>
      <c r="H58" s="346"/>
      <c r="L58" s="32"/>
    </row>
    <row r="59" spans="2:12" s="1" customFormat="1" ht="6.95" customHeight="1">
      <c r="B59" s="32"/>
      <c r="L59" s="32"/>
    </row>
    <row r="60" spans="2:12" s="1" customFormat="1" ht="12" customHeight="1">
      <c r="B60" s="32"/>
      <c r="C60" s="27" t="s">
        <v>20</v>
      </c>
      <c r="F60" s="25" t="str">
        <f>F16</f>
        <v xml:space="preserve"> </v>
      </c>
      <c r="I60" s="27" t="s">
        <v>22</v>
      </c>
      <c r="J60" s="48" t="str">
        <f>IF(J16="","",J16)</f>
        <v>3. 4. 2024</v>
      </c>
      <c r="L60" s="32"/>
    </row>
    <row r="61" spans="2:12" s="1" customFormat="1" ht="6.95" customHeight="1">
      <c r="B61" s="32"/>
      <c r="L61" s="32"/>
    </row>
    <row r="62" spans="2:12" s="1" customFormat="1" ht="25.7" customHeight="1">
      <c r="B62" s="32"/>
      <c r="C62" s="27" t="s">
        <v>24</v>
      </c>
      <c r="F62" s="25" t="str">
        <f>E19</f>
        <v>Česká zemědělská univerzita</v>
      </c>
      <c r="I62" s="27" t="s">
        <v>30</v>
      </c>
      <c r="J62" s="30" t="str">
        <f>E25</f>
        <v>GREBNER,  spol. s r.o.</v>
      </c>
      <c r="L62" s="32"/>
    </row>
    <row r="63" spans="2:12" s="1" customFormat="1" ht="15.2" customHeight="1">
      <c r="B63" s="32"/>
      <c r="C63" s="27" t="s">
        <v>28</v>
      </c>
      <c r="F63" s="25" t="str">
        <f>IF(E22="","",E22)</f>
        <v>Vyplň údaj</v>
      </c>
      <c r="I63" s="27" t="s">
        <v>33</v>
      </c>
      <c r="J63" s="30" t="str">
        <f>E28</f>
        <v>Ing. Josef Němeček</v>
      </c>
      <c r="L63" s="32"/>
    </row>
    <row r="64" spans="2:12" s="1" customFormat="1" ht="10.35" customHeight="1">
      <c r="B64" s="32"/>
      <c r="L64" s="32"/>
    </row>
    <row r="65" spans="2:47" s="1" customFormat="1" ht="29.25" customHeight="1">
      <c r="B65" s="32"/>
      <c r="C65" s="101" t="s">
        <v>156</v>
      </c>
      <c r="D65" s="95"/>
      <c r="E65" s="95"/>
      <c r="F65" s="95"/>
      <c r="G65" s="95"/>
      <c r="H65" s="95"/>
      <c r="I65" s="95"/>
      <c r="J65" s="102" t="s">
        <v>157</v>
      </c>
      <c r="K65" s="95"/>
      <c r="L65" s="32"/>
    </row>
    <row r="66" spans="2:47" s="1" customFormat="1" ht="10.35" customHeight="1">
      <c r="B66" s="32"/>
      <c r="L66" s="32"/>
    </row>
    <row r="67" spans="2:47" s="1" customFormat="1" ht="22.9" customHeight="1">
      <c r="B67" s="32"/>
      <c r="C67" s="103" t="s">
        <v>69</v>
      </c>
      <c r="J67" s="61">
        <f>J102</f>
        <v>0</v>
      </c>
      <c r="L67" s="32"/>
      <c r="AU67" s="17" t="s">
        <v>158</v>
      </c>
    </row>
    <row r="68" spans="2:47" s="8" customFormat="1" ht="24.95" customHeight="1">
      <c r="B68" s="104"/>
      <c r="D68" s="105" t="s">
        <v>159</v>
      </c>
      <c r="E68" s="106"/>
      <c r="F68" s="106"/>
      <c r="G68" s="106"/>
      <c r="H68" s="106"/>
      <c r="I68" s="106"/>
      <c r="J68" s="107">
        <f>J103</f>
        <v>0</v>
      </c>
      <c r="L68" s="104"/>
    </row>
    <row r="69" spans="2:47" s="9" customFormat="1" ht="19.899999999999999" customHeight="1">
      <c r="B69" s="108"/>
      <c r="D69" s="109" t="s">
        <v>3247</v>
      </c>
      <c r="E69" s="110"/>
      <c r="F69" s="110"/>
      <c r="G69" s="110"/>
      <c r="H69" s="110"/>
      <c r="I69" s="110"/>
      <c r="J69" s="111">
        <f>J104</f>
        <v>0</v>
      </c>
      <c r="L69" s="108"/>
    </row>
    <row r="70" spans="2:47" s="9" customFormat="1" ht="19.899999999999999" customHeight="1">
      <c r="B70" s="108"/>
      <c r="D70" s="109" t="s">
        <v>3248</v>
      </c>
      <c r="E70" s="110"/>
      <c r="F70" s="110"/>
      <c r="G70" s="110"/>
      <c r="H70" s="110"/>
      <c r="I70" s="110"/>
      <c r="J70" s="111">
        <f>J107</f>
        <v>0</v>
      </c>
      <c r="L70" s="108"/>
    </row>
    <row r="71" spans="2:47" s="9" customFormat="1" ht="19.899999999999999" customHeight="1">
      <c r="B71" s="108"/>
      <c r="D71" s="109" t="s">
        <v>3249</v>
      </c>
      <c r="E71" s="110"/>
      <c r="F71" s="110"/>
      <c r="G71" s="110"/>
      <c r="H71" s="110"/>
      <c r="I71" s="110"/>
      <c r="J71" s="111">
        <f>J114</f>
        <v>0</v>
      </c>
      <c r="L71" s="108"/>
    </row>
    <row r="72" spans="2:47" s="9" customFormat="1" ht="19.899999999999999" customHeight="1">
      <c r="B72" s="108"/>
      <c r="D72" s="109" t="s">
        <v>3250</v>
      </c>
      <c r="E72" s="110"/>
      <c r="F72" s="110"/>
      <c r="G72" s="110"/>
      <c r="H72" s="110"/>
      <c r="I72" s="110"/>
      <c r="J72" s="111">
        <f>J118</f>
        <v>0</v>
      </c>
      <c r="L72" s="108"/>
    </row>
    <row r="73" spans="2:47" s="9" customFormat="1" ht="19.899999999999999" customHeight="1">
      <c r="B73" s="108"/>
      <c r="D73" s="109" t="s">
        <v>3251</v>
      </c>
      <c r="E73" s="110"/>
      <c r="F73" s="110"/>
      <c r="G73" s="110"/>
      <c r="H73" s="110"/>
      <c r="I73" s="110"/>
      <c r="J73" s="111">
        <f>J121</f>
        <v>0</v>
      </c>
      <c r="L73" s="108"/>
    </row>
    <row r="74" spans="2:47" s="9" customFormat="1" ht="19.899999999999999" customHeight="1">
      <c r="B74" s="108"/>
      <c r="D74" s="109" t="s">
        <v>3252</v>
      </c>
      <c r="E74" s="110"/>
      <c r="F74" s="110"/>
      <c r="G74" s="110"/>
      <c r="H74" s="110"/>
      <c r="I74" s="110"/>
      <c r="J74" s="111">
        <f>J124</f>
        <v>0</v>
      </c>
      <c r="L74" s="108"/>
    </row>
    <row r="75" spans="2:47" s="9" customFormat="1" ht="19.899999999999999" customHeight="1">
      <c r="B75" s="108"/>
      <c r="D75" s="109" t="s">
        <v>3253</v>
      </c>
      <c r="E75" s="110"/>
      <c r="F75" s="110"/>
      <c r="G75" s="110"/>
      <c r="H75" s="110"/>
      <c r="I75" s="110"/>
      <c r="J75" s="111">
        <f>J135</f>
        <v>0</v>
      </c>
      <c r="L75" s="108"/>
    </row>
    <row r="76" spans="2:47" s="9" customFormat="1" ht="19.899999999999999" customHeight="1">
      <c r="B76" s="108"/>
      <c r="D76" s="109" t="s">
        <v>3254</v>
      </c>
      <c r="E76" s="110"/>
      <c r="F76" s="110"/>
      <c r="G76" s="110"/>
      <c r="H76" s="110"/>
      <c r="I76" s="110"/>
      <c r="J76" s="111">
        <f>J142</f>
        <v>0</v>
      </c>
      <c r="L76" s="108"/>
    </row>
    <row r="77" spans="2:47" s="9" customFormat="1" ht="19.899999999999999" customHeight="1">
      <c r="B77" s="108"/>
      <c r="D77" s="109" t="s">
        <v>3255</v>
      </c>
      <c r="E77" s="110"/>
      <c r="F77" s="110"/>
      <c r="G77" s="110"/>
      <c r="H77" s="110"/>
      <c r="I77" s="110"/>
      <c r="J77" s="111">
        <f>J145</f>
        <v>0</v>
      </c>
      <c r="L77" s="108"/>
    </row>
    <row r="78" spans="2:47" s="9" customFormat="1" ht="19.899999999999999" customHeight="1">
      <c r="B78" s="108"/>
      <c r="D78" s="109" t="s">
        <v>3256</v>
      </c>
      <c r="E78" s="110"/>
      <c r="F78" s="110"/>
      <c r="G78" s="110"/>
      <c r="H78" s="110"/>
      <c r="I78" s="110"/>
      <c r="J78" s="111">
        <f>J154</f>
        <v>0</v>
      </c>
      <c r="L78" s="108"/>
    </row>
    <row r="79" spans="2:47" s="1" customFormat="1" ht="21.75" customHeight="1">
      <c r="B79" s="32"/>
      <c r="L79" s="32"/>
    </row>
    <row r="80" spans="2:47" s="1" customFormat="1" ht="6.95" customHeight="1">
      <c r="B80" s="40"/>
      <c r="C80" s="41"/>
      <c r="D80" s="41"/>
      <c r="E80" s="41"/>
      <c r="F80" s="41"/>
      <c r="G80" s="41"/>
      <c r="H80" s="41"/>
      <c r="I80" s="41"/>
      <c r="J80" s="41"/>
      <c r="K80" s="41"/>
      <c r="L80" s="32"/>
    </row>
    <row r="84" spans="2:12" s="1" customFormat="1" ht="6.95" customHeight="1">
      <c r="B84" s="42"/>
      <c r="C84" s="43"/>
      <c r="D84" s="43"/>
      <c r="E84" s="43"/>
      <c r="F84" s="43"/>
      <c r="G84" s="43"/>
      <c r="H84" s="43"/>
      <c r="I84" s="43"/>
      <c r="J84" s="43"/>
      <c r="K84" s="43"/>
      <c r="L84" s="32"/>
    </row>
    <row r="85" spans="2:12" s="1" customFormat="1" ht="24.95" customHeight="1">
      <c r="B85" s="32"/>
      <c r="C85" s="21" t="s">
        <v>174</v>
      </c>
      <c r="L85" s="32"/>
    </row>
    <row r="86" spans="2:12" s="1" customFormat="1" ht="6.95" customHeight="1">
      <c r="B86" s="32"/>
      <c r="L86" s="32"/>
    </row>
    <row r="87" spans="2:12" s="1" customFormat="1" ht="12" customHeight="1">
      <c r="B87" s="32"/>
      <c r="C87" s="27" t="s">
        <v>15</v>
      </c>
      <c r="L87" s="32"/>
    </row>
    <row r="88" spans="2:12" s="1" customFormat="1" ht="16.5" customHeight="1">
      <c r="B88" s="32"/>
      <c r="E88" s="347" t="str">
        <f>E7</f>
        <v>Rekonstrukce pavilonu údržby - A, úprava 13.6.2025</v>
      </c>
      <c r="F88" s="348"/>
      <c r="G88" s="348"/>
      <c r="H88" s="348"/>
      <c r="L88" s="32"/>
    </row>
    <row r="89" spans="2:12" ht="12" customHeight="1">
      <c r="B89" s="20"/>
      <c r="C89" s="27" t="s">
        <v>150</v>
      </c>
      <c r="L89" s="20"/>
    </row>
    <row r="90" spans="2:12" ht="16.5" customHeight="1">
      <c r="B90" s="20"/>
      <c r="E90" s="347" t="s">
        <v>151</v>
      </c>
      <c r="F90" s="320"/>
      <c r="G90" s="320"/>
      <c r="H90" s="320"/>
      <c r="L90" s="20"/>
    </row>
    <row r="91" spans="2:12" ht="12" customHeight="1">
      <c r="B91" s="20"/>
      <c r="C91" s="27" t="s">
        <v>152</v>
      </c>
      <c r="L91" s="20"/>
    </row>
    <row r="92" spans="2:12" s="1" customFormat="1" ht="16.5" customHeight="1">
      <c r="B92" s="32"/>
      <c r="E92" s="311" t="s">
        <v>3065</v>
      </c>
      <c r="F92" s="346"/>
      <c r="G92" s="346"/>
      <c r="H92" s="346"/>
      <c r="L92" s="32"/>
    </row>
    <row r="93" spans="2:12" s="1" customFormat="1" ht="12" customHeight="1">
      <c r="B93" s="32"/>
      <c r="C93" s="27" t="s">
        <v>631</v>
      </c>
      <c r="L93" s="32"/>
    </row>
    <row r="94" spans="2:12" s="1" customFormat="1" ht="16.5" customHeight="1">
      <c r="B94" s="32"/>
      <c r="E94" s="342" t="str">
        <f>E13</f>
        <v xml:space="preserve">03 - SCS </v>
      </c>
      <c r="F94" s="346"/>
      <c r="G94" s="346"/>
      <c r="H94" s="346"/>
      <c r="L94" s="32"/>
    </row>
    <row r="95" spans="2:12" s="1" customFormat="1" ht="6.95" customHeight="1">
      <c r="B95" s="32"/>
      <c r="L95" s="32"/>
    </row>
    <row r="96" spans="2:12" s="1" customFormat="1" ht="12" customHeight="1">
      <c r="B96" s="32"/>
      <c r="C96" s="27" t="s">
        <v>20</v>
      </c>
      <c r="F96" s="25" t="str">
        <f>F16</f>
        <v xml:space="preserve"> </v>
      </c>
      <c r="I96" s="27" t="s">
        <v>22</v>
      </c>
      <c r="J96" s="48" t="str">
        <f>IF(J16="","",J16)</f>
        <v>3. 4. 2024</v>
      </c>
      <c r="L96" s="32"/>
    </row>
    <row r="97" spans="2:65" s="1" customFormat="1" ht="6.95" customHeight="1">
      <c r="B97" s="32"/>
      <c r="L97" s="32"/>
    </row>
    <row r="98" spans="2:65" s="1" customFormat="1" ht="25.7" customHeight="1">
      <c r="B98" s="32"/>
      <c r="C98" s="27" t="s">
        <v>24</v>
      </c>
      <c r="F98" s="25" t="str">
        <f>E19</f>
        <v>Česká zemědělská univerzita</v>
      </c>
      <c r="I98" s="27" t="s">
        <v>30</v>
      </c>
      <c r="J98" s="30" t="str">
        <f>E25</f>
        <v>GREBNER,  spol. s r.o.</v>
      </c>
      <c r="L98" s="32"/>
    </row>
    <row r="99" spans="2:65" s="1" customFormat="1" ht="15.2" customHeight="1">
      <c r="B99" s="32"/>
      <c r="C99" s="27" t="s">
        <v>28</v>
      </c>
      <c r="F99" s="25" t="str">
        <f>IF(E22="","",E22)</f>
        <v>Vyplň údaj</v>
      </c>
      <c r="I99" s="27" t="s">
        <v>33</v>
      </c>
      <c r="J99" s="30" t="str">
        <f>E28</f>
        <v>Ing. Josef Němeček</v>
      </c>
      <c r="L99" s="32"/>
    </row>
    <row r="100" spans="2:65" s="1" customFormat="1" ht="10.35" customHeight="1">
      <c r="B100" s="32"/>
      <c r="L100" s="32"/>
    </row>
    <row r="101" spans="2:65" s="10" customFormat="1" ht="29.25" customHeight="1">
      <c r="B101" s="112"/>
      <c r="C101" s="113" t="s">
        <v>175</v>
      </c>
      <c r="D101" s="114" t="s">
        <v>56</v>
      </c>
      <c r="E101" s="114" t="s">
        <v>52</v>
      </c>
      <c r="F101" s="114" t="s">
        <v>53</v>
      </c>
      <c r="G101" s="114" t="s">
        <v>176</v>
      </c>
      <c r="H101" s="114" t="s">
        <v>177</v>
      </c>
      <c r="I101" s="114" t="s">
        <v>178</v>
      </c>
      <c r="J101" s="114" t="s">
        <v>157</v>
      </c>
      <c r="K101" s="115" t="s">
        <v>179</v>
      </c>
      <c r="L101" s="112"/>
      <c r="M101" s="54" t="s">
        <v>18</v>
      </c>
      <c r="N101" s="55" t="s">
        <v>41</v>
      </c>
      <c r="O101" s="55" t="s">
        <v>180</v>
      </c>
      <c r="P101" s="55" t="s">
        <v>181</v>
      </c>
      <c r="Q101" s="55" t="s">
        <v>182</v>
      </c>
      <c r="R101" s="55" t="s">
        <v>183</v>
      </c>
      <c r="S101" s="55" t="s">
        <v>184</v>
      </c>
      <c r="T101" s="56" t="s">
        <v>185</v>
      </c>
    </row>
    <row r="102" spans="2:65" s="1" customFormat="1" ht="22.9" customHeight="1">
      <c r="B102" s="32"/>
      <c r="C102" s="59" t="s">
        <v>186</v>
      </c>
      <c r="J102" s="116">
        <f>BK102</f>
        <v>0</v>
      </c>
      <c r="L102" s="32"/>
      <c r="M102" s="57"/>
      <c r="N102" s="49"/>
      <c r="O102" s="49"/>
      <c r="P102" s="117">
        <f>P103</f>
        <v>0</v>
      </c>
      <c r="Q102" s="49"/>
      <c r="R102" s="117">
        <f>R103</f>
        <v>0</v>
      </c>
      <c r="S102" s="49"/>
      <c r="T102" s="118">
        <f>T103</f>
        <v>0</v>
      </c>
      <c r="AT102" s="17" t="s">
        <v>70</v>
      </c>
      <c r="AU102" s="17" t="s">
        <v>158</v>
      </c>
      <c r="BK102" s="119">
        <f>BK103</f>
        <v>0</v>
      </c>
    </row>
    <row r="103" spans="2:65" s="11" customFormat="1" ht="25.9" customHeight="1">
      <c r="B103" s="120"/>
      <c r="D103" s="121" t="s">
        <v>70</v>
      </c>
      <c r="E103" s="122" t="s">
        <v>187</v>
      </c>
      <c r="F103" s="122" t="s">
        <v>188</v>
      </c>
      <c r="I103" s="123"/>
      <c r="J103" s="124">
        <f>BK103</f>
        <v>0</v>
      </c>
      <c r="L103" s="120"/>
      <c r="M103" s="125"/>
      <c r="P103" s="126">
        <f>P104+P107+P114+P118+P121+P124+P135+P142+P145+P154</f>
        <v>0</v>
      </c>
      <c r="R103" s="126">
        <f>R104+R107+R114+R118+R121+R124+R135+R142+R145+R154</f>
        <v>0</v>
      </c>
      <c r="T103" s="127">
        <f>T104+T107+T114+T118+T121+T124+T135+T142+T145+T154</f>
        <v>0</v>
      </c>
      <c r="AR103" s="121" t="s">
        <v>78</v>
      </c>
      <c r="AT103" s="128" t="s">
        <v>70</v>
      </c>
      <c r="AU103" s="128" t="s">
        <v>71</v>
      </c>
      <c r="AY103" s="121" t="s">
        <v>189</v>
      </c>
      <c r="BK103" s="129">
        <f>BK104+BK107+BK114+BK118+BK121+BK124+BK135+BK142+BK145+BK154</f>
        <v>0</v>
      </c>
    </row>
    <row r="104" spans="2:65" s="11" customFormat="1" ht="22.9" customHeight="1">
      <c r="B104" s="120"/>
      <c r="D104" s="121" t="s">
        <v>70</v>
      </c>
      <c r="E104" s="130" t="s">
        <v>2573</v>
      </c>
      <c r="F104" s="130" t="s">
        <v>3257</v>
      </c>
      <c r="I104" s="123"/>
      <c r="J104" s="131">
        <f>BK104</f>
        <v>0</v>
      </c>
      <c r="L104" s="120"/>
      <c r="M104" s="125"/>
      <c r="P104" s="126">
        <f>SUM(P105:P106)</f>
        <v>0</v>
      </c>
      <c r="R104" s="126">
        <f>SUM(R105:R106)</f>
        <v>0</v>
      </c>
      <c r="T104" s="127">
        <f>SUM(T105:T106)</f>
        <v>0</v>
      </c>
      <c r="AR104" s="121" t="s">
        <v>78</v>
      </c>
      <c r="AT104" s="128" t="s">
        <v>70</v>
      </c>
      <c r="AU104" s="128" t="s">
        <v>78</v>
      </c>
      <c r="AY104" s="121" t="s">
        <v>189</v>
      </c>
      <c r="BK104" s="129">
        <f>SUM(BK105:BK106)</f>
        <v>0</v>
      </c>
    </row>
    <row r="105" spans="2:65" s="1" customFormat="1" ht="24.2" customHeight="1">
      <c r="B105" s="32"/>
      <c r="C105" s="132" t="s">
        <v>78</v>
      </c>
      <c r="D105" s="132" t="s">
        <v>191</v>
      </c>
      <c r="E105" s="133" t="s">
        <v>3258</v>
      </c>
      <c r="F105" s="134" t="s">
        <v>3259</v>
      </c>
      <c r="G105" s="135" t="s">
        <v>2582</v>
      </c>
      <c r="H105" s="136">
        <v>1</v>
      </c>
      <c r="I105" s="137"/>
      <c r="J105" s="138">
        <f>ROUND(I105*H105,2)</f>
        <v>0</v>
      </c>
      <c r="K105" s="134" t="s">
        <v>18</v>
      </c>
      <c r="L105" s="32"/>
      <c r="M105" s="139" t="s">
        <v>18</v>
      </c>
      <c r="N105" s="140" t="s">
        <v>42</v>
      </c>
      <c r="P105" s="141">
        <f>O105*H105</f>
        <v>0</v>
      </c>
      <c r="Q105" s="141">
        <v>0</v>
      </c>
      <c r="R105" s="141">
        <f>Q105*H105</f>
        <v>0</v>
      </c>
      <c r="S105" s="141">
        <v>0</v>
      </c>
      <c r="T105" s="142">
        <f>S105*H105</f>
        <v>0</v>
      </c>
      <c r="AR105" s="143" t="s">
        <v>195</v>
      </c>
      <c r="AT105" s="143" t="s">
        <v>191</v>
      </c>
      <c r="AU105" s="143" t="s">
        <v>80</v>
      </c>
      <c r="AY105" s="17" t="s">
        <v>189</v>
      </c>
      <c r="BE105" s="144">
        <f>IF(N105="základní",J105,0)</f>
        <v>0</v>
      </c>
      <c r="BF105" s="144">
        <f>IF(N105="snížená",J105,0)</f>
        <v>0</v>
      </c>
      <c r="BG105" s="144">
        <f>IF(N105="zákl. přenesená",J105,0)</f>
        <v>0</v>
      </c>
      <c r="BH105" s="144">
        <f>IF(N105="sníž. přenesená",J105,0)</f>
        <v>0</v>
      </c>
      <c r="BI105" s="144">
        <f>IF(N105="nulová",J105,0)</f>
        <v>0</v>
      </c>
      <c r="BJ105" s="17" t="s">
        <v>78</v>
      </c>
      <c r="BK105" s="144">
        <f>ROUND(I105*H105,2)</f>
        <v>0</v>
      </c>
      <c r="BL105" s="17" t="s">
        <v>195</v>
      </c>
      <c r="BM105" s="143" t="s">
        <v>80</v>
      </c>
    </row>
    <row r="106" spans="2:65" s="1" customFormat="1" ht="16.5" customHeight="1">
      <c r="B106" s="32"/>
      <c r="C106" s="132" t="s">
        <v>80</v>
      </c>
      <c r="D106" s="132" t="s">
        <v>191</v>
      </c>
      <c r="E106" s="133" t="s">
        <v>3260</v>
      </c>
      <c r="F106" s="134" t="s">
        <v>3261</v>
      </c>
      <c r="G106" s="135" t="s">
        <v>2582</v>
      </c>
      <c r="H106" s="136">
        <v>2</v>
      </c>
      <c r="I106" s="137"/>
      <c r="J106" s="138">
        <f>ROUND(I106*H106,2)</f>
        <v>0</v>
      </c>
      <c r="K106" s="134" t="s">
        <v>18</v>
      </c>
      <c r="L106" s="32"/>
      <c r="M106" s="139" t="s">
        <v>18</v>
      </c>
      <c r="N106" s="140" t="s">
        <v>42</v>
      </c>
      <c r="P106" s="141">
        <f>O106*H106</f>
        <v>0</v>
      </c>
      <c r="Q106" s="141">
        <v>0</v>
      </c>
      <c r="R106" s="141">
        <f>Q106*H106</f>
        <v>0</v>
      </c>
      <c r="S106" s="141">
        <v>0</v>
      </c>
      <c r="T106" s="142">
        <f>S106*H106</f>
        <v>0</v>
      </c>
      <c r="AR106" s="143" t="s">
        <v>195</v>
      </c>
      <c r="AT106" s="143" t="s">
        <v>191</v>
      </c>
      <c r="AU106" s="143" t="s">
        <v>80</v>
      </c>
      <c r="AY106" s="17" t="s">
        <v>189</v>
      </c>
      <c r="BE106" s="144">
        <f>IF(N106="základní",J106,0)</f>
        <v>0</v>
      </c>
      <c r="BF106" s="144">
        <f>IF(N106="snížená",J106,0)</f>
        <v>0</v>
      </c>
      <c r="BG106" s="144">
        <f>IF(N106="zákl. přenesená",J106,0)</f>
        <v>0</v>
      </c>
      <c r="BH106" s="144">
        <f>IF(N106="sníž. přenesená",J106,0)</f>
        <v>0</v>
      </c>
      <c r="BI106" s="144">
        <f>IF(N106="nulová",J106,0)</f>
        <v>0</v>
      </c>
      <c r="BJ106" s="17" t="s">
        <v>78</v>
      </c>
      <c r="BK106" s="144">
        <f>ROUND(I106*H106,2)</f>
        <v>0</v>
      </c>
      <c r="BL106" s="17" t="s">
        <v>195</v>
      </c>
      <c r="BM106" s="143" t="s">
        <v>195</v>
      </c>
    </row>
    <row r="107" spans="2:65" s="11" customFormat="1" ht="22.9" customHeight="1">
      <c r="B107" s="120"/>
      <c r="D107" s="121" t="s">
        <v>70</v>
      </c>
      <c r="E107" s="130" t="s">
        <v>3089</v>
      </c>
      <c r="F107" s="130" t="s">
        <v>3262</v>
      </c>
      <c r="I107" s="123"/>
      <c r="J107" s="131">
        <f>BK107</f>
        <v>0</v>
      </c>
      <c r="L107" s="120"/>
      <c r="M107" s="125"/>
      <c r="P107" s="126">
        <f>SUM(P108:P113)</f>
        <v>0</v>
      </c>
      <c r="R107" s="126">
        <f>SUM(R108:R113)</f>
        <v>0</v>
      </c>
      <c r="T107" s="127">
        <f>SUM(T108:T113)</f>
        <v>0</v>
      </c>
      <c r="AR107" s="121" t="s">
        <v>78</v>
      </c>
      <c r="AT107" s="128" t="s">
        <v>70</v>
      </c>
      <c r="AU107" s="128" t="s">
        <v>78</v>
      </c>
      <c r="AY107" s="121" t="s">
        <v>189</v>
      </c>
      <c r="BK107" s="129">
        <f>SUM(BK108:BK113)</f>
        <v>0</v>
      </c>
    </row>
    <row r="108" spans="2:65" s="1" customFormat="1" ht="21.75" customHeight="1">
      <c r="B108" s="32"/>
      <c r="C108" s="132" t="s">
        <v>89</v>
      </c>
      <c r="D108" s="132" t="s">
        <v>191</v>
      </c>
      <c r="E108" s="133" t="s">
        <v>3263</v>
      </c>
      <c r="F108" s="134" t="s">
        <v>3264</v>
      </c>
      <c r="G108" s="135" t="s">
        <v>2582</v>
      </c>
      <c r="H108" s="136">
        <v>49</v>
      </c>
      <c r="I108" s="137"/>
      <c r="J108" s="138">
        <f t="shared" ref="J108:J113" si="0">ROUND(I108*H108,2)</f>
        <v>0</v>
      </c>
      <c r="K108" s="134" t="s">
        <v>18</v>
      </c>
      <c r="L108" s="32"/>
      <c r="M108" s="139" t="s">
        <v>18</v>
      </c>
      <c r="N108" s="140" t="s">
        <v>42</v>
      </c>
      <c r="P108" s="141">
        <f t="shared" ref="P108:P113" si="1">O108*H108</f>
        <v>0</v>
      </c>
      <c r="Q108" s="141">
        <v>0</v>
      </c>
      <c r="R108" s="141">
        <f t="shared" ref="R108:R113" si="2">Q108*H108</f>
        <v>0</v>
      </c>
      <c r="S108" s="141">
        <v>0</v>
      </c>
      <c r="T108" s="142">
        <f t="shared" ref="T108:T113" si="3">S108*H108</f>
        <v>0</v>
      </c>
      <c r="AR108" s="143" t="s">
        <v>195</v>
      </c>
      <c r="AT108" s="143" t="s">
        <v>191</v>
      </c>
      <c r="AU108" s="143" t="s">
        <v>80</v>
      </c>
      <c r="AY108" s="17" t="s">
        <v>189</v>
      </c>
      <c r="BE108" s="144">
        <f t="shared" ref="BE108:BE113" si="4">IF(N108="základní",J108,0)</f>
        <v>0</v>
      </c>
      <c r="BF108" s="144">
        <f t="shared" ref="BF108:BF113" si="5">IF(N108="snížená",J108,0)</f>
        <v>0</v>
      </c>
      <c r="BG108" s="144">
        <f t="shared" ref="BG108:BG113" si="6">IF(N108="zákl. přenesená",J108,0)</f>
        <v>0</v>
      </c>
      <c r="BH108" s="144">
        <f t="shared" ref="BH108:BH113" si="7">IF(N108="sníž. přenesená",J108,0)</f>
        <v>0</v>
      </c>
      <c r="BI108" s="144">
        <f t="shared" ref="BI108:BI113" si="8">IF(N108="nulová",J108,0)</f>
        <v>0</v>
      </c>
      <c r="BJ108" s="17" t="s">
        <v>78</v>
      </c>
      <c r="BK108" s="144">
        <f t="shared" ref="BK108:BK113" si="9">ROUND(I108*H108,2)</f>
        <v>0</v>
      </c>
      <c r="BL108" s="17" t="s">
        <v>195</v>
      </c>
      <c r="BM108" s="143" t="s">
        <v>223</v>
      </c>
    </row>
    <row r="109" spans="2:65" s="1" customFormat="1" ht="16.5" customHeight="1">
      <c r="B109" s="32"/>
      <c r="C109" s="132" t="s">
        <v>195</v>
      </c>
      <c r="D109" s="132" t="s">
        <v>191</v>
      </c>
      <c r="E109" s="133" t="s">
        <v>3265</v>
      </c>
      <c r="F109" s="134" t="s">
        <v>3266</v>
      </c>
      <c r="G109" s="135" t="s">
        <v>2582</v>
      </c>
      <c r="H109" s="136">
        <v>11</v>
      </c>
      <c r="I109" s="137"/>
      <c r="J109" s="138">
        <f t="shared" si="0"/>
        <v>0</v>
      </c>
      <c r="K109" s="134" t="s">
        <v>18</v>
      </c>
      <c r="L109" s="32"/>
      <c r="M109" s="139" t="s">
        <v>18</v>
      </c>
      <c r="N109" s="140" t="s">
        <v>42</v>
      </c>
      <c r="P109" s="141">
        <f t="shared" si="1"/>
        <v>0</v>
      </c>
      <c r="Q109" s="141">
        <v>0</v>
      </c>
      <c r="R109" s="141">
        <f t="shared" si="2"/>
        <v>0</v>
      </c>
      <c r="S109" s="141">
        <v>0</v>
      </c>
      <c r="T109" s="142">
        <f t="shared" si="3"/>
        <v>0</v>
      </c>
      <c r="AR109" s="143" t="s">
        <v>195</v>
      </c>
      <c r="AT109" s="143" t="s">
        <v>191</v>
      </c>
      <c r="AU109" s="143" t="s">
        <v>80</v>
      </c>
      <c r="AY109" s="17" t="s">
        <v>189</v>
      </c>
      <c r="BE109" s="144">
        <f t="shared" si="4"/>
        <v>0</v>
      </c>
      <c r="BF109" s="144">
        <f t="shared" si="5"/>
        <v>0</v>
      </c>
      <c r="BG109" s="144">
        <f t="shared" si="6"/>
        <v>0</v>
      </c>
      <c r="BH109" s="144">
        <f t="shared" si="7"/>
        <v>0</v>
      </c>
      <c r="BI109" s="144">
        <f t="shared" si="8"/>
        <v>0</v>
      </c>
      <c r="BJ109" s="17" t="s">
        <v>78</v>
      </c>
      <c r="BK109" s="144">
        <f t="shared" si="9"/>
        <v>0</v>
      </c>
      <c r="BL109" s="17" t="s">
        <v>195</v>
      </c>
      <c r="BM109" s="143" t="s">
        <v>234</v>
      </c>
    </row>
    <row r="110" spans="2:65" s="1" customFormat="1" ht="16.5" customHeight="1">
      <c r="B110" s="32"/>
      <c r="C110" s="132" t="s">
        <v>217</v>
      </c>
      <c r="D110" s="132" t="s">
        <v>191</v>
      </c>
      <c r="E110" s="133" t="s">
        <v>3267</v>
      </c>
      <c r="F110" s="134" t="s">
        <v>3268</v>
      </c>
      <c r="G110" s="135" t="s">
        <v>2582</v>
      </c>
      <c r="H110" s="136">
        <v>29</v>
      </c>
      <c r="I110" s="137"/>
      <c r="J110" s="138">
        <f t="shared" si="0"/>
        <v>0</v>
      </c>
      <c r="K110" s="134" t="s">
        <v>18</v>
      </c>
      <c r="L110" s="32"/>
      <c r="M110" s="139" t="s">
        <v>18</v>
      </c>
      <c r="N110" s="140" t="s">
        <v>42</v>
      </c>
      <c r="P110" s="141">
        <f t="shared" si="1"/>
        <v>0</v>
      </c>
      <c r="Q110" s="141">
        <v>0</v>
      </c>
      <c r="R110" s="141">
        <f t="shared" si="2"/>
        <v>0</v>
      </c>
      <c r="S110" s="141">
        <v>0</v>
      </c>
      <c r="T110" s="142">
        <f t="shared" si="3"/>
        <v>0</v>
      </c>
      <c r="AR110" s="143" t="s">
        <v>195</v>
      </c>
      <c r="AT110" s="143" t="s">
        <v>191</v>
      </c>
      <c r="AU110" s="143" t="s">
        <v>80</v>
      </c>
      <c r="AY110" s="17" t="s">
        <v>189</v>
      </c>
      <c r="BE110" s="144">
        <f t="shared" si="4"/>
        <v>0</v>
      </c>
      <c r="BF110" s="144">
        <f t="shared" si="5"/>
        <v>0</v>
      </c>
      <c r="BG110" s="144">
        <f t="shared" si="6"/>
        <v>0</v>
      </c>
      <c r="BH110" s="144">
        <f t="shared" si="7"/>
        <v>0</v>
      </c>
      <c r="BI110" s="144">
        <f t="shared" si="8"/>
        <v>0</v>
      </c>
      <c r="BJ110" s="17" t="s">
        <v>78</v>
      </c>
      <c r="BK110" s="144">
        <f t="shared" si="9"/>
        <v>0</v>
      </c>
      <c r="BL110" s="17" t="s">
        <v>195</v>
      </c>
      <c r="BM110" s="143" t="s">
        <v>247</v>
      </c>
    </row>
    <row r="111" spans="2:65" s="1" customFormat="1" ht="16.5" customHeight="1">
      <c r="B111" s="32"/>
      <c r="C111" s="132" t="s">
        <v>223</v>
      </c>
      <c r="D111" s="132" t="s">
        <v>191</v>
      </c>
      <c r="E111" s="133" t="s">
        <v>3269</v>
      </c>
      <c r="F111" s="134" t="s">
        <v>3270</v>
      </c>
      <c r="G111" s="135" t="s">
        <v>2582</v>
      </c>
      <c r="H111" s="136">
        <v>2</v>
      </c>
      <c r="I111" s="137"/>
      <c r="J111" s="138">
        <f t="shared" si="0"/>
        <v>0</v>
      </c>
      <c r="K111" s="134" t="s">
        <v>18</v>
      </c>
      <c r="L111" s="32"/>
      <c r="M111" s="139" t="s">
        <v>18</v>
      </c>
      <c r="N111" s="140" t="s">
        <v>42</v>
      </c>
      <c r="P111" s="141">
        <f t="shared" si="1"/>
        <v>0</v>
      </c>
      <c r="Q111" s="141">
        <v>0</v>
      </c>
      <c r="R111" s="141">
        <f t="shared" si="2"/>
        <v>0</v>
      </c>
      <c r="S111" s="141">
        <v>0</v>
      </c>
      <c r="T111" s="142">
        <f t="shared" si="3"/>
        <v>0</v>
      </c>
      <c r="AR111" s="143" t="s">
        <v>195</v>
      </c>
      <c r="AT111" s="143" t="s">
        <v>191</v>
      </c>
      <c r="AU111" s="143" t="s">
        <v>80</v>
      </c>
      <c r="AY111" s="17" t="s">
        <v>189</v>
      </c>
      <c r="BE111" s="144">
        <f t="shared" si="4"/>
        <v>0</v>
      </c>
      <c r="BF111" s="144">
        <f t="shared" si="5"/>
        <v>0</v>
      </c>
      <c r="BG111" s="144">
        <f t="shared" si="6"/>
        <v>0</v>
      </c>
      <c r="BH111" s="144">
        <f t="shared" si="7"/>
        <v>0</v>
      </c>
      <c r="BI111" s="144">
        <f t="shared" si="8"/>
        <v>0</v>
      </c>
      <c r="BJ111" s="17" t="s">
        <v>78</v>
      </c>
      <c r="BK111" s="144">
        <f t="shared" si="9"/>
        <v>0</v>
      </c>
      <c r="BL111" s="17" t="s">
        <v>195</v>
      </c>
      <c r="BM111" s="143" t="s">
        <v>8</v>
      </c>
    </row>
    <row r="112" spans="2:65" s="1" customFormat="1" ht="16.5" customHeight="1">
      <c r="B112" s="32"/>
      <c r="C112" s="132" t="s">
        <v>229</v>
      </c>
      <c r="D112" s="132" t="s">
        <v>191</v>
      </c>
      <c r="E112" s="133" t="s">
        <v>3271</v>
      </c>
      <c r="F112" s="134" t="s">
        <v>3272</v>
      </c>
      <c r="G112" s="135" t="s">
        <v>2582</v>
      </c>
      <c r="H112" s="136">
        <v>6</v>
      </c>
      <c r="I112" s="137"/>
      <c r="J112" s="138">
        <f t="shared" si="0"/>
        <v>0</v>
      </c>
      <c r="K112" s="134" t="s">
        <v>18</v>
      </c>
      <c r="L112" s="32"/>
      <c r="M112" s="139" t="s">
        <v>18</v>
      </c>
      <c r="N112" s="140" t="s">
        <v>42</v>
      </c>
      <c r="P112" s="141">
        <f t="shared" si="1"/>
        <v>0</v>
      </c>
      <c r="Q112" s="141">
        <v>0</v>
      </c>
      <c r="R112" s="141">
        <f t="shared" si="2"/>
        <v>0</v>
      </c>
      <c r="S112" s="141">
        <v>0</v>
      </c>
      <c r="T112" s="142">
        <f t="shared" si="3"/>
        <v>0</v>
      </c>
      <c r="AR112" s="143" t="s">
        <v>195</v>
      </c>
      <c r="AT112" s="143" t="s">
        <v>191</v>
      </c>
      <c r="AU112" s="143" t="s">
        <v>80</v>
      </c>
      <c r="AY112" s="17" t="s">
        <v>189</v>
      </c>
      <c r="BE112" s="144">
        <f t="shared" si="4"/>
        <v>0</v>
      </c>
      <c r="BF112" s="144">
        <f t="shared" si="5"/>
        <v>0</v>
      </c>
      <c r="BG112" s="144">
        <f t="shared" si="6"/>
        <v>0</v>
      </c>
      <c r="BH112" s="144">
        <f t="shared" si="7"/>
        <v>0</v>
      </c>
      <c r="BI112" s="144">
        <f t="shared" si="8"/>
        <v>0</v>
      </c>
      <c r="BJ112" s="17" t="s">
        <v>78</v>
      </c>
      <c r="BK112" s="144">
        <f t="shared" si="9"/>
        <v>0</v>
      </c>
      <c r="BL112" s="17" t="s">
        <v>195</v>
      </c>
      <c r="BM112" s="143" t="s">
        <v>277</v>
      </c>
    </row>
    <row r="113" spans="2:65" s="1" customFormat="1" ht="16.5" customHeight="1">
      <c r="B113" s="32"/>
      <c r="C113" s="132" t="s">
        <v>234</v>
      </c>
      <c r="D113" s="132" t="s">
        <v>191</v>
      </c>
      <c r="E113" s="133" t="s">
        <v>3273</v>
      </c>
      <c r="F113" s="134" t="s">
        <v>3274</v>
      </c>
      <c r="G113" s="135" t="s">
        <v>2582</v>
      </c>
      <c r="H113" s="136">
        <v>4</v>
      </c>
      <c r="I113" s="137"/>
      <c r="J113" s="138">
        <f t="shared" si="0"/>
        <v>0</v>
      </c>
      <c r="K113" s="134" t="s">
        <v>18</v>
      </c>
      <c r="L113" s="32"/>
      <c r="M113" s="139" t="s">
        <v>18</v>
      </c>
      <c r="N113" s="140" t="s">
        <v>42</v>
      </c>
      <c r="P113" s="141">
        <f t="shared" si="1"/>
        <v>0</v>
      </c>
      <c r="Q113" s="141">
        <v>0</v>
      </c>
      <c r="R113" s="141">
        <f t="shared" si="2"/>
        <v>0</v>
      </c>
      <c r="S113" s="141">
        <v>0</v>
      </c>
      <c r="T113" s="142">
        <f t="shared" si="3"/>
        <v>0</v>
      </c>
      <c r="AR113" s="143" t="s">
        <v>195</v>
      </c>
      <c r="AT113" s="143" t="s">
        <v>191</v>
      </c>
      <c r="AU113" s="143" t="s">
        <v>80</v>
      </c>
      <c r="AY113" s="17" t="s">
        <v>189</v>
      </c>
      <c r="BE113" s="144">
        <f t="shared" si="4"/>
        <v>0</v>
      </c>
      <c r="BF113" s="144">
        <f t="shared" si="5"/>
        <v>0</v>
      </c>
      <c r="BG113" s="144">
        <f t="shared" si="6"/>
        <v>0</v>
      </c>
      <c r="BH113" s="144">
        <f t="shared" si="7"/>
        <v>0</v>
      </c>
      <c r="BI113" s="144">
        <f t="shared" si="8"/>
        <v>0</v>
      </c>
      <c r="BJ113" s="17" t="s">
        <v>78</v>
      </c>
      <c r="BK113" s="144">
        <f t="shared" si="9"/>
        <v>0</v>
      </c>
      <c r="BL113" s="17" t="s">
        <v>195</v>
      </c>
      <c r="BM113" s="143" t="s">
        <v>291</v>
      </c>
    </row>
    <row r="114" spans="2:65" s="11" customFormat="1" ht="22.9" customHeight="1">
      <c r="B114" s="120"/>
      <c r="D114" s="121" t="s">
        <v>70</v>
      </c>
      <c r="E114" s="130" t="s">
        <v>3109</v>
      </c>
      <c r="F114" s="130" t="s">
        <v>3275</v>
      </c>
      <c r="I114" s="123"/>
      <c r="J114" s="131">
        <f>BK114</f>
        <v>0</v>
      </c>
      <c r="L114" s="120"/>
      <c r="M114" s="125"/>
      <c r="P114" s="126">
        <f>SUM(P115:P117)</f>
        <v>0</v>
      </c>
      <c r="R114" s="126">
        <f>SUM(R115:R117)</f>
        <v>0</v>
      </c>
      <c r="T114" s="127">
        <f>SUM(T115:T117)</f>
        <v>0</v>
      </c>
      <c r="AR114" s="121" t="s">
        <v>78</v>
      </c>
      <c r="AT114" s="128" t="s">
        <v>70</v>
      </c>
      <c r="AU114" s="128" t="s">
        <v>78</v>
      </c>
      <c r="AY114" s="121" t="s">
        <v>189</v>
      </c>
      <c r="BK114" s="129">
        <f>SUM(BK115:BK117)</f>
        <v>0</v>
      </c>
    </row>
    <row r="115" spans="2:65" s="1" customFormat="1" ht="16.5" customHeight="1">
      <c r="B115" s="32"/>
      <c r="C115" s="132" t="s">
        <v>241</v>
      </c>
      <c r="D115" s="132" t="s">
        <v>191</v>
      </c>
      <c r="E115" s="133" t="s">
        <v>3276</v>
      </c>
      <c r="F115" s="134" t="s">
        <v>3277</v>
      </c>
      <c r="G115" s="135" t="s">
        <v>2582</v>
      </c>
      <c r="H115" s="136">
        <v>1</v>
      </c>
      <c r="I115" s="137"/>
      <c r="J115" s="138">
        <f>ROUND(I115*H115,2)</f>
        <v>0</v>
      </c>
      <c r="K115" s="134" t="s">
        <v>18</v>
      </c>
      <c r="L115" s="32"/>
      <c r="M115" s="139" t="s">
        <v>18</v>
      </c>
      <c r="N115" s="140" t="s">
        <v>42</v>
      </c>
      <c r="P115" s="141">
        <f>O115*H115</f>
        <v>0</v>
      </c>
      <c r="Q115" s="141">
        <v>0</v>
      </c>
      <c r="R115" s="141">
        <f>Q115*H115</f>
        <v>0</v>
      </c>
      <c r="S115" s="141">
        <v>0</v>
      </c>
      <c r="T115" s="142">
        <f>S115*H115</f>
        <v>0</v>
      </c>
      <c r="AR115" s="143" t="s">
        <v>195</v>
      </c>
      <c r="AT115" s="143" t="s">
        <v>191</v>
      </c>
      <c r="AU115" s="143" t="s">
        <v>80</v>
      </c>
      <c r="AY115" s="17" t="s">
        <v>189</v>
      </c>
      <c r="BE115" s="144">
        <f>IF(N115="základní",J115,0)</f>
        <v>0</v>
      </c>
      <c r="BF115" s="144">
        <f>IF(N115="snížená",J115,0)</f>
        <v>0</v>
      </c>
      <c r="BG115" s="144">
        <f>IF(N115="zákl. přenesená",J115,0)</f>
        <v>0</v>
      </c>
      <c r="BH115" s="144">
        <f>IF(N115="sníž. přenesená",J115,0)</f>
        <v>0</v>
      </c>
      <c r="BI115" s="144">
        <f>IF(N115="nulová",J115,0)</f>
        <v>0</v>
      </c>
      <c r="BJ115" s="17" t="s">
        <v>78</v>
      </c>
      <c r="BK115" s="144">
        <f>ROUND(I115*H115,2)</f>
        <v>0</v>
      </c>
      <c r="BL115" s="17" t="s">
        <v>195</v>
      </c>
      <c r="BM115" s="143" t="s">
        <v>307</v>
      </c>
    </row>
    <row r="116" spans="2:65" s="1" customFormat="1" ht="16.5" customHeight="1">
      <c r="B116" s="32"/>
      <c r="C116" s="132" t="s">
        <v>247</v>
      </c>
      <c r="D116" s="132" t="s">
        <v>191</v>
      </c>
      <c r="E116" s="133" t="s">
        <v>3278</v>
      </c>
      <c r="F116" s="134" t="s">
        <v>3279</v>
      </c>
      <c r="G116" s="135" t="s">
        <v>2582</v>
      </c>
      <c r="H116" s="136">
        <v>11</v>
      </c>
      <c r="I116" s="137"/>
      <c r="J116" s="138">
        <f>ROUND(I116*H116,2)</f>
        <v>0</v>
      </c>
      <c r="K116" s="134" t="s">
        <v>18</v>
      </c>
      <c r="L116" s="32"/>
      <c r="M116" s="139" t="s">
        <v>18</v>
      </c>
      <c r="N116" s="140" t="s">
        <v>42</v>
      </c>
      <c r="P116" s="141">
        <f>O116*H116</f>
        <v>0</v>
      </c>
      <c r="Q116" s="141">
        <v>0</v>
      </c>
      <c r="R116" s="141">
        <f>Q116*H116</f>
        <v>0</v>
      </c>
      <c r="S116" s="141">
        <v>0</v>
      </c>
      <c r="T116" s="142">
        <f>S116*H116</f>
        <v>0</v>
      </c>
      <c r="AR116" s="143" t="s">
        <v>195</v>
      </c>
      <c r="AT116" s="143" t="s">
        <v>191</v>
      </c>
      <c r="AU116" s="143" t="s">
        <v>80</v>
      </c>
      <c r="AY116" s="17" t="s">
        <v>189</v>
      </c>
      <c r="BE116" s="144">
        <f>IF(N116="základní",J116,0)</f>
        <v>0</v>
      </c>
      <c r="BF116" s="144">
        <f>IF(N116="snížená",J116,0)</f>
        <v>0</v>
      </c>
      <c r="BG116" s="144">
        <f>IF(N116="zákl. přenesená",J116,0)</f>
        <v>0</v>
      </c>
      <c r="BH116" s="144">
        <f>IF(N116="sníž. přenesená",J116,0)</f>
        <v>0</v>
      </c>
      <c r="BI116" s="144">
        <f>IF(N116="nulová",J116,0)</f>
        <v>0</v>
      </c>
      <c r="BJ116" s="17" t="s">
        <v>78</v>
      </c>
      <c r="BK116" s="144">
        <f>ROUND(I116*H116,2)</f>
        <v>0</v>
      </c>
      <c r="BL116" s="17" t="s">
        <v>195</v>
      </c>
      <c r="BM116" s="143" t="s">
        <v>321</v>
      </c>
    </row>
    <row r="117" spans="2:65" s="1" customFormat="1" ht="16.5" customHeight="1">
      <c r="B117" s="32"/>
      <c r="C117" s="132" t="s">
        <v>253</v>
      </c>
      <c r="D117" s="132" t="s">
        <v>191</v>
      </c>
      <c r="E117" s="133" t="s">
        <v>3280</v>
      </c>
      <c r="F117" s="134" t="s">
        <v>3281</v>
      </c>
      <c r="G117" s="135" t="s">
        <v>2582</v>
      </c>
      <c r="H117" s="136">
        <v>1</v>
      </c>
      <c r="I117" s="137"/>
      <c r="J117" s="138">
        <f>ROUND(I117*H117,2)</f>
        <v>0</v>
      </c>
      <c r="K117" s="134" t="s">
        <v>18</v>
      </c>
      <c r="L117" s="32"/>
      <c r="M117" s="139" t="s">
        <v>18</v>
      </c>
      <c r="N117" s="140" t="s">
        <v>42</v>
      </c>
      <c r="P117" s="141">
        <f>O117*H117</f>
        <v>0</v>
      </c>
      <c r="Q117" s="141">
        <v>0</v>
      </c>
      <c r="R117" s="141">
        <f>Q117*H117</f>
        <v>0</v>
      </c>
      <c r="S117" s="141">
        <v>0</v>
      </c>
      <c r="T117" s="142">
        <f>S117*H117</f>
        <v>0</v>
      </c>
      <c r="AR117" s="143" t="s">
        <v>195</v>
      </c>
      <c r="AT117" s="143" t="s">
        <v>191</v>
      </c>
      <c r="AU117" s="143" t="s">
        <v>80</v>
      </c>
      <c r="AY117" s="17" t="s">
        <v>189</v>
      </c>
      <c r="BE117" s="144">
        <f>IF(N117="základní",J117,0)</f>
        <v>0</v>
      </c>
      <c r="BF117" s="144">
        <f>IF(N117="snížená",J117,0)</f>
        <v>0</v>
      </c>
      <c r="BG117" s="144">
        <f>IF(N117="zákl. přenesená",J117,0)</f>
        <v>0</v>
      </c>
      <c r="BH117" s="144">
        <f>IF(N117="sníž. přenesená",J117,0)</f>
        <v>0</v>
      </c>
      <c r="BI117" s="144">
        <f>IF(N117="nulová",J117,0)</f>
        <v>0</v>
      </c>
      <c r="BJ117" s="17" t="s">
        <v>78</v>
      </c>
      <c r="BK117" s="144">
        <f>ROUND(I117*H117,2)</f>
        <v>0</v>
      </c>
      <c r="BL117" s="17" t="s">
        <v>195</v>
      </c>
      <c r="BM117" s="143" t="s">
        <v>332</v>
      </c>
    </row>
    <row r="118" spans="2:65" s="11" customFormat="1" ht="22.9" customHeight="1">
      <c r="B118" s="120"/>
      <c r="D118" s="121" t="s">
        <v>70</v>
      </c>
      <c r="E118" s="130" t="s">
        <v>3117</v>
      </c>
      <c r="F118" s="130" t="s">
        <v>3282</v>
      </c>
      <c r="I118" s="123"/>
      <c r="J118" s="131">
        <f>BK118</f>
        <v>0</v>
      </c>
      <c r="L118" s="120"/>
      <c r="M118" s="125"/>
      <c r="P118" s="126">
        <f>SUM(P119:P120)</f>
        <v>0</v>
      </c>
      <c r="R118" s="126">
        <f>SUM(R119:R120)</f>
        <v>0</v>
      </c>
      <c r="T118" s="127">
        <f>SUM(T119:T120)</f>
        <v>0</v>
      </c>
      <c r="AR118" s="121" t="s">
        <v>78</v>
      </c>
      <c r="AT118" s="128" t="s">
        <v>70</v>
      </c>
      <c r="AU118" s="128" t="s">
        <v>78</v>
      </c>
      <c r="AY118" s="121" t="s">
        <v>189</v>
      </c>
      <c r="BK118" s="129">
        <f>SUM(BK119:BK120)</f>
        <v>0</v>
      </c>
    </row>
    <row r="119" spans="2:65" s="1" customFormat="1" ht="16.5" customHeight="1">
      <c r="B119" s="32"/>
      <c r="C119" s="132" t="s">
        <v>8</v>
      </c>
      <c r="D119" s="132" t="s">
        <v>191</v>
      </c>
      <c r="E119" s="133" t="s">
        <v>3283</v>
      </c>
      <c r="F119" s="134" t="s">
        <v>3284</v>
      </c>
      <c r="G119" s="135" t="s">
        <v>286</v>
      </c>
      <c r="H119" s="136">
        <v>14500</v>
      </c>
      <c r="I119" s="137"/>
      <c r="J119" s="138">
        <f>ROUND(I119*H119,2)</f>
        <v>0</v>
      </c>
      <c r="K119" s="134" t="s">
        <v>18</v>
      </c>
      <c r="L119" s="32"/>
      <c r="M119" s="139" t="s">
        <v>18</v>
      </c>
      <c r="N119" s="140" t="s">
        <v>42</v>
      </c>
      <c r="P119" s="141">
        <f>O119*H119</f>
        <v>0</v>
      </c>
      <c r="Q119" s="141">
        <v>0</v>
      </c>
      <c r="R119" s="141">
        <f>Q119*H119</f>
        <v>0</v>
      </c>
      <c r="S119" s="141">
        <v>0</v>
      </c>
      <c r="T119" s="142">
        <f>S119*H119</f>
        <v>0</v>
      </c>
      <c r="AR119" s="143" t="s">
        <v>195</v>
      </c>
      <c r="AT119" s="143" t="s">
        <v>191</v>
      </c>
      <c r="AU119" s="143" t="s">
        <v>80</v>
      </c>
      <c r="AY119" s="17" t="s">
        <v>189</v>
      </c>
      <c r="BE119" s="144">
        <f>IF(N119="základní",J119,0)</f>
        <v>0</v>
      </c>
      <c r="BF119" s="144">
        <f>IF(N119="snížená",J119,0)</f>
        <v>0</v>
      </c>
      <c r="BG119" s="144">
        <f>IF(N119="zákl. přenesená",J119,0)</f>
        <v>0</v>
      </c>
      <c r="BH119" s="144">
        <f>IF(N119="sníž. přenesená",J119,0)</f>
        <v>0</v>
      </c>
      <c r="BI119" s="144">
        <f>IF(N119="nulová",J119,0)</f>
        <v>0</v>
      </c>
      <c r="BJ119" s="17" t="s">
        <v>78</v>
      </c>
      <c r="BK119" s="144">
        <f>ROUND(I119*H119,2)</f>
        <v>0</v>
      </c>
      <c r="BL119" s="17" t="s">
        <v>195</v>
      </c>
      <c r="BM119" s="143" t="s">
        <v>344</v>
      </c>
    </row>
    <row r="120" spans="2:65" s="1" customFormat="1" ht="16.5" customHeight="1">
      <c r="B120" s="32"/>
      <c r="C120" s="132" t="s">
        <v>270</v>
      </c>
      <c r="D120" s="132" t="s">
        <v>191</v>
      </c>
      <c r="E120" s="133" t="s">
        <v>3285</v>
      </c>
      <c r="F120" s="134" t="s">
        <v>3286</v>
      </c>
      <c r="G120" s="135" t="s">
        <v>286</v>
      </c>
      <c r="H120" s="136">
        <v>300</v>
      </c>
      <c r="I120" s="137"/>
      <c r="J120" s="138">
        <f>ROUND(I120*H120,2)</f>
        <v>0</v>
      </c>
      <c r="K120" s="134" t="s">
        <v>18</v>
      </c>
      <c r="L120" s="32"/>
      <c r="M120" s="139" t="s">
        <v>18</v>
      </c>
      <c r="N120" s="140" t="s">
        <v>42</v>
      </c>
      <c r="P120" s="141">
        <f>O120*H120</f>
        <v>0</v>
      </c>
      <c r="Q120" s="141">
        <v>0</v>
      </c>
      <c r="R120" s="141">
        <f>Q120*H120</f>
        <v>0</v>
      </c>
      <c r="S120" s="141">
        <v>0</v>
      </c>
      <c r="T120" s="142">
        <f>S120*H120</f>
        <v>0</v>
      </c>
      <c r="AR120" s="143" t="s">
        <v>195</v>
      </c>
      <c r="AT120" s="143" t="s">
        <v>191</v>
      </c>
      <c r="AU120" s="143" t="s">
        <v>80</v>
      </c>
      <c r="AY120" s="17" t="s">
        <v>189</v>
      </c>
      <c r="BE120" s="144">
        <f>IF(N120="základní",J120,0)</f>
        <v>0</v>
      </c>
      <c r="BF120" s="144">
        <f>IF(N120="snížená",J120,0)</f>
        <v>0</v>
      </c>
      <c r="BG120" s="144">
        <f>IF(N120="zákl. přenesená",J120,0)</f>
        <v>0</v>
      </c>
      <c r="BH120" s="144">
        <f>IF(N120="sníž. přenesená",J120,0)</f>
        <v>0</v>
      </c>
      <c r="BI120" s="144">
        <f>IF(N120="nulová",J120,0)</f>
        <v>0</v>
      </c>
      <c r="BJ120" s="17" t="s">
        <v>78</v>
      </c>
      <c r="BK120" s="144">
        <f>ROUND(I120*H120,2)</f>
        <v>0</v>
      </c>
      <c r="BL120" s="17" t="s">
        <v>195</v>
      </c>
      <c r="BM120" s="143" t="s">
        <v>356</v>
      </c>
    </row>
    <row r="121" spans="2:65" s="11" customFormat="1" ht="22.9" customHeight="1">
      <c r="B121" s="120"/>
      <c r="D121" s="121" t="s">
        <v>70</v>
      </c>
      <c r="E121" s="130" t="s">
        <v>3122</v>
      </c>
      <c r="F121" s="130" t="s">
        <v>3287</v>
      </c>
      <c r="I121" s="123"/>
      <c r="J121" s="131">
        <f>BK121</f>
        <v>0</v>
      </c>
      <c r="L121" s="120"/>
      <c r="M121" s="125"/>
      <c r="P121" s="126">
        <f>SUM(P122:P123)</f>
        <v>0</v>
      </c>
      <c r="R121" s="126">
        <f>SUM(R122:R123)</f>
        <v>0</v>
      </c>
      <c r="T121" s="127">
        <f>SUM(T122:T123)</f>
        <v>0</v>
      </c>
      <c r="AR121" s="121" t="s">
        <v>78</v>
      </c>
      <c r="AT121" s="128" t="s">
        <v>70</v>
      </c>
      <c r="AU121" s="128" t="s">
        <v>78</v>
      </c>
      <c r="AY121" s="121" t="s">
        <v>189</v>
      </c>
      <c r="BK121" s="129">
        <f>SUM(BK122:BK123)</f>
        <v>0</v>
      </c>
    </row>
    <row r="122" spans="2:65" s="1" customFormat="1" ht="16.5" customHeight="1">
      <c r="B122" s="32"/>
      <c r="C122" s="132" t="s">
        <v>277</v>
      </c>
      <c r="D122" s="132" t="s">
        <v>191</v>
      </c>
      <c r="E122" s="133" t="s">
        <v>3288</v>
      </c>
      <c r="F122" s="134" t="s">
        <v>3289</v>
      </c>
      <c r="G122" s="135" t="s">
        <v>286</v>
      </c>
      <c r="H122" s="136">
        <v>50</v>
      </c>
      <c r="I122" s="137"/>
      <c r="J122" s="138">
        <f>ROUND(I122*H122,2)</f>
        <v>0</v>
      </c>
      <c r="K122" s="134" t="s">
        <v>18</v>
      </c>
      <c r="L122" s="32"/>
      <c r="M122" s="139" t="s">
        <v>18</v>
      </c>
      <c r="N122" s="140" t="s">
        <v>42</v>
      </c>
      <c r="P122" s="141">
        <f>O122*H122</f>
        <v>0</v>
      </c>
      <c r="Q122" s="141">
        <v>0</v>
      </c>
      <c r="R122" s="141">
        <f>Q122*H122</f>
        <v>0</v>
      </c>
      <c r="S122" s="141">
        <v>0</v>
      </c>
      <c r="T122" s="142">
        <f>S122*H122</f>
        <v>0</v>
      </c>
      <c r="AR122" s="143" t="s">
        <v>195</v>
      </c>
      <c r="AT122" s="143" t="s">
        <v>191</v>
      </c>
      <c r="AU122" s="143" t="s">
        <v>80</v>
      </c>
      <c r="AY122" s="17" t="s">
        <v>189</v>
      </c>
      <c r="BE122" s="144">
        <f>IF(N122="základní",J122,0)</f>
        <v>0</v>
      </c>
      <c r="BF122" s="144">
        <f>IF(N122="snížená",J122,0)</f>
        <v>0</v>
      </c>
      <c r="BG122" s="144">
        <f>IF(N122="zákl. přenesená",J122,0)</f>
        <v>0</v>
      </c>
      <c r="BH122" s="144">
        <f>IF(N122="sníž. přenesená",J122,0)</f>
        <v>0</v>
      </c>
      <c r="BI122" s="144">
        <f>IF(N122="nulová",J122,0)</f>
        <v>0</v>
      </c>
      <c r="BJ122" s="17" t="s">
        <v>78</v>
      </c>
      <c r="BK122" s="144">
        <f>ROUND(I122*H122,2)</f>
        <v>0</v>
      </c>
      <c r="BL122" s="17" t="s">
        <v>195</v>
      </c>
      <c r="BM122" s="143" t="s">
        <v>367</v>
      </c>
    </row>
    <row r="123" spans="2:65" s="1" customFormat="1" ht="16.5" customHeight="1">
      <c r="B123" s="32"/>
      <c r="C123" s="132" t="s">
        <v>283</v>
      </c>
      <c r="D123" s="132" t="s">
        <v>191</v>
      </c>
      <c r="E123" s="133" t="s">
        <v>3290</v>
      </c>
      <c r="F123" s="134" t="s">
        <v>3291</v>
      </c>
      <c r="G123" s="135" t="s">
        <v>286</v>
      </c>
      <c r="H123" s="136">
        <v>30</v>
      </c>
      <c r="I123" s="137"/>
      <c r="J123" s="138">
        <f>ROUND(I123*H123,2)</f>
        <v>0</v>
      </c>
      <c r="K123" s="134" t="s">
        <v>18</v>
      </c>
      <c r="L123" s="32"/>
      <c r="M123" s="139" t="s">
        <v>18</v>
      </c>
      <c r="N123" s="140" t="s">
        <v>42</v>
      </c>
      <c r="P123" s="141">
        <f>O123*H123</f>
        <v>0</v>
      </c>
      <c r="Q123" s="141">
        <v>0</v>
      </c>
      <c r="R123" s="141">
        <f>Q123*H123</f>
        <v>0</v>
      </c>
      <c r="S123" s="141">
        <v>0</v>
      </c>
      <c r="T123" s="142">
        <f>S123*H123</f>
        <v>0</v>
      </c>
      <c r="AR123" s="143" t="s">
        <v>195</v>
      </c>
      <c r="AT123" s="143" t="s">
        <v>191</v>
      </c>
      <c r="AU123" s="143" t="s">
        <v>80</v>
      </c>
      <c r="AY123" s="17" t="s">
        <v>189</v>
      </c>
      <c r="BE123" s="144">
        <f>IF(N123="základní",J123,0)</f>
        <v>0</v>
      </c>
      <c r="BF123" s="144">
        <f>IF(N123="snížená",J123,0)</f>
        <v>0</v>
      </c>
      <c r="BG123" s="144">
        <f>IF(N123="zákl. přenesená",J123,0)</f>
        <v>0</v>
      </c>
      <c r="BH123" s="144">
        <f>IF(N123="sníž. přenesená",J123,0)</f>
        <v>0</v>
      </c>
      <c r="BI123" s="144">
        <f>IF(N123="nulová",J123,0)</f>
        <v>0</v>
      </c>
      <c r="BJ123" s="17" t="s">
        <v>78</v>
      </c>
      <c r="BK123" s="144">
        <f>ROUND(I123*H123,2)</f>
        <v>0</v>
      </c>
      <c r="BL123" s="17" t="s">
        <v>195</v>
      </c>
      <c r="BM123" s="143" t="s">
        <v>381</v>
      </c>
    </row>
    <row r="124" spans="2:65" s="11" customFormat="1" ht="22.9" customHeight="1">
      <c r="B124" s="120"/>
      <c r="D124" s="121" t="s">
        <v>70</v>
      </c>
      <c r="E124" s="130" t="s">
        <v>3128</v>
      </c>
      <c r="F124" s="130" t="s">
        <v>3123</v>
      </c>
      <c r="I124" s="123"/>
      <c r="J124" s="131">
        <f>BK124</f>
        <v>0</v>
      </c>
      <c r="L124" s="120"/>
      <c r="M124" s="125"/>
      <c r="P124" s="126">
        <f>SUM(P125:P134)</f>
        <v>0</v>
      </c>
      <c r="R124" s="126">
        <f>SUM(R125:R134)</f>
        <v>0</v>
      </c>
      <c r="T124" s="127">
        <f>SUM(T125:T134)</f>
        <v>0</v>
      </c>
      <c r="AR124" s="121" t="s">
        <v>78</v>
      </c>
      <c r="AT124" s="128" t="s">
        <v>70</v>
      </c>
      <c r="AU124" s="128" t="s">
        <v>78</v>
      </c>
      <c r="AY124" s="121" t="s">
        <v>189</v>
      </c>
      <c r="BK124" s="129">
        <f>SUM(BK125:BK134)</f>
        <v>0</v>
      </c>
    </row>
    <row r="125" spans="2:65" s="1" customFormat="1" ht="16.5" customHeight="1">
      <c r="B125" s="32"/>
      <c r="C125" s="132" t="s">
        <v>291</v>
      </c>
      <c r="D125" s="132" t="s">
        <v>191</v>
      </c>
      <c r="E125" s="133" t="s">
        <v>3292</v>
      </c>
      <c r="F125" s="134" t="s">
        <v>3293</v>
      </c>
      <c r="G125" s="135" t="s">
        <v>286</v>
      </c>
      <c r="H125" s="136">
        <v>140</v>
      </c>
      <c r="I125" s="137"/>
      <c r="J125" s="138">
        <f t="shared" ref="J125:J134" si="10">ROUND(I125*H125,2)</f>
        <v>0</v>
      </c>
      <c r="K125" s="134" t="s">
        <v>18</v>
      </c>
      <c r="L125" s="32"/>
      <c r="M125" s="139" t="s">
        <v>18</v>
      </c>
      <c r="N125" s="140" t="s">
        <v>42</v>
      </c>
      <c r="P125" s="141">
        <f t="shared" ref="P125:P134" si="11">O125*H125</f>
        <v>0</v>
      </c>
      <c r="Q125" s="141">
        <v>0</v>
      </c>
      <c r="R125" s="141">
        <f t="shared" ref="R125:R134" si="12">Q125*H125</f>
        <v>0</v>
      </c>
      <c r="S125" s="141">
        <v>0</v>
      </c>
      <c r="T125" s="142">
        <f t="shared" ref="T125:T134" si="13">S125*H125</f>
        <v>0</v>
      </c>
      <c r="AR125" s="143" t="s">
        <v>195</v>
      </c>
      <c r="AT125" s="143" t="s">
        <v>191</v>
      </c>
      <c r="AU125" s="143" t="s">
        <v>80</v>
      </c>
      <c r="AY125" s="17" t="s">
        <v>189</v>
      </c>
      <c r="BE125" s="144">
        <f t="shared" ref="BE125:BE134" si="14">IF(N125="základní",J125,0)</f>
        <v>0</v>
      </c>
      <c r="BF125" s="144">
        <f t="shared" ref="BF125:BF134" si="15">IF(N125="snížená",J125,0)</f>
        <v>0</v>
      </c>
      <c r="BG125" s="144">
        <f t="shared" ref="BG125:BG134" si="16">IF(N125="zákl. přenesená",J125,0)</f>
        <v>0</v>
      </c>
      <c r="BH125" s="144">
        <f t="shared" ref="BH125:BH134" si="17">IF(N125="sníž. přenesená",J125,0)</f>
        <v>0</v>
      </c>
      <c r="BI125" s="144">
        <f t="shared" ref="BI125:BI134" si="18">IF(N125="nulová",J125,0)</f>
        <v>0</v>
      </c>
      <c r="BJ125" s="17" t="s">
        <v>78</v>
      </c>
      <c r="BK125" s="144">
        <f t="shared" ref="BK125:BK134" si="19">ROUND(I125*H125,2)</f>
        <v>0</v>
      </c>
      <c r="BL125" s="17" t="s">
        <v>195</v>
      </c>
      <c r="BM125" s="143" t="s">
        <v>394</v>
      </c>
    </row>
    <row r="126" spans="2:65" s="1" customFormat="1" ht="24.2" customHeight="1">
      <c r="B126" s="32"/>
      <c r="C126" s="132" t="s">
        <v>298</v>
      </c>
      <c r="D126" s="132" t="s">
        <v>191</v>
      </c>
      <c r="E126" s="133" t="s">
        <v>3294</v>
      </c>
      <c r="F126" s="134" t="s">
        <v>3295</v>
      </c>
      <c r="G126" s="135" t="s">
        <v>286</v>
      </c>
      <c r="H126" s="136">
        <v>280</v>
      </c>
      <c r="I126" s="137"/>
      <c r="J126" s="138">
        <f t="shared" si="10"/>
        <v>0</v>
      </c>
      <c r="K126" s="134" t="s">
        <v>18</v>
      </c>
      <c r="L126" s="32"/>
      <c r="M126" s="139" t="s">
        <v>18</v>
      </c>
      <c r="N126" s="140" t="s">
        <v>42</v>
      </c>
      <c r="P126" s="141">
        <f t="shared" si="11"/>
        <v>0</v>
      </c>
      <c r="Q126" s="141">
        <v>0</v>
      </c>
      <c r="R126" s="141">
        <f t="shared" si="12"/>
        <v>0</v>
      </c>
      <c r="S126" s="141">
        <v>0</v>
      </c>
      <c r="T126" s="142">
        <f t="shared" si="13"/>
        <v>0</v>
      </c>
      <c r="AR126" s="143" t="s">
        <v>195</v>
      </c>
      <c r="AT126" s="143" t="s">
        <v>191</v>
      </c>
      <c r="AU126" s="143" t="s">
        <v>80</v>
      </c>
      <c r="AY126" s="17" t="s">
        <v>189</v>
      </c>
      <c r="BE126" s="144">
        <f t="shared" si="14"/>
        <v>0</v>
      </c>
      <c r="BF126" s="144">
        <f t="shared" si="15"/>
        <v>0</v>
      </c>
      <c r="BG126" s="144">
        <f t="shared" si="16"/>
        <v>0</v>
      </c>
      <c r="BH126" s="144">
        <f t="shared" si="17"/>
        <v>0</v>
      </c>
      <c r="BI126" s="144">
        <f t="shared" si="18"/>
        <v>0</v>
      </c>
      <c r="BJ126" s="17" t="s">
        <v>78</v>
      </c>
      <c r="BK126" s="144">
        <f t="shared" si="19"/>
        <v>0</v>
      </c>
      <c r="BL126" s="17" t="s">
        <v>195</v>
      </c>
      <c r="BM126" s="143" t="s">
        <v>405</v>
      </c>
    </row>
    <row r="127" spans="2:65" s="1" customFormat="1" ht="16.5" customHeight="1">
      <c r="B127" s="32"/>
      <c r="C127" s="132" t="s">
        <v>307</v>
      </c>
      <c r="D127" s="132" t="s">
        <v>191</v>
      </c>
      <c r="E127" s="133" t="s">
        <v>3296</v>
      </c>
      <c r="F127" s="134" t="s">
        <v>3297</v>
      </c>
      <c r="G127" s="135" t="s">
        <v>286</v>
      </c>
      <c r="H127" s="136">
        <v>40</v>
      </c>
      <c r="I127" s="137"/>
      <c r="J127" s="138">
        <f t="shared" si="10"/>
        <v>0</v>
      </c>
      <c r="K127" s="134" t="s">
        <v>18</v>
      </c>
      <c r="L127" s="32"/>
      <c r="M127" s="139" t="s">
        <v>18</v>
      </c>
      <c r="N127" s="140" t="s">
        <v>42</v>
      </c>
      <c r="P127" s="141">
        <f t="shared" si="11"/>
        <v>0</v>
      </c>
      <c r="Q127" s="141">
        <v>0</v>
      </c>
      <c r="R127" s="141">
        <f t="shared" si="12"/>
        <v>0</v>
      </c>
      <c r="S127" s="141">
        <v>0</v>
      </c>
      <c r="T127" s="142">
        <f t="shared" si="13"/>
        <v>0</v>
      </c>
      <c r="AR127" s="143" t="s">
        <v>195</v>
      </c>
      <c r="AT127" s="143" t="s">
        <v>191</v>
      </c>
      <c r="AU127" s="143" t="s">
        <v>80</v>
      </c>
      <c r="AY127" s="17" t="s">
        <v>189</v>
      </c>
      <c r="BE127" s="144">
        <f t="shared" si="14"/>
        <v>0</v>
      </c>
      <c r="BF127" s="144">
        <f t="shared" si="15"/>
        <v>0</v>
      </c>
      <c r="BG127" s="144">
        <f t="shared" si="16"/>
        <v>0</v>
      </c>
      <c r="BH127" s="144">
        <f t="shared" si="17"/>
        <v>0</v>
      </c>
      <c r="BI127" s="144">
        <f t="shared" si="18"/>
        <v>0</v>
      </c>
      <c r="BJ127" s="17" t="s">
        <v>78</v>
      </c>
      <c r="BK127" s="144">
        <f t="shared" si="19"/>
        <v>0</v>
      </c>
      <c r="BL127" s="17" t="s">
        <v>195</v>
      </c>
      <c r="BM127" s="143" t="s">
        <v>419</v>
      </c>
    </row>
    <row r="128" spans="2:65" s="1" customFormat="1" ht="16.5" customHeight="1">
      <c r="B128" s="32"/>
      <c r="C128" s="132" t="s">
        <v>316</v>
      </c>
      <c r="D128" s="132" t="s">
        <v>191</v>
      </c>
      <c r="E128" s="133" t="s">
        <v>3298</v>
      </c>
      <c r="F128" s="134" t="s">
        <v>2888</v>
      </c>
      <c r="G128" s="135" t="s">
        <v>286</v>
      </c>
      <c r="H128" s="136">
        <v>78</v>
      </c>
      <c r="I128" s="137"/>
      <c r="J128" s="138">
        <f t="shared" si="10"/>
        <v>0</v>
      </c>
      <c r="K128" s="134" t="s">
        <v>18</v>
      </c>
      <c r="L128" s="32"/>
      <c r="M128" s="139" t="s">
        <v>18</v>
      </c>
      <c r="N128" s="140" t="s">
        <v>42</v>
      </c>
      <c r="P128" s="141">
        <f t="shared" si="11"/>
        <v>0</v>
      </c>
      <c r="Q128" s="141">
        <v>0</v>
      </c>
      <c r="R128" s="141">
        <f t="shared" si="12"/>
        <v>0</v>
      </c>
      <c r="S128" s="141">
        <v>0</v>
      </c>
      <c r="T128" s="142">
        <f t="shared" si="13"/>
        <v>0</v>
      </c>
      <c r="AR128" s="143" t="s">
        <v>195</v>
      </c>
      <c r="AT128" s="143" t="s">
        <v>191</v>
      </c>
      <c r="AU128" s="143" t="s">
        <v>80</v>
      </c>
      <c r="AY128" s="17" t="s">
        <v>189</v>
      </c>
      <c r="BE128" s="144">
        <f t="shared" si="14"/>
        <v>0</v>
      </c>
      <c r="BF128" s="144">
        <f t="shared" si="15"/>
        <v>0</v>
      </c>
      <c r="BG128" s="144">
        <f t="shared" si="16"/>
        <v>0</v>
      </c>
      <c r="BH128" s="144">
        <f t="shared" si="17"/>
        <v>0</v>
      </c>
      <c r="BI128" s="144">
        <f t="shared" si="18"/>
        <v>0</v>
      </c>
      <c r="BJ128" s="17" t="s">
        <v>78</v>
      </c>
      <c r="BK128" s="144">
        <f t="shared" si="19"/>
        <v>0</v>
      </c>
      <c r="BL128" s="17" t="s">
        <v>195</v>
      </c>
      <c r="BM128" s="143" t="s">
        <v>430</v>
      </c>
    </row>
    <row r="129" spans="2:65" s="1" customFormat="1" ht="21.75" customHeight="1">
      <c r="B129" s="32"/>
      <c r="C129" s="132" t="s">
        <v>321</v>
      </c>
      <c r="D129" s="132" t="s">
        <v>191</v>
      </c>
      <c r="E129" s="133" t="s">
        <v>3299</v>
      </c>
      <c r="F129" s="134" t="s">
        <v>3300</v>
      </c>
      <c r="G129" s="135" t="s">
        <v>286</v>
      </c>
      <c r="H129" s="136">
        <v>330</v>
      </c>
      <c r="I129" s="137"/>
      <c r="J129" s="138">
        <f t="shared" si="10"/>
        <v>0</v>
      </c>
      <c r="K129" s="134" t="s">
        <v>18</v>
      </c>
      <c r="L129" s="32"/>
      <c r="M129" s="139" t="s">
        <v>18</v>
      </c>
      <c r="N129" s="140" t="s">
        <v>42</v>
      </c>
      <c r="P129" s="141">
        <f t="shared" si="11"/>
        <v>0</v>
      </c>
      <c r="Q129" s="141">
        <v>0</v>
      </c>
      <c r="R129" s="141">
        <f t="shared" si="12"/>
        <v>0</v>
      </c>
      <c r="S129" s="141">
        <v>0</v>
      </c>
      <c r="T129" s="142">
        <f t="shared" si="13"/>
        <v>0</v>
      </c>
      <c r="AR129" s="143" t="s">
        <v>195</v>
      </c>
      <c r="AT129" s="143" t="s">
        <v>191</v>
      </c>
      <c r="AU129" s="143" t="s">
        <v>80</v>
      </c>
      <c r="AY129" s="17" t="s">
        <v>189</v>
      </c>
      <c r="BE129" s="144">
        <f t="shared" si="14"/>
        <v>0</v>
      </c>
      <c r="BF129" s="144">
        <f t="shared" si="15"/>
        <v>0</v>
      </c>
      <c r="BG129" s="144">
        <f t="shared" si="16"/>
        <v>0</v>
      </c>
      <c r="BH129" s="144">
        <f t="shared" si="17"/>
        <v>0</v>
      </c>
      <c r="BI129" s="144">
        <f t="shared" si="18"/>
        <v>0</v>
      </c>
      <c r="BJ129" s="17" t="s">
        <v>78</v>
      </c>
      <c r="BK129" s="144">
        <f t="shared" si="19"/>
        <v>0</v>
      </c>
      <c r="BL129" s="17" t="s">
        <v>195</v>
      </c>
      <c r="BM129" s="143" t="s">
        <v>444</v>
      </c>
    </row>
    <row r="130" spans="2:65" s="1" customFormat="1" ht="16.5" customHeight="1">
      <c r="B130" s="32"/>
      <c r="C130" s="132" t="s">
        <v>7</v>
      </c>
      <c r="D130" s="132" t="s">
        <v>191</v>
      </c>
      <c r="E130" s="133" t="s">
        <v>3301</v>
      </c>
      <c r="F130" s="134" t="s">
        <v>3302</v>
      </c>
      <c r="G130" s="135" t="s">
        <v>2417</v>
      </c>
      <c r="H130" s="136">
        <v>16</v>
      </c>
      <c r="I130" s="137"/>
      <c r="J130" s="138">
        <f t="shared" si="10"/>
        <v>0</v>
      </c>
      <c r="K130" s="134" t="s">
        <v>18</v>
      </c>
      <c r="L130" s="32"/>
      <c r="M130" s="139" t="s">
        <v>18</v>
      </c>
      <c r="N130" s="140" t="s">
        <v>42</v>
      </c>
      <c r="P130" s="141">
        <f t="shared" si="11"/>
        <v>0</v>
      </c>
      <c r="Q130" s="141">
        <v>0</v>
      </c>
      <c r="R130" s="141">
        <f t="shared" si="12"/>
        <v>0</v>
      </c>
      <c r="S130" s="141">
        <v>0</v>
      </c>
      <c r="T130" s="142">
        <f t="shared" si="13"/>
        <v>0</v>
      </c>
      <c r="AR130" s="143" t="s">
        <v>195</v>
      </c>
      <c r="AT130" s="143" t="s">
        <v>191</v>
      </c>
      <c r="AU130" s="143" t="s">
        <v>80</v>
      </c>
      <c r="AY130" s="17" t="s">
        <v>189</v>
      </c>
      <c r="BE130" s="144">
        <f t="shared" si="14"/>
        <v>0</v>
      </c>
      <c r="BF130" s="144">
        <f t="shared" si="15"/>
        <v>0</v>
      </c>
      <c r="BG130" s="144">
        <f t="shared" si="16"/>
        <v>0</v>
      </c>
      <c r="BH130" s="144">
        <f t="shared" si="17"/>
        <v>0</v>
      </c>
      <c r="BI130" s="144">
        <f t="shared" si="18"/>
        <v>0</v>
      </c>
      <c r="BJ130" s="17" t="s">
        <v>78</v>
      </c>
      <c r="BK130" s="144">
        <f t="shared" si="19"/>
        <v>0</v>
      </c>
      <c r="BL130" s="17" t="s">
        <v>195</v>
      </c>
      <c r="BM130" s="143" t="s">
        <v>455</v>
      </c>
    </row>
    <row r="131" spans="2:65" s="1" customFormat="1" ht="16.5" customHeight="1">
      <c r="B131" s="32"/>
      <c r="C131" s="132" t="s">
        <v>332</v>
      </c>
      <c r="D131" s="132" t="s">
        <v>191</v>
      </c>
      <c r="E131" s="133" t="s">
        <v>3303</v>
      </c>
      <c r="F131" s="134" t="s">
        <v>3304</v>
      </c>
      <c r="G131" s="135" t="s">
        <v>2417</v>
      </c>
      <c r="H131" s="136">
        <v>5</v>
      </c>
      <c r="I131" s="137"/>
      <c r="J131" s="138">
        <f t="shared" si="10"/>
        <v>0</v>
      </c>
      <c r="K131" s="134" t="s">
        <v>18</v>
      </c>
      <c r="L131" s="32"/>
      <c r="M131" s="139" t="s">
        <v>18</v>
      </c>
      <c r="N131" s="140" t="s">
        <v>42</v>
      </c>
      <c r="P131" s="141">
        <f t="shared" si="11"/>
        <v>0</v>
      </c>
      <c r="Q131" s="141">
        <v>0</v>
      </c>
      <c r="R131" s="141">
        <f t="shared" si="12"/>
        <v>0</v>
      </c>
      <c r="S131" s="141">
        <v>0</v>
      </c>
      <c r="T131" s="142">
        <f t="shared" si="13"/>
        <v>0</v>
      </c>
      <c r="AR131" s="143" t="s">
        <v>195</v>
      </c>
      <c r="AT131" s="143" t="s">
        <v>191</v>
      </c>
      <c r="AU131" s="143" t="s">
        <v>80</v>
      </c>
      <c r="AY131" s="17" t="s">
        <v>189</v>
      </c>
      <c r="BE131" s="144">
        <f t="shared" si="14"/>
        <v>0</v>
      </c>
      <c r="BF131" s="144">
        <f t="shared" si="15"/>
        <v>0</v>
      </c>
      <c r="BG131" s="144">
        <f t="shared" si="16"/>
        <v>0</v>
      </c>
      <c r="BH131" s="144">
        <f t="shared" si="17"/>
        <v>0</v>
      </c>
      <c r="BI131" s="144">
        <f t="shared" si="18"/>
        <v>0</v>
      </c>
      <c r="BJ131" s="17" t="s">
        <v>78</v>
      </c>
      <c r="BK131" s="144">
        <f t="shared" si="19"/>
        <v>0</v>
      </c>
      <c r="BL131" s="17" t="s">
        <v>195</v>
      </c>
      <c r="BM131" s="143" t="s">
        <v>467</v>
      </c>
    </row>
    <row r="132" spans="2:65" s="1" customFormat="1" ht="16.5" customHeight="1">
      <c r="B132" s="32"/>
      <c r="C132" s="132" t="s">
        <v>338</v>
      </c>
      <c r="D132" s="132" t="s">
        <v>191</v>
      </c>
      <c r="E132" s="133" t="s">
        <v>3305</v>
      </c>
      <c r="F132" s="134" t="s">
        <v>3306</v>
      </c>
      <c r="G132" s="135" t="s">
        <v>2417</v>
      </c>
      <c r="H132" s="136">
        <v>4</v>
      </c>
      <c r="I132" s="137"/>
      <c r="J132" s="138">
        <f t="shared" si="10"/>
        <v>0</v>
      </c>
      <c r="K132" s="134" t="s">
        <v>18</v>
      </c>
      <c r="L132" s="32"/>
      <c r="M132" s="139" t="s">
        <v>18</v>
      </c>
      <c r="N132" s="140" t="s">
        <v>42</v>
      </c>
      <c r="P132" s="141">
        <f t="shared" si="11"/>
        <v>0</v>
      </c>
      <c r="Q132" s="141">
        <v>0</v>
      </c>
      <c r="R132" s="141">
        <f t="shared" si="12"/>
        <v>0</v>
      </c>
      <c r="S132" s="141">
        <v>0</v>
      </c>
      <c r="T132" s="142">
        <f t="shared" si="13"/>
        <v>0</v>
      </c>
      <c r="AR132" s="143" t="s">
        <v>195</v>
      </c>
      <c r="AT132" s="143" t="s">
        <v>191</v>
      </c>
      <c r="AU132" s="143" t="s">
        <v>80</v>
      </c>
      <c r="AY132" s="17" t="s">
        <v>189</v>
      </c>
      <c r="BE132" s="144">
        <f t="shared" si="14"/>
        <v>0</v>
      </c>
      <c r="BF132" s="144">
        <f t="shared" si="15"/>
        <v>0</v>
      </c>
      <c r="BG132" s="144">
        <f t="shared" si="16"/>
        <v>0</v>
      </c>
      <c r="BH132" s="144">
        <f t="shared" si="17"/>
        <v>0</v>
      </c>
      <c r="BI132" s="144">
        <f t="shared" si="18"/>
        <v>0</v>
      </c>
      <c r="BJ132" s="17" t="s">
        <v>78</v>
      </c>
      <c r="BK132" s="144">
        <f t="shared" si="19"/>
        <v>0</v>
      </c>
      <c r="BL132" s="17" t="s">
        <v>195</v>
      </c>
      <c r="BM132" s="143" t="s">
        <v>479</v>
      </c>
    </row>
    <row r="133" spans="2:65" s="1" customFormat="1" ht="16.5" customHeight="1">
      <c r="B133" s="32"/>
      <c r="C133" s="132" t="s">
        <v>344</v>
      </c>
      <c r="D133" s="132" t="s">
        <v>191</v>
      </c>
      <c r="E133" s="133" t="s">
        <v>3307</v>
      </c>
      <c r="F133" s="134" t="s">
        <v>3308</v>
      </c>
      <c r="G133" s="135" t="s">
        <v>2417</v>
      </c>
      <c r="H133" s="136">
        <v>2</v>
      </c>
      <c r="I133" s="137"/>
      <c r="J133" s="138">
        <f t="shared" si="10"/>
        <v>0</v>
      </c>
      <c r="K133" s="134" t="s">
        <v>18</v>
      </c>
      <c r="L133" s="32"/>
      <c r="M133" s="139" t="s">
        <v>18</v>
      </c>
      <c r="N133" s="140" t="s">
        <v>42</v>
      </c>
      <c r="P133" s="141">
        <f t="shared" si="11"/>
        <v>0</v>
      </c>
      <c r="Q133" s="141">
        <v>0</v>
      </c>
      <c r="R133" s="141">
        <f t="shared" si="12"/>
        <v>0</v>
      </c>
      <c r="S133" s="141">
        <v>0</v>
      </c>
      <c r="T133" s="142">
        <f t="shared" si="13"/>
        <v>0</v>
      </c>
      <c r="AR133" s="143" t="s">
        <v>195</v>
      </c>
      <c r="AT133" s="143" t="s">
        <v>191</v>
      </c>
      <c r="AU133" s="143" t="s">
        <v>80</v>
      </c>
      <c r="AY133" s="17" t="s">
        <v>189</v>
      </c>
      <c r="BE133" s="144">
        <f t="shared" si="14"/>
        <v>0</v>
      </c>
      <c r="BF133" s="144">
        <f t="shared" si="15"/>
        <v>0</v>
      </c>
      <c r="BG133" s="144">
        <f t="shared" si="16"/>
        <v>0</v>
      </c>
      <c r="BH133" s="144">
        <f t="shared" si="17"/>
        <v>0</v>
      </c>
      <c r="BI133" s="144">
        <f t="shared" si="18"/>
        <v>0</v>
      </c>
      <c r="BJ133" s="17" t="s">
        <v>78</v>
      </c>
      <c r="BK133" s="144">
        <f t="shared" si="19"/>
        <v>0</v>
      </c>
      <c r="BL133" s="17" t="s">
        <v>195</v>
      </c>
      <c r="BM133" s="143" t="s">
        <v>491</v>
      </c>
    </row>
    <row r="134" spans="2:65" s="1" customFormat="1" ht="16.5" customHeight="1">
      <c r="B134" s="32"/>
      <c r="C134" s="132" t="s">
        <v>350</v>
      </c>
      <c r="D134" s="132" t="s">
        <v>191</v>
      </c>
      <c r="E134" s="133" t="s">
        <v>3309</v>
      </c>
      <c r="F134" s="134" t="s">
        <v>3310</v>
      </c>
      <c r="G134" s="135" t="s">
        <v>2417</v>
      </c>
      <c r="H134" s="136">
        <v>2</v>
      </c>
      <c r="I134" s="137"/>
      <c r="J134" s="138">
        <f t="shared" si="10"/>
        <v>0</v>
      </c>
      <c r="K134" s="134" t="s">
        <v>18</v>
      </c>
      <c r="L134" s="32"/>
      <c r="M134" s="139" t="s">
        <v>18</v>
      </c>
      <c r="N134" s="140" t="s">
        <v>42</v>
      </c>
      <c r="P134" s="141">
        <f t="shared" si="11"/>
        <v>0</v>
      </c>
      <c r="Q134" s="141">
        <v>0</v>
      </c>
      <c r="R134" s="141">
        <f t="shared" si="12"/>
        <v>0</v>
      </c>
      <c r="S134" s="141">
        <v>0</v>
      </c>
      <c r="T134" s="142">
        <f t="shared" si="13"/>
        <v>0</v>
      </c>
      <c r="AR134" s="143" t="s">
        <v>195</v>
      </c>
      <c r="AT134" s="143" t="s">
        <v>191</v>
      </c>
      <c r="AU134" s="143" t="s">
        <v>80</v>
      </c>
      <c r="AY134" s="17" t="s">
        <v>189</v>
      </c>
      <c r="BE134" s="144">
        <f t="shared" si="14"/>
        <v>0</v>
      </c>
      <c r="BF134" s="144">
        <f t="shared" si="15"/>
        <v>0</v>
      </c>
      <c r="BG134" s="144">
        <f t="shared" si="16"/>
        <v>0</v>
      </c>
      <c r="BH134" s="144">
        <f t="shared" si="17"/>
        <v>0</v>
      </c>
      <c r="BI134" s="144">
        <f t="shared" si="18"/>
        <v>0</v>
      </c>
      <c r="BJ134" s="17" t="s">
        <v>78</v>
      </c>
      <c r="BK134" s="144">
        <f t="shared" si="19"/>
        <v>0</v>
      </c>
      <c r="BL134" s="17" t="s">
        <v>195</v>
      </c>
      <c r="BM134" s="143" t="s">
        <v>502</v>
      </c>
    </row>
    <row r="135" spans="2:65" s="11" customFormat="1" ht="22.9" customHeight="1">
      <c r="B135" s="120"/>
      <c r="D135" s="121" t="s">
        <v>70</v>
      </c>
      <c r="E135" s="130" t="s">
        <v>3142</v>
      </c>
      <c r="F135" s="130" t="s">
        <v>3311</v>
      </c>
      <c r="I135" s="123"/>
      <c r="J135" s="131">
        <f>BK135</f>
        <v>0</v>
      </c>
      <c r="L135" s="120"/>
      <c r="M135" s="125"/>
      <c r="P135" s="126">
        <f>SUM(P136:P141)</f>
        <v>0</v>
      </c>
      <c r="R135" s="126">
        <f>SUM(R136:R141)</f>
        <v>0</v>
      </c>
      <c r="T135" s="127">
        <f>SUM(T136:T141)</f>
        <v>0</v>
      </c>
      <c r="AR135" s="121" t="s">
        <v>78</v>
      </c>
      <c r="AT135" s="128" t="s">
        <v>70</v>
      </c>
      <c r="AU135" s="128" t="s">
        <v>78</v>
      </c>
      <c r="AY135" s="121" t="s">
        <v>189</v>
      </c>
      <c r="BK135" s="129">
        <f>SUM(BK136:BK141)</f>
        <v>0</v>
      </c>
    </row>
    <row r="136" spans="2:65" s="1" customFormat="1" ht="16.5" customHeight="1">
      <c r="B136" s="32"/>
      <c r="C136" s="132" t="s">
        <v>356</v>
      </c>
      <c r="D136" s="132" t="s">
        <v>191</v>
      </c>
      <c r="E136" s="133" t="s">
        <v>3312</v>
      </c>
      <c r="F136" s="134" t="s">
        <v>3313</v>
      </c>
      <c r="G136" s="135" t="s">
        <v>2417</v>
      </c>
      <c r="H136" s="136">
        <v>24</v>
      </c>
      <c r="I136" s="137"/>
      <c r="J136" s="138">
        <f t="shared" ref="J136:J141" si="20">ROUND(I136*H136,2)</f>
        <v>0</v>
      </c>
      <c r="K136" s="134" t="s">
        <v>18</v>
      </c>
      <c r="L136" s="32"/>
      <c r="M136" s="139" t="s">
        <v>18</v>
      </c>
      <c r="N136" s="140" t="s">
        <v>42</v>
      </c>
      <c r="P136" s="141">
        <f t="shared" ref="P136:P141" si="21">O136*H136</f>
        <v>0</v>
      </c>
      <c r="Q136" s="141">
        <v>0</v>
      </c>
      <c r="R136" s="141">
        <f t="shared" ref="R136:R141" si="22">Q136*H136</f>
        <v>0</v>
      </c>
      <c r="S136" s="141">
        <v>0</v>
      </c>
      <c r="T136" s="142">
        <f t="shared" ref="T136:T141" si="23">S136*H136</f>
        <v>0</v>
      </c>
      <c r="AR136" s="143" t="s">
        <v>195</v>
      </c>
      <c r="AT136" s="143" t="s">
        <v>191</v>
      </c>
      <c r="AU136" s="143" t="s">
        <v>80</v>
      </c>
      <c r="AY136" s="17" t="s">
        <v>189</v>
      </c>
      <c r="BE136" s="144">
        <f t="shared" ref="BE136:BE141" si="24">IF(N136="základní",J136,0)</f>
        <v>0</v>
      </c>
      <c r="BF136" s="144">
        <f t="shared" ref="BF136:BF141" si="25">IF(N136="snížená",J136,0)</f>
        <v>0</v>
      </c>
      <c r="BG136" s="144">
        <f t="shared" ref="BG136:BG141" si="26">IF(N136="zákl. přenesená",J136,0)</f>
        <v>0</v>
      </c>
      <c r="BH136" s="144">
        <f t="shared" ref="BH136:BH141" si="27">IF(N136="sníž. přenesená",J136,0)</f>
        <v>0</v>
      </c>
      <c r="BI136" s="144">
        <f t="shared" ref="BI136:BI141" si="28">IF(N136="nulová",J136,0)</f>
        <v>0</v>
      </c>
      <c r="BJ136" s="17" t="s">
        <v>78</v>
      </c>
      <c r="BK136" s="144">
        <f t="shared" ref="BK136:BK141" si="29">ROUND(I136*H136,2)</f>
        <v>0</v>
      </c>
      <c r="BL136" s="17" t="s">
        <v>195</v>
      </c>
      <c r="BM136" s="143" t="s">
        <v>520</v>
      </c>
    </row>
    <row r="137" spans="2:65" s="1" customFormat="1" ht="16.5" customHeight="1">
      <c r="B137" s="32"/>
      <c r="C137" s="132" t="s">
        <v>361</v>
      </c>
      <c r="D137" s="132" t="s">
        <v>191</v>
      </c>
      <c r="E137" s="133" t="s">
        <v>3314</v>
      </c>
      <c r="F137" s="134" t="s">
        <v>3315</v>
      </c>
      <c r="G137" s="135" t="s">
        <v>2417</v>
      </c>
      <c r="H137" s="136">
        <v>48</v>
      </c>
      <c r="I137" s="137"/>
      <c r="J137" s="138">
        <f t="shared" si="20"/>
        <v>0</v>
      </c>
      <c r="K137" s="134" t="s">
        <v>18</v>
      </c>
      <c r="L137" s="32"/>
      <c r="M137" s="139" t="s">
        <v>18</v>
      </c>
      <c r="N137" s="140" t="s">
        <v>42</v>
      </c>
      <c r="P137" s="141">
        <f t="shared" si="21"/>
        <v>0</v>
      </c>
      <c r="Q137" s="141">
        <v>0</v>
      </c>
      <c r="R137" s="141">
        <f t="shared" si="22"/>
        <v>0</v>
      </c>
      <c r="S137" s="141">
        <v>0</v>
      </c>
      <c r="T137" s="142">
        <f t="shared" si="23"/>
        <v>0</v>
      </c>
      <c r="AR137" s="143" t="s">
        <v>195</v>
      </c>
      <c r="AT137" s="143" t="s">
        <v>191</v>
      </c>
      <c r="AU137" s="143" t="s">
        <v>80</v>
      </c>
      <c r="AY137" s="17" t="s">
        <v>189</v>
      </c>
      <c r="BE137" s="144">
        <f t="shared" si="24"/>
        <v>0</v>
      </c>
      <c r="BF137" s="144">
        <f t="shared" si="25"/>
        <v>0</v>
      </c>
      <c r="BG137" s="144">
        <f t="shared" si="26"/>
        <v>0</v>
      </c>
      <c r="BH137" s="144">
        <f t="shared" si="27"/>
        <v>0</v>
      </c>
      <c r="BI137" s="144">
        <f t="shared" si="28"/>
        <v>0</v>
      </c>
      <c r="BJ137" s="17" t="s">
        <v>78</v>
      </c>
      <c r="BK137" s="144">
        <f t="shared" si="29"/>
        <v>0</v>
      </c>
      <c r="BL137" s="17" t="s">
        <v>195</v>
      </c>
      <c r="BM137" s="143" t="s">
        <v>534</v>
      </c>
    </row>
    <row r="138" spans="2:65" s="1" customFormat="1" ht="16.5" customHeight="1">
      <c r="B138" s="32"/>
      <c r="C138" s="132" t="s">
        <v>367</v>
      </c>
      <c r="D138" s="132" t="s">
        <v>191</v>
      </c>
      <c r="E138" s="133" t="s">
        <v>3316</v>
      </c>
      <c r="F138" s="134" t="s">
        <v>3317</v>
      </c>
      <c r="G138" s="135" t="s">
        <v>2417</v>
      </c>
      <c r="H138" s="136">
        <v>48</v>
      </c>
      <c r="I138" s="137"/>
      <c r="J138" s="138">
        <f t="shared" si="20"/>
        <v>0</v>
      </c>
      <c r="K138" s="134" t="s">
        <v>18</v>
      </c>
      <c r="L138" s="32"/>
      <c r="M138" s="139" t="s">
        <v>18</v>
      </c>
      <c r="N138" s="140" t="s">
        <v>42</v>
      </c>
      <c r="P138" s="141">
        <f t="shared" si="21"/>
        <v>0</v>
      </c>
      <c r="Q138" s="141">
        <v>0</v>
      </c>
      <c r="R138" s="141">
        <f t="shared" si="22"/>
        <v>0</v>
      </c>
      <c r="S138" s="141">
        <v>0</v>
      </c>
      <c r="T138" s="142">
        <f t="shared" si="23"/>
        <v>0</v>
      </c>
      <c r="AR138" s="143" t="s">
        <v>195</v>
      </c>
      <c r="AT138" s="143" t="s">
        <v>191</v>
      </c>
      <c r="AU138" s="143" t="s">
        <v>80</v>
      </c>
      <c r="AY138" s="17" t="s">
        <v>189</v>
      </c>
      <c r="BE138" s="144">
        <f t="shared" si="24"/>
        <v>0</v>
      </c>
      <c r="BF138" s="144">
        <f t="shared" si="25"/>
        <v>0</v>
      </c>
      <c r="BG138" s="144">
        <f t="shared" si="26"/>
        <v>0</v>
      </c>
      <c r="BH138" s="144">
        <f t="shared" si="27"/>
        <v>0</v>
      </c>
      <c r="BI138" s="144">
        <f t="shared" si="28"/>
        <v>0</v>
      </c>
      <c r="BJ138" s="17" t="s">
        <v>78</v>
      </c>
      <c r="BK138" s="144">
        <f t="shared" si="29"/>
        <v>0</v>
      </c>
      <c r="BL138" s="17" t="s">
        <v>195</v>
      </c>
      <c r="BM138" s="143" t="s">
        <v>548</v>
      </c>
    </row>
    <row r="139" spans="2:65" s="1" customFormat="1" ht="16.5" customHeight="1">
      <c r="B139" s="32"/>
      <c r="C139" s="132" t="s">
        <v>374</v>
      </c>
      <c r="D139" s="132" t="s">
        <v>191</v>
      </c>
      <c r="E139" s="133" t="s">
        <v>3318</v>
      </c>
      <c r="F139" s="134" t="s">
        <v>3319</v>
      </c>
      <c r="G139" s="135" t="s">
        <v>2417</v>
      </c>
      <c r="H139" s="136">
        <v>24</v>
      </c>
      <c r="I139" s="137"/>
      <c r="J139" s="138">
        <f t="shared" si="20"/>
        <v>0</v>
      </c>
      <c r="K139" s="134" t="s">
        <v>18</v>
      </c>
      <c r="L139" s="32"/>
      <c r="M139" s="139" t="s">
        <v>18</v>
      </c>
      <c r="N139" s="140" t="s">
        <v>42</v>
      </c>
      <c r="P139" s="141">
        <f t="shared" si="21"/>
        <v>0</v>
      </c>
      <c r="Q139" s="141">
        <v>0</v>
      </c>
      <c r="R139" s="141">
        <f t="shared" si="22"/>
        <v>0</v>
      </c>
      <c r="S139" s="141">
        <v>0</v>
      </c>
      <c r="T139" s="142">
        <f t="shared" si="23"/>
        <v>0</v>
      </c>
      <c r="AR139" s="143" t="s">
        <v>195</v>
      </c>
      <c r="AT139" s="143" t="s">
        <v>191</v>
      </c>
      <c r="AU139" s="143" t="s">
        <v>80</v>
      </c>
      <c r="AY139" s="17" t="s">
        <v>189</v>
      </c>
      <c r="BE139" s="144">
        <f t="shared" si="24"/>
        <v>0</v>
      </c>
      <c r="BF139" s="144">
        <f t="shared" si="25"/>
        <v>0</v>
      </c>
      <c r="BG139" s="144">
        <f t="shared" si="26"/>
        <v>0</v>
      </c>
      <c r="BH139" s="144">
        <f t="shared" si="27"/>
        <v>0</v>
      </c>
      <c r="BI139" s="144">
        <f t="shared" si="28"/>
        <v>0</v>
      </c>
      <c r="BJ139" s="17" t="s">
        <v>78</v>
      </c>
      <c r="BK139" s="144">
        <f t="shared" si="29"/>
        <v>0</v>
      </c>
      <c r="BL139" s="17" t="s">
        <v>195</v>
      </c>
      <c r="BM139" s="143" t="s">
        <v>558</v>
      </c>
    </row>
    <row r="140" spans="2:65" s="1" customFormat="1" ht="16.5" customHeight="1">
      <c r="B140" s="32"/>
      <c r="C140" s="132" t="s">
        <v>381</v>
      </c>
      <c r="D140" s="132" t="s">
        <v>191</v>
      </c>
      <c r="E140" s="133" t="s">
        <v>3320</v>
      </c>
      <c r="F140" s="134" t="s">
        <v>3321</v>
      </c>
      <c r="G140" s="135" t="s">
        <v>2417</v>
      </c>
      <c r="H140" s="136">
        <v>48</v>
      </c>
      <c r="I140" s="137"/>
      <c r="J140" s="138">
        <f t="shared" si="20"/>
        <v>0</v>
      </c>
      <c r="K140" s="134" t="s">
        <v>18</v>
      </c>
      <c r="L140" s="32"/>
      <c r="M140" s="139" t="s">
        <v>18</v>
      </c>
      <c r="N140" s="140" t="s">
        <v>42</v>
      </c>
      <c r="P140" s="141">
        <f t="shared" si="21"/>
        <v>0</v>
      </c>
      <c r="Q140" s="141">
        <v>0</v>
      </c>
      <c r="R140" s="141">
        <f t="shared" si="22"/>
        <v>0</v>
      </c>
      <c r="S140" s="141">
        <v>0</v>
      </c>
      <c r="T140" s="142">
        <f t="shared" si="23"/>
        <v>0</v>
      </c>
      <c r="AR140" s="143" t="s">
        <v>195</v>
      </c>
      <c r="AT140" s="143" t="s">
        <v>191</v>
      </c>
      <c r="AU140" s="143" t="s">
        <v>80</v>
      </c>
      <c r="AY140" s="17" t="s">
        <v>189</v>
      </c>
      <c r="BE140" s="144">
        <f t="shared" si="24"/>
        <v>0</v>
      </c>
      <c r="BF140" s="144">
        <f t="shared" si="25"/>
        <v>0</v>
      </c>
      <c r="BG140" s="144">
        <f t="shared" si="26"/>
        <v>0</v>
      </c>
      <c r="BH140" s="144">
        <f t="shared" si="27"/>
        <v>0</v>
      </c>
      <c r="BI140" s="144">
        <f t="shared" si="28"/>
        <v>0</v>
      </c>
      <c r="BJ140" s="17" t="s">
        <v>78</v>
      </c>
      <c r="BK140" s="144">
        <f t="shared" si="29"/>
        <v>0</v>
      </c>
      <c r="BL140" s="17" t="s">
        <v>195</v>
      </c>
      <c r="BM140" s="143" t="s">
        <v>572</v>
      </c>
    </row>
    <row r="141" spans="2:65" s="1" customFormat="1" ht="16.5" customHeight="1">
      <c r="B141" s="32"/>
      <c r="C141" s="132" t="s">
        <v>388</v>
      </c>
      <c r="D141" s="132" t="s">
        <v>191</v>
      </c>
      <c r="E141" s="133" t="s">
        <v>3322</v>
      </c>
      <c r="F141" s="134" t="s">
        <v>3323</v>
      </c>
      <c r="G141" s="135" t="s">
        <v>2417</v>
      </c>
      <c r="H141" s="136">
        <v>10</v>
      </c>
      <c r="I141" s="137"/>
      <c r="J141" s="138">
        <f t="shared" si="20"/>
        <v>0</v>
      </c>
      <c r="K141" s="134" t="s">
        <v>18</v>
      </c>
      <c r="L141" s="32"/>
      <c r="M141" s="139" t="s">
        <v>18</v>
      </c>
      <c r="N141" s="140" t="s">
        <v>42</v>
      </c>
      <c r="P141" s="141">
        <f t="shared" si="21"/>
        <v>0</v>
      </c>
      <c r="Q141" s="141">
        <v>0</v>
      </c>
      <c r="R141" s="141">
        <f t="shared" si="22"/>
        <v>0</v>
      </c>
      <c r="S141" s="141">
        <v>0</v>
      </c>
      <c r="T141" s="142">
        <f t="shared" si="23"/>
        <v>0</v>
      </c>
      <c r="AR141" s="143" t="s">
        <v>195</v>
      </c>
      <c r="AT141" s="143" t="s">
        <v>191</v>
      </c>
      <c r="AU141" s="143" t="s">
        <v>80</v>
      </c>
      <c r="AY141" s="17" t="s">
        <v>189</v>
      </c>
      <c r="BE141" s="144">
        <f t="shared" si="24"/>
        <v>0</v>
      </c>
      <c r="BF141" s="144">
        <f t="shared" si="25"/>
        <v>0</v>
      </c>
      <c r="BG141" s="144">
        <f t="shared" si="26"/>
        <v>0</v>
      </c>
      <c r="BH141" s="144">
        <f t="shared" si="27"/>
        <v>0</v>
      </c>
      <c r="BI141" s="144">
        <f t="shared" si="28"/>
        <v>0</v>
      </c>
      <c r="BJ141" s="17" t="s">
        <v>78</v>
      </c>
      <c r="BK141" s="144">
        <f t="shared" si="29"/>
        <v>0</v>
      </c>
      <c r="BL141" s="17" t="s">
        <v>195</v>
      </c>
      <c r="BM141" s="143" t="s">
        <v>586</v>
      </c>
    </row>
    <row r="142" spans="2:65" s="11" customFormat="1" ht="22.9" customHeight="1">
      <c r="B142" s="120"/>
      <c r="D142" s="121" t="s">
        <v>70</v>
      </c>
      <c r="E142" s="130" t="s">
        <v>3324</v>
      </c>
      <c r="F142" s="130" t="s">
        <v>3325</v>
      </c>
      <c r="I142" s="123"/>
      <c r="J142" s="131">
        <f>BK142</f>
        <v>0</v>
      </c>
      <c r="L142" s="120"/>
      <c r="M142" s="125"/>
      <c r="P142" s="126">
        <f>SUM(P143:P144)</f>
        <v>0</v>
      </c>
      <c r="R142" s="126">
        <f>SUM(R143:R144)</f>
        <v>0</v>
      </c>
      <c r="T142" s="127">
        <f>SUM(T143:T144)</f>
        <v>0</v>
      </c>
      <c r="AR142" s="121" t="s">
        <v>78</v>
      </c>
      <c r="AT142" s="128" t="s">
        <v>70</v>
      </c>
      <c r="AU142" s="128" t="s">
        <v>78</v>
      </c>
      <c r="AY142" s="121" t="s">
        <v>189</v>
      </c>
      <c r="BK142" s="129">
        <f>SUM(BK143:BK144)</f>
        <v>0</v>
      </c>
    </row>
    <row r="143" spans="2:65" s="1" customFormat="1" ht="16.5" customHeight="1">
      <c r="B143" s="32"/>
      <c r="C143" s="132" t="s">
        <v>394</v>
      </c>
      <c r="D143" s="132" t="s">
        <v>191</v>
      </c>
      <c r="E143" s="133" t="s">
        <v>3326</v>
      </c>
      <c r="F143" s="134" t="s">
        <v>3327</v>
      </c>
      <c r="G143" s="135" t="s">
        <v>2417</v>
      </c>
      <c r="H143" s="136">
        <v>2</v>
      </c>
      <c r="I143" s="137"/>
      <c r="J143" s="138">
        <f>ROUND(I143*H143,2)</f>
        <v>0</v>
      </c>
      <c r="K143" s="134" t="s">
        <v>18</v>
      </c>
      <c r="L143" s="32"/>
      <c r="M143" s="139" t="s">
        <v>18</v>
      </c>
      <c r="N143" s="140" t="s">
        <v>42</v>
      </c>
      <c r="P143" s="141">
        <f>O143*H143</f>
        <v>0</v>
      </c>
      <c r="Q143" s="141">
        <v>0</v>
      </c>
      <c r="R143" s="141">
        <f>Q143*H143</f>
        <v>0</v>
      </c>
      <c r="S143" s="141">
        <v>0</v>
      </c>
      <c r="T143" s="142">
        <f>S143*H143</f>
        <v>0</v>
      </c>
      <c r="AR143" s="143" t="s">
        <v>195</v>
      </c>
      <c r="AT143" s="143" t="s">
        <v>191</v>
      </c>
      <c r="AU143" s="143" t="s">
        <v>80</v>
      </c>
      <c r="AY143" s="17" t="s">
        <v>189</v>
      </c>
      <c r="BE143" s="144">
        <f>IF(N143="základní",J143,0)</f>
        <v>0</v>
      </c>
      <c r="BF143" s="144">
        <f>IF(N143="snížená",J143,0)</f>
        <v>0</v>
      </c>
      <c r="BG143" s="144">
        <f>IF(N143="zákl. přenesená",J143,0)</f>
        <v>0</v>
      </c>
      <c r="BH143" s="144">
        <f>IF(N143="sníž. přenesená",J143,0)</f>
        <v>0</v>
      </c>
      <c r="BI143" s="144">
        <f>IF(N143="nulová",J143,0)</f>
        <v>0</v>
      </c>
      <c r="BJ143" s="17" t="s">
        <v>78</v>
      </c>
      <c r="BK143" s="144">
        <f>ROUND(I143*H143,2)</f>
        <v>0</v>
      </c>
      <c r="BL143" s="17" t="s">
        <v>195</v>
      </c>
      <c r="BM143" s="143" t="s">
        <v>602</v>
      </c>
    </row>
    <row r="144" spans="2:65" s="1" customFormat="1" ht="16.5" customHeight="1">
      <c r="B144" s="32"/>
      <c r="C144" s="132" t="s">
        <v>399</v>
      </c>
      <c r="D144" s="132" t="s">
        <v>191</v>
      </c>
      <c r="E144" s="133" t="s">
        <v>3328</v>
      </c>
      <c r="F144" s="134" t="s">
        <v>3329</v>
      </c>
      <c r="G144" s="135" t="s">
        <v>2417</v>
      </c>
      <c r="H144" s="136">
        <v>2</v>
      </c>
      <c r="I144" s="137"/>
      <c r="J144" s="138">
        <f>ROUND(I144*H144,2)</f>
        <v>0</v>
      </c>
      <c r="K144" s="134" t="s">
        <v>18</v>
      </c>
      <c r="L144" s="32"/>
      <c r="M144" s="139" t="s">
        <v>18</v>
      </c>
      <c r="N144" s="140" t="s">
        <v>42</v>
      </c>
      <c r="P144" s="141">
        <f>O144*H144</f>
        <v>0</v>
      </c>
      <c r="Q144" s="141">
        <v>0</v>
      </c>
      <c r="R144" s="141">
        <f>Q144*H144</f>
        <v>0</v>
      </c>
      <c r="S144" s="141">
        <v>0</v>
      </c>
      <c r="T144" s="142">
        <f>S144*H144</f>
        <v>0</v>
      </c>
      <c r="AR144" s="143" t="s">
        <v>195</v>
      </c>
      <c r="AT144" s="143" t="s">
        <v>191</v>
      </c>
      <c r="AU144" s="143" t="s">
        <v>80</v>
      </c>
      <c r="AY144" s="17" t="s">
        <v>189</v>
      </c>
      <c r="BE144" s="144">
        <f>IF(N144="základní",J144,0)</f>
        <v>0</v>
      </c>
      <c r="BF144" s="144">
        <f>IF(N144="snížená",J144,0)</f>
        <v>0</v>
      </c>
      <c r="BG144" s="144">
        <f>IF(N144="zákl. přenesená",J144,0)</f>
        <v>0</v>
      </c>
      <c r="BH144" s="144">
        <f>IF(N144="sníž. přenesená",J144,0)</f>
        <v>0</v>
      </c>
      <c r="BI144" s="144">
        <f>IF(N144="nulová",J144,0)</f>
        <v>0</v>
      </c>
      <c r="BJ144" s="17" t="s">
        <v>78</v>
      </c>
      <c r="BK144" s="144">
        <f>ROUND(I144*H144,2)</f>
        <v>0</v>
      </c>
      <c r="BL144" s="17" t="s">
        <v>195</v>
      </c>
      <c r="BM144" s="143" t="s">
        <v>977</v>
      </c>
    </row>
    <row r="145" spans="2:65" s="11" customFormat="1" ht="22.9" customHeight="1">
      <c r="B145" s="120"/>
      <c r="D145" s="121" t="s">
        <v>70</v>
      </c>
      <c r="E145" s="130" t="s">
        <v>3330</v>
      </c>
      <c r="F145" s="130" t="s">
        <v>3129</v>
      </c>
      <c r="I145" s="123"/>
      <c r="J145" s="131">
        <f>BK145</f>
        <v>0</v>
      </c>
      <c r="L145" s="120"/>
      <c r="M145" s="125"/>
      <c r="P145" s="126">
        <f>SUM(P146:P153)</f>
        <v>0</v>
      </c>
      <c r="R145" s="126">
        <f>SUM(R146:R153)</f>
        <v>0</v>
      </c>
      <c r="T145" s="127">
        <f>SUM(T146:T153)</f>
        <v>0</v>
      </c>
      <c r="AR145" s="121" t="s">
        <v>78</v>
      </c>
      <c r="AT145" s="128" t="s">
        <v>70</v>
      </c>
      <c r="AU145" s="128" t="s">
        <v>78</v>
      </c>
      <c r="AY145" s="121" t="s">
        <v>189</v>
      </c>
      <c r="BK145" s="129">
        <f>SUM(BK146:BK153)</f>
        <v>0</v>
      </c>
    </row>
    <row r="146" spans="2:65" s="1" customFormat="1" ht="16.5" customHeight="1">
      <c r="B146" s="32"/>
      <c r="C146" s="132" t="s">
        <v>405</v>
      </c>
      <c r="D146" s="132" t="s">
        <v>191</v>
      </c>
      <c r="E146" s="133" t="s">
        <v>3331</v>
      </c>
      <c r="F146" s="134" t="s">
        <v>3131</v>
      </c>
      <c r="G146" s="135" t="s">
        <v>2582</v>
      </c>
      <c r="H146" s="136">
        <v>1</v>
      </c>
      <c r="I146" s="137"/>
      <c r="J146" s="138">
        <f t="shared" ref="J146:J153" si="30">ROUND(I146*H146,2)</f>
        <v>0</v>
      </c>
      <c r="K146" s="134" t="s">
        <v>18</v>
      </c>
      <c r="L146" s="32"/>
      <c r="M146" s="139" t="s">
        <v>18</v>
      </c>
      <c r="N146" s="140" t="s">
        <v>42</v>
      </c>
      <c r="P146" s="141">
        <f t="shared" ref="P146:P153" si="31">O146*H146</f>
        <v>0</v>
      </c>
      <c r="Q146" s="141">
        <v>0</v>
      </c>
      <c r="R146" s="141">
        <f t="shared" ref="R146:R153" si="32">Q146*H146</f>
        <v>0</v>
      </c>
      <c r="S146" s="141">
        <v>0</v>
      </c>
      <c r="T146" s="142">
        <f t="shared" ref="T146:T153" si="33">S146*H146</f>
        <v>0</v>
      </c>
      <c r="AR146" s="143" t="s">
        <v>195</v>
      </c>
      <c r="AT146" s="143" t="s">
        <v>191</v>
      </c>
      <c r="AU146" s="143" t="s">
        <v>80</v>
      </c>
      <c r="AY146" s="17" t="s">
        <v>189</v>
      </c>
      <c r="BE146" s="144">
        <f t="shared" ref="BE146:BE153" si="34">IF(N146="základní",J146,0)</f>
        <v>0</v>
      </c>
      <c r="BF146" s="144">
        <f t="shared" ref="BF146:BF153" si="35">IF(N146="snížená",J146,0)</f>
        <v>0</v>
      </c>
      <c r="BG146" s="144">
        <f t="shared" ref="BG146:BG153" si="36">IF(N146="zákl. přenesená",J146,0)</f>
        <v>0</v>
      </c>
      <c r="BH146" s="144">
        <f t="shared" ref="BH146:BH153" si="37">IF(N146="sníž. přenesená",J146,0)</f>
        <v>0</v>
      </c>
      <c r="BI146" s="144">
        <f t="shared" ref="BI146:BI153" si="38">IF(N146="nulová",J146,0)</f>
        <v>0</v>
      </c>
      <c r="BJ146" s="17" t="s">
        <v>78</v>
      </c>
      <c r="BK146" s="144">
        <f t="shared" ref="BK146:BK153" si="39">ROUND(I146*H146,2)</f>
        <v>0</v>
      </c>
      <c r="BL146" s="17" t="s">
        <v>195</v>
      </c>
      <c r="BM146" s="143" t="s">
        <v>989</v>
      </c>
    </row>
    <row r="147" spans="2:65" s="1" customFormat="1" ht="16.5" customHeight="1">
      <c r="B147" s="32"/>
      <c r="C147" s="132" t="s">
        <v>412</v>
      </c>
      <c r="D147" s="132" t="s">
        <v>191</v>
      </c>
      <c r="E147" s="133" t="s">
        <v>3132</v>
      </c>
      <c r="F147" s="134" t="s">
        <v>3133</v>
      </c>
      <c r="G147" s="135" t="s">
        <v>286</v>
      </c>
      <c r="H147" s="136">
        <v>220</v>
      </c>
      <c r="I147" s="137"/>
      <c r="J147" s="138">
        <f t="shared" si="30"/>
        <v>0</v>
      </c>
      <c r="K147" s="134" t="s">
        <v>18</v>
      </c>
      <c r="L147" s="32"/>
      <c r="M147" s="139" t="s">
        <v>18</v>
      </c>
      <c r="N147" s="140" t="s">
        <v>42</v>
      </c>
      <c r="P147" s="141">
        <f t="shared" si="31"/>
        <v>0</v>
      </c>
      <c r="Q147" s="141">
        <v>0</v>
      </c>
      <c r="R147" s="141">
        <f t="shared" si="32"/>
        <v>0</v>
      </c>
      <c r="S147" s="141">
        <v>0</v>
      </c>
      <c r="T147" s="142">
        <f t="shared" si="33"/>
        <v>0</v>
      </c>
      <c r="AR147" s="143" t="s">
        <v>195</v>
      </c>
      <c r="AT147" s="143" t="s">
        <v>191</v>
      </c>
      <c r="AU147" s="143" t="s">
        <v>80</v>
      </c>
      <c r="AY147" s="17" t="s">
        <v>189</v>
      </c>
      <c r="BE147" s="144">
        <f t="shared" si="34"/>
        <v>0</v>
      </c>
      <c r="BF147" s="144">
        <f t="shared" si="35"/>
        <v>0</v>
      </c>
      <c r="BG147" s="144">
        <f t="shared" si="36"/>
        <v>0</v>
      </c>
      <c r="BH147" s="144">
        <f t="shared" si="37"/>
        <v>0</v>
      </c>
      <c r="BI147" s="144">
        <f t="shared" si="38"/>
        <v>0</v>
      </c>
      <c r="BJ147" s="17" t="s">
        <v>78</v>
      </c>
      <c r="BK147" s="144">
        <f t="shared" si="39"/>
        <v>0</v>
      </c>
      <c r="BL147" s="17" t="s">
        <v>195</v>
      </c>
      <c r="BM147" s="143" t="s">
        <v>999</v>
      </c>
    </row>
    <row r="148" spans="2:65" s="1" customFormat="1" ht="16.5" customHeight="1">
      <c r="B148" s="32"/>
      <c r="C148" s="132" t="s">
        <v>419</v>
      </c>
      <c r="D148" s="132" t="s">
        <v>191</v>
      </c>
      <c r="E148" s="133" t="s">
        <v>3332</v>
      </c>
      <c r="F148" s="134" t="s">
        <v>3135</v>
      </c>
      <c r="G148" s="135" t="s">
        <v>2582</v>
      </c>
      <c r="H148" s="136">
        <v>1</v>
      </c>
      <c r="I148" s="137"/>
      <c r="J148" s="138">
        <f t="shared" si="30"/>
        <v>0</v>
      </c>
      <c r="K148" s="134" t="s">
        <v>18</v>
      </c>
      <c r="L148" s="32"/>
      <c r="M148" s="139" t="s">
        <v>18</v>
      </c>
      <c r="N148" s="140" t="s">
        <v>42</v>
      </c>
      <c r="P148" s="141">
        <f t="shared" si="31"/>
        <v>0</v>
      </c>
      <c r="Q148" s="141">
        <v>0</v>
      </c>
      <c r="R148" s="141">
        <f t="shared" si="32"/>
        <v>0</v>
      </c>
      <c r="S148" s="141">
        <v>0</v>
      </c>
      <c r="T148" s="142">
        <f t="shared" si="33"/>
        <v>0</v>
      </c>
      <c r="AR148" s="143" t="s">
        <v>195</v>
      </c>
      <c r="AT148" s="143" t="s">
        <v>191</v>
      </c>
      <c r="AU148" s="143" t="s">
        <v>80</v>
      </c>
      <c r="AY148" s="17" t="s">
        <v>189</v>
      </c>
      <c r="BE148" s="144">
        <f t="shared" si="34"/>
        <v>0</v>
      </c>
      <c r="BF148" s="144">
        <f t="shared" si="35"/>
        <v>0</v>
      </c>
      <c r="BG148" s="144">
        <f t="shared" si="36"/>
        <v>0</v>
      </c>
      <c r="BH148" s="144">
        <f t="shared" si="37"/>
        <v>0</v>
      </c>
      <c r="BI148" s="144">
        <f t="shared" si="38"/>
        <v>0</v>
      </c>
      <c r="BJ148" s="17" t="s">
        <v>78</v>
      </c>
      <c r="BK148" s="144">
        <f t="shared" si="39"/>
        <v>0</v>
      </c>
      <c r="BL148" s="17" t="s">
        <v>195</v>
      </c>
      <c r="BM148" s="143" t="s">
        <v>1010</v>
      </c>
    </row>
    <row r="149" spans="2:65" s="1" customFormat="1" ht="16.5" customHeight="1">
      <c r="B149" s="32"/>
      <c r="C149" s="132" t="s">
        <v>424</v>
      </c>
      <c r="D149" s="132" t="s">
        <v>191</v>
      </c>
      <c r="E149" s="133" t="s">
        <v>3333</v>
      </c>
      <c r="F149" s="134" t="s">
        <v>3334</v>
      </c>
      <c r="G149" s="135" t="s">
        <v>2582</v>
      </c>
      <c r="H149" s="136">
        <v>1</v>
      </c>
      <c r="I149" s="137"/>
      <c r="J149" s="138">
        <f t="shared" si="30"/>
        <v>0</v>
      </c>
      <c r="K149" s="134" t="s">
        <v>18</v>
      </c>
      <c r="L149" s="32"/>
      <c r="M149" s="139" t="s">
        <v>18</v>
      </c>
      <c r="N149" s="140" t="s">
        <v>42</v>
      </c>
      <c r="P149" s="141">
        <f t="shared" si="31"/>
        <v>0</v>
      </c>
      <c r="Q149" s="141">
        <v>0</v>
      </c>
      <c r="R149" s="141">
        <f t="shared" si="32"/>
        <v>0</v>
      </c>
      <c r="S149" s="141">
        <v>0</v>
      </c>
      <c r="T149" s="142">
        <f t="shared" si="33"/>
        <v>0</v>
      </c>
      <c r="AR149" s="143" t="s">
        <v>195</v>
      </c>
      <c r="AT149" s="143" t="s">
        <v>191</v>
      </c>
      <c r="AU149" s="143" t="s">
        <v>80</v>
      </c>
      <c r="AY149" s="17" t="s">
        <v>189</v>
      </c>
      <c r="BE149" s="144">
        <f t="shared" si="34"/>
        <v>0</v>
      </c>
      <c r="BF149" s="144">
        <f t="shared" si="35"/>
        <v>0</v>
      </c>
      <c r="BG149" s="144">
        <f t="shared" si="36"/>
        <v>0</v>
      </c>
      <c r="BH149" s="144">
        <f t="shared" si="37"/>
        <v>0</v>
      </c>
      <c r="BI149" s="144">
        <f t="shared" si="38"/>
        <v>0</v>
      </c>
      <c r="BJ149" s="17" t="s">
        <v>78</v>
      </c>
      <c r="BK149" s="144">
        <f t="shared" si="39"/>
        <v>0</v>
      </c>
      <c r="BL149" s="17" t="s">
        <v>195</v>
      </c>
      <c r="BM149" s="143" t="s">
        <v>1022</v>
      </c>
    </row>
    <row r="150" spans="2:65" s="1" customFormat="1" ht="16.5" customHeight="1">
      <c r="B150" s="32"/>
      <c r="C150" s="132" t="s">
        <v>430</v>
      </c>
      <c r="D150" s="132" t="s">
        <v>191</v>
      </c>
      <c r="E150" s="133" t="s">
        <v>3335</v>
      </c>
      <c r="F150" s="134" t="s">
        <v>3336</v>
      </c>
      <c r="G150" s="135" t="s">
        <v>2582</v>
      </c>
      <c r="H150" s="136">
        <v>1</v>
      </c>
      <c r="I150" s="137"/>
      <c r="J150" s="138">
        <f t="shared" si="30"/>
        <v>0</v>
      </c>
      <c r="K150" s="134" t="s">
        <v>18</v>
      </c>
      <c r="L150" s="32"/>
      <c r="M150" s="139" t="s">
        <v>18</v>
      </c>
      <c r="N150" s="140" t="s">
        <v>42</v>
      </c>
      <c r="P150" s="141">
        <f t="shared" si="31"/>
        <v>0</v>
      </c>
      <c r="Q150" s="141">
        <v>0</v>
      </c>
      <c r="R150" s="141">
        <f t="shared" si="32"/>
        <v>0</v>
      </c>
      <c r="S150" s="141">
        <v>0</v>
      </c>
      <c r="T150" s="142">
        <f t="shared" si="33"/>
        <v>0</v>
      </c>
      <c r="AR150" s="143" t="s">
        <v>195</v>
      </c>
      <c r="AT150" s="143" t="s">
        <v>191</v>
      </c>
      <c r="AU150" s="143" t="s">
        <v>80</v>
      </c>
      <c r="AY150" s="17" t="s">
        <v>189</v>
      </c>
      <c r="BE150" s="144">
        <f t="shared" si="34"/>
        <v>0</v>
      </c>
      <c r="BF150" s="144">
        <f t="shared" si="35"/>
        <v>0</v>
      </c>
      <c r="BG150" s="144">
        <f t="shared" si="36"/>
        <v>0</v>
      </c>
      <c r="BH150" s="144">
        <f t="shared" si="37"/>
        <v>0</v>
      </c>
      <c r="BI150" s="144">
        <f t="shared" si="38"/>
        <v>0</v>
      </c>
      <c r="BJ150" s="17" t="s">
        <v>78</v>
      </c>
      <c r="BK150" s="144">
        <f t="shared" si="39"/>
        <v>0</v>
      </c>
      <c r="BL150" s="17" t="s">
        <v>195</v>
      </c>
      <c r="BM150" s="143" t="s">
        <v>1035</v>
      </c>
    </row>
    <row r="151" spans="2:65" s="1" customFormat="1" ht="16.5" customHeight="1">
      <c r="B151" s="32"/>
      <c r="C151" s="132" t="s">
        <v>439</v>
      </c>
      <c r="D151" s="132" t="s">
        <v>191</v>
      </c>
      <c r="E151" s="133" t="s">
        <v>3337</v>
      </c>
      <c r="F151" s="134" t="s">
        <v>3338</v>
      </c>
      <c r="G151" s="135" t="s">
        <v>2582</v>
      </c>
      <c r="H151" s="136">
        <v>1</v>
      </c>
      <c r="I151" s="137"/>
      <c r="J151" s="138">
        <f t="shared" si="30"/>
        <v>0</v>
      </c>
      <c r="K151" s="134" t="s">
        <v>18</v>
      </c>
      <c r="L151" s="32"/>
      <c r="M151" s="139" t="s">
        <v>18</v>
      </c>
      <c r="N151" s="140" t="s">
        <v>42</v>
      </c>
      <c r="P151" s="141">
        <f t="shared" si="31"/>
        <v>0</v>
      </c>
      <c r="Q151" s="141">
        <v>0</v>
      </c>
      <c r="R151" s="141">
        <f t="shared" si="32"/>
        <v>0</v>
      </c>
      <c r="S151" s="141">
        <v>0</v>
      </c>
      <c r="T151" s="142">
        <f t="shared" si="33"/>
        <v>0</v>
      </c>
      <c r="AR151" s="143" t="s">
        <v>195</v>
      </c>
      <c r="AT151" s="143" t="s">
        <v>191</v>
      </c>
      <c r="AU151" s="143" t="s">
        <v>80</v>
      </c>
      <c r="AY151" s="17" t="s">
        <v>189</v>
      </c>
      <c r="BE151" s="144">
        <f t="shared" si="34"/>
        <v>0</v>
      </c>
      <c r="BF151" s="144">
        <f t="shared" si="35"/>
        <v>0</v>
      </c>
      <c r="BG151" s="144">
        <f t="shared" si="36"/>
        <v>0</v>
      </c>
      <c r="BH151" s="144">
        <f t="shared" si="37"/>
        <v>0</v>
      </c>
      <c r="BI151" s="144">
        <f t="shared" si="38"/>
        <v>0</v>
      </c>
      <c r="BJ151" s="17" t="s">
        <v>78</v>
      </c>
      <c r="BK151" s="144">
        <f t="shared" si="39"/>
        <v>0</v>
      </c>
      <c r="BL151" s="17" t="s">
        <v>195</v>
      </c>
      <c r="BM151" s="143" t="s">
        <v>1046</v>
      </c>
    </row>
    <row r="152" spans="2:65" s="1" customFormat="1" ht="16.5" customHeight="1">
      <c r="B152" s="32"/>
      <c r="C152" s="132" t="s">
        <v>444</v>
      </c>
      <c r="D152" s="132" t="s">
        <v>191</v>
      </c>
      <c r="E152" s="133" t="s">
        <v>3339</v>
      </c>
      <c r="F152" s="134" t="s">
        <v>3340</v>
      </c>
      <c r="G152" s="135" t="s">
        <v>2582</v>
      </c>
      <c r="H152" s="136">
        <v>1</v>
      </c>
      <c r="I152" s="137"/>
      <c r="J152" s="138">
        <f t="shared" si="30"/>
        <v>0</v>
      </c>
      <c r="K152" s="134" t="s">
        <v>18</v>
      </c>
      <c r="L152" s="32"/>
      <c r="M152" s="139" t="s">
        <v>18</v>
      </c>
      <c r="N152" s="140" t="s">
        <v>42</v>
      </c>
      <c r="P152" s="141">
        <f t="shared" si="31"/>
        <v>0</v>
      </c>
      <c r="Q152" s="141">
        <v>0</v>
      </c>
      <c r="R152" s="141">
        <f t="shared" si="32"/>
        <v>0</v>
      </c>
      <c r="S152" s="141">
        <v>0</v>
      </c>
      <c r="T152" s="142">
        <f t="shared" si="33"/>
        <v>0</v>
      </c>
      <c r="AR152" s="143" t="s">
        <v>195</v>
      </c>
      <c r="AT152" s="143" t="s">
        <v>191</v>
      </c>
      <c r="AU152" s="143" t="s">
        <v>80</v>
      </c>
      <c r="AY152" s="17" t="s">
        <v>189</v>
      </c>
      <c r="BE152" s="144">
        <f t="shared" si="34"/>
        <v>0</v>
      </c>
      <c r="BF152" s="144">
        <f t="shared" si="35"/>
        <v>0</v>
      </c>
      <c r="BG152" s="144">
        <f t="shared" si="36"/>
        <v>0</v>
      </c>
      <c r="BH152" s="144">
        <f t="shared" si="37"/>
        <v>0</v>
      </c>
      <c r="BI152" s="144">
        <f t="shared" si="38"/>
        <v>0</v>
      </c>
      <c r="BJ152" s="17" t="s">
        <v>78</v>
      </c>
      <c r="BK152" s="144">
        <f t="shared" si="39"/>
        <v>0</v>
      </c>
      <c r="BL152" s="17" t="s">
        <v>195</v>
      </c>
      <c r="BM152" s="143" t="s">
        <v>1058</v>
      </c>
    </row>
    <row r="153" spans="2:65" s="1" customFormat="1" ht="16.5" customHeight="1">
      <c r="B153" s="32"/>
      <c r="C153" s="132" t="s">
        <v>449</v>
      </c>
      <c r="D153" s="132" t="s">
        <v>191</v>
      </c>
      <c r="E153" s="133" t="s">
        <v>3341</v>
      </c>
      <c r="F153" s="134" t="s">
        <v>3342</v>
      </c>
      <c r="G153" s="135" t="s">
        <v>2582</v>
      </c>
      <c r="H153" s="136">
        <v>1</v>
      </c>
      <c r="I153" s="137"/>
      <c r="J153" s="138">
        <f t="shared" si="30"/>
        <v>0</v>
      </c>
      <c r="K153" s="134" t="s">
        <v>18</v>
      </c>
      <c r="L153" s="32"/>
      <c r="M153" s="139" t="s">
        <v>18</v>
      </c>
      <c r="N153" s="140" t="s">
        <v>42</v>
      </c>
      <c r="P153" s="141">
        <f t="shared" si="31"/>
        <v>0</v>
      </c>
      <c r="Q153" s="141">
        <v>0</v>
      </c>
      <c r="R153" s="141">
        <f t="shared" si="32"/>
        <v>0</v>
      </c>
      <c r="S153" s="141">
        <v>0</v>
      </c>
      <c r="T153" s="142">
        <f t="shared" si="33"/>
        <v>0</v>
      </c>
      <c r="AR153" s="143" t="s">
        <v>195</v>
      </c>
      <c r="AT153" s="143" t="s">
        <v>191</v>
      </c>
      <c r="AU153" s="143" t="s">
        <v>80</v>
      </c>
      <c r="AY153" s="17" t="s">
        <v>189</v>
      </c>
      <c r="BE153" s="144">
        <f t="shared" si="34"/>
        <v>0</v>
      </c>
      <c r="BF153" s="144">
        <f t="shared" si="35"/>
        <v>0</v>
      </c>
      <c r="BG153" s="144">
        <f t="shared" si="36"/>
        <v>0</v>
      </c>
      <c r="BH153" s="144">
        <f t="shared" si="37"/>
        <v>0</v>
      </c>
      <c r="BI153" s="144">
        <f t="shared" si="38"/>
        <v>0</v>
      </c>
      <c r="BJ153" s="17" t="s">
        <v>78</v>
      </c>
      <c r="BK153" s="144">
        <f t="shared" si="39"/>
        <v>0</v>
      </c>
      <c r="BL153" s="17" t="s">
        <v>195</v>
      </c>
      <c r="BM153" s="143" t="s">
        <v>1068</v>
      </c>
    </row>
    <row r="154" spans="2:65" s="11" customFormat="1" ht="22.9" customHeight="1">
      <c r="B154" s="120"/>
      <c r="D154" s="121" t="s">
        <v>70</v>
      </c>
      <c r="E154" s="130" t="s">
        <v>3343</v>
      </c>
      <c r="F154" s="130" t="s">
        <v>2667</v>
      </c>
      <c r="I154" s="123"/>
      <c r="J154" s="131">
        <f>BK154</f>
        <v>0</v>
      </c>
      <c r="L154" s="120"/>
      <c r="M154" s="125"/>
      <c r="P154" s="126">
        <f>SUM(P155:P173)</f>
        <v>0</v>
      </c>
      <c r="R154" s="126">
        <f>SUM(R155:R173)</f>
        <v>0</v>
      </c>
      <c r="T154" s="127">
        <f>SUM(T155:T173)</f>
        <v>0</v>
      </c>
      <c r="AR154" s="121" t="s">
        <v>78</v>
      </c>
      <c r="AT154" s="128" t="s">
        <v>70</v>
      </c>
      <c r="AU154" s="128" t="s">
        <v>78</v>
      </c>
      <c r="AY154" s="121" t="s">
        <v>189</v>
      </c>
      <c r="BK154" s="129">
        <f>SUM(BK155:BK173)</f>
        <v>0</v>
      </c>
    </row>
    <row r="155" spans="2:65" s="1" customFormat="1" ht="16.5" customHeight="1">
      <c r="B155" s="32"/>
      <c r="C155" s="132" t="s">
        <v>455</v>
      </c>
      <c r="D155" s="132" t="s">
        <v>191</v>
      </c>
      <c r="E155" s="133" t="s">
        <v>3230</v>
      </c>
      <c r="F155" s="134" t="s">
        <v>3144</v>
      </c>
      <c r="G155" s="135" t="s">
        <v>2582</v>
      </c>
      <c r="H155" s="136">
        <v>1</v>
      </c>
      <c r="I155" s="137"/>
      <c r="J155" s="138">
        <f t="shared" ref="J155:J173" si="40">ROUND(I155*H155,2)</f>
        <v>0</v>
      </c>
      <c r="K155" s="134" t="s">
        <v>18</v>
      </c>
      <c r="L155" s="32"/>
      <c r="M155" s="139" t="s">
        <v>18</v>
      </c>
      <c r="N155" s="140" t="s">
        <v>42</v>
      </c>
      <c r="P155" s="141">
        <f t="shared" ref="P155:P173" si="41">O155*H155</f>
        <v>0</v>
      </c>
      <c r="Q155" s="141">
        <v>0</v>
      </c>
      <c r="R155" s="141">
        <f t="shared" ref="R155:R173" si="42">Q155*H155</f>
        <v>0</v>
      </c>
      <c r="S155" s="141">
        <v>0</v>
      </c>
      <c r="T155" s="142">
        <f t="shared" ref="T155:T173" si="43">S155*H155</f>
        <v>0</v>
      </c>
      <c r="AR155" s="143" t="s">
        <v>195</v>
      </c>
      <c r="AT155" s="143" t="s">
        <v>191</v>
      </c>
      <c r="AU155" s="143" t="s">
        <v>80</v>
      </c>
      <c r="AY155" s="17" t="s">
        <v>189</v>
      </c>
      <c r="BE155" s="144">
        <f t="shared" ref="BE155:BE173" si="44">IF(N155="základní",J155,0)</f>
        <v>0</v>
      </c>
      <c r="BF155" s="144">
        <f t="shared" ref="BF155:BF173" si="45">IF(N155="snížená",J155,0)</f>
        <v>0</v>
      </c>
      <c r="BG155" s="144">
        <f t="shared" ref="BG155:BG173" si="46">IF(N155="zákl. přenesená",J155,0)</f>
        <v>0</v>
      </c>
      <c r="BH155" s="144">
        <f t="shared" ref="BH155:BH173" si="47">IF(N155="sníž. přenesená",J155,0)</f>
        <v>0</v>
      </c>
      <c r="BI155" s="144">
        <f t="shared" ref="BI155:BI173" si="48">IF(N155="nulová",J155,0)</f>
        <v>0</v>
      </c>
      <c r="BJ155" s="17" t="s">
        <v>78</v>
      </c>
      <c r="BK155" s="144">
        <f t="shared" ref="BK155:BK173" si="49">ROUND(I155*H155,2)</f>
        <v>0</v>
      </c>
      <c r="BL155" s="17" t="s">
        <v>195</v>
      </c>
      <c r="BM155" s="143" t="s">
        <v>1079</v>
      </c>
    </row>
    <row r="156" spans="2:65" s="1" customFormat="1" ht="16.5" customHeight="1">
      <c r="B156" s="32"/>
      <c r="C156" s="132" t="s">
        <v>460</v>
      </c>
      <c r="D156" s="132" t="s">
        <v>191</v>
      </c>
      <c r="E156" s="133" t="s">
        <v>3231</v>
      </c>
      <c r="F156" s="134" t="s">
        <v>2566</v>
      </c>
      <c r="G156" s="135" t="s">
        <v>2582</v>
      </c>
      <c r="H156" s="136">
        <v>1</v>
      </c>
      <c r="I156" s="137"/>
      <c r="J156" s="138">
        <f t="shared" si="40"/>
        <v>0</v>
      </c>
      <c r="K156" s="134" t="s">
        <v>18</v>
      </c>
      <c r="L156" s="32"/>
      <c r="M156" s="139" t="s">
        <v>18</v>
      </c>
      <c r="N156" s="140" t="s">
        <v>42</v>
      </c>
      <c r="P156" s="141">
        <f t="shared" si="41"/>
        <v>0</v>
      </c>
      <c r="Q156" s="141">
        <v>0</v>
      </c>
      <c r="R156" s="141">
        <f t="shared" si="42"/>
        <v>0</v>
      </c>
      <c r="S156" s="141">
        <v>0</v>
      </c>
      <c r="T156" s="142">
        <f t="shared" si="43"/>
        <v>0</v>
      </c>
      <c r="AR156" s="143" t="s">
        <v>195</v>
      </c>
      <c r="AT156" s="143" t="s">
        <v>191</v>
      </c>
      <c r="AU156" s="143" t="s">
        <v>80</v>
      </c>
      <c r="AY156" s="17" t="s">
        <v>189</v>
      </c>
      <c r="BE156" s="144">
        <f t="shared" si="44"/>
        <v>0</v>
      </c>
      <c r="BF156" s="144">
        <f t="shared" si="45"/>
        <v>0</v>
      </c>
      <c r="BG156" s="144">
        <f t="shared" si="46"/>
        <v>0</v>
      </c>
      <c r="BH156" s="144">
        <f t="shared" si="47"/>
        <v>0</v>
      </c>
      <c r="BI156" s="144">
        <f t="shared" si="48"/>
        <v>0</v>
      </c>
      <c r="BJ156" s="17" t="s">
        <v>78</v>
      </c>
      <c r="BK156" s="144">
        <f t="shared" si="49"/>
        <v>0</v>
      </c>
      <c r="BL156" s="17" t="s">
        <v>195</v>
      </c>
      <c r="BM156" s="143" t="s">
        <v>1091</v>
      </c>
    </row>
    <row r="157" spans="2:65" s="1" customFormat="1" ht="16.5" customHeight="1">
      <c r="B157" s="32"/>
      <c r="C157" s="132" t="s">
        <v>467</v>
      </c>
      <c r="D157" s="132" t="s">
        <v>191</v>
      </c>
      <c r="E157" s="133" t="s">
        <v>3232</v>
      </c>
      <c r="F157" s="134" t="s">
        <v>3147</v>
      </c>
      <c r="G157" s="135" t="s">
        <v>2582</v>
      </c>
      <c r="H157" s="136">
        <v>1</v>
      </c>
      <c r="I157" s="137"/>
      <c r="J157" s="138">
        <f t="shared" si="40"/>
        <v>0</v>
      </c>
      <c r="K157" s="134" t="s">
        <v>18</v>
      </c>
      <c r="L157" s="32"/>
      <c r="M157" s="139" t="s">
        <v>18</v>
      </c>
      <c r="N157" s="140" t="s">
        <v>42</v>
      </c>
      <c r="P157" s="141">
        <f t="shared" si="41"/>
        <v>0</v>
      </c>
      <c r="Q157" s="141">
        <v>0</v>
      </c>
      <c r="R157" s="141">
        <f t="shared" si="42"/>
        <v>0</v>
      </c>
      <c r="S157" s="141">
        <v>0</v>
      </c>
      <c r="T157" s="142">
        <f t="shared" si="43"/>
        <v>0</v>
      </c>
      <c r="AR157" s="143" t="s">
        <v>195</v>
      </c>
      <c r="AT157" s="143" t="s">
        <v>191</v>
      </c>
      <c r="AU157" s="143" t="s">
        <v>80</v>
      </c>
      <c r="AY157" s="17" t="s">
        <v>189</v>
      </c>
      <c r="BE157" s="144">
        <f t="shared" si="44"/>
        <v>0</v>
      </c>
      <c r="BF157" s="144">
        <f t="shared" si="45"/>
        <v>0</v>
      </c>
      <c r="BG157" s="144">
        <f t="shared" si="46"/>
        <v>0</v>
      </c>
      <c r="BH157" s="144">
        <f t="shared" si="47"/>
        <v>0</v>
      </c>
      <c r="BI157" s="144">
        <f t="shared" si="48"/>
        <v>0</v>
      </c>
      <c r="BJ157" s="17" t="s">
        <v>78</v>
      </c>
      <c r="BK157" s="144">
        <f t="shared" si="49"/>
        <v>0</v>
      </c>
      <c r="BL157" s="17" t="s">
        <v>195</v>
      </c>
      <c r="BM157" s="143" t="s">
        <v>1102</v>
      </c>
    </row>
    <row r="158" spans="2:65" s="1" customFormat="1" ht="16.5" customHeight="1">
      <c r="B158" s="32"/>
      <c r="C158" s="132" t="s">
        <v>473</v>
      </c>
      <c r="D158" s="132" t="s">
        <v>191</v>
      </c>
      <c r="E158" s="133" t="s">
        <v>3153</v>
      </c>
      <c r="F158" s="134" t="s">
        <v>3154</v>
      </c>
      <c r="G158" s="135" t="s">
        <v>2582</v>
      </c>
      <c r="H158" s="136">
        <v>1</v>
      </c>
      <c r="I158" s="137"/>
      <c r="J158" s="138">
        <f t="shared" si="40"/>
        <v>0</v>
      </c>
      <c r="K158" s="134" t="s">
        <v>18</v>
      </c>
      <c r="L158" s="32"/>
      <c r="M158" s="139" t="s">
        <v>18</v>
      </c>
      <c r="N158" s="140" t="s">
        <v>42</v>
      </c>
      <c r="P158" s="141">
        <f t="shared" si="41"/>
        <v>0</v>
      </c>
      <c r="Q158" s="141">
        <v>0</v>
      </c>
      <c r="R158" s="141">
        <f t="shared" si="42"/>
        <v>0</v>
      </c>
      <c r="S158" s="141">
        <v>0</v>
      </c>
      <c r="T158" s="142">
        <f t="shared" si="43"/>
        <v>0</v>
      </c>
      <c r="AR158" s="143" t="s">
        <v>195</v>
      </c>
      <c r="AT158" s="143" t="s">
        <v>191</v>
      </c>
      <c r="AU158" s="143" t="s">
        <v>80</v>
      </c>
      <c r="AY158" s="17" t="s">
        <v>189</v>
      </c>
      <c r="BE158" s="144">
        <f t="shared" si="44"/>
        <v>0</v>
      </c>
      <c r="BF158" s="144">
        <f t="shared" si="45"/>
        <v>0</v>
      </c>
      <c r="BG158" s="144">
        <f t="shared" si="46"/>
        <v>0</v>
      </c>
      <c r="BH158" s="144">
        <f t="shared" si="47"/>
        <v>0</v>
      </c>
      <c r="BI158" s="144">
        <f t="shared" si="48"/>
        <v>0</v>
      </c>
      <c r="BJ158" s="17" t="s">
        <v>78</v>
      </c>
      <c r="BK158" s="144">
        <f t="shared" si="49"/>
        <v>0</v>
      </c>
      <c r="BL158" s="17" t="s">
        <v>195</v>
      </c>
      <c r="BM158" s="143" t="s">
        <v>1115</v>
      </c>
    </row>
    <row r="159" spans="2:65" s="1" customFormat="1" ht="16.5" customHeight="1">
      <c r="B159" s="32"/>
      <c r="C159" s="132" t="s">
        <v>479</v>
      </c>
      <c r="D159" s="132" t="s">
        <v>191</v>
      </c>
      <c r="E159" s="133" t="s">
        <v>3155</v>
      </c>
      <c r="F159" s="134" t="s">
        <v>3156</v>
      </c>
      <c r="G159" s="135" t="s">
        <v>2582</v>
      </c>
      <c r="H159" s="136">
        <v>1</v>
      </c>
      <c r="I159" s="137"/>
      <c r="J159" s="138">
        <f t="shared" si="40"/>
        <v>0</v>
      </c>
      <c r="K159" s="134" t="s">
        <v>18</v>
      </c>
      <c r="L159" s="32"/>
      <c r="M159" s="139" t="s">
        <v>18</v>
      </c>
      <c r="N159" s="140" t="s">
        <v>42</v>
      </c>
      <c r="P159" s="141">
        <f t="shared" si="41"/>
        <v>0</v>
      </c>
      <c r="Q159" s="141">
        <v>0</v>
      </c>
      <c r="R159" s="141">
        <f t="shared" si="42"/>
        <v>0</v>
      </c>
      <c r="S159" s="141">
        <v>0</v>
      </c>
      <c r="T159" s="142">
        <f t="shared" si="43"/>
        <v>0</v>
      </c>
      <c r="AR159" s="143" t="s">
        <v>195</v>
      </c>
      <c r="AT159" s="143" t="s">
        <v>191</v>
      </c>
      <c r="AU159" s="143" t="s">
        <v>80</v>
      </c>
      <c r="AY159" s="17" t="s">
        <v>189</v>
      </c>
      <c r="BE159" s="144">
        <f t="shared" si="44"/>
        <v>0</v>
      </c>
      <c r="BF159" s="144">
        <f t="shared" si="45"/>
        <v>0</v>
      </c>
      <c r="BG159" s="144">
        <f t="shared" si="46"/>
        <v>0</v>
      </c>
      <c r="BH159" s="144">
        <f t="shared" si="47"/>
        <v>0</v>
      </c>
      <c r="BI159" s="144">
        <f t="shared" si="48"/>
        <v>0</v>
      </c>
      <c r="BJ159" s="17" t="s">
        <v>78</v>
      </c>
      <c r="BK159" s="144">
        <f t="shared" si="49"/>
        <v>0</v>
      </c>
      <c r="BL159" s="17" t="s">
        <v>195</v>
      </c>
      <c r="BM159" s="143" t="s">
        <v>1127</v>
      </c>
    </row>
    <row r="160" spans="2:65" s="1" customFormat="1" ht="16.5" customHeight="1">
      <c r="B160" s="32"/>
      <c r="C160" s="132" t="s">
        <v>485</v>
      </c>
      <c r="D160" s="132" t="s">
        <v>191</v>
      </c>
      <c r="E160" s="133" t="s">
        <v>3344</v>
      </c>
      <c r="F160" s="134" t="s">
        <v>3158</v>
      </c>
      <c r="G160" s="135" t="s">
        <v>2582</v>
      </c>
      <c r="H160" s="136">
        <v>1</v>
      </c>
      <c r="I160" s="137"/>
      <c r="J160" s="138">
        <f t="shared" si="40"/>
        <v>0</v>
      </c>
      <c r="K160" s="134" t="s">
        <v>18</v>
      </c>
      <c r="L160" s="32"/>
      <c r="M160" s="139" t="s">
        <v>18</v>
      </c>
      <c r="N160" s="140" t="s">
        <v>42</v>
      </c>
      <c r="P160" s="141">
        <f t="shared" si="41"/>
        <v>0</v>
      </c>
      <c r="Q160" s="141">
        <v>0</v>
      </c>
      <c r="R160" s="141">
        <f t="shared" si="42"/>
        <v>0</v>
      </c>
      <c r="S160" s="141">
        <v>0</v>
      </c>
      <c r="T160" s="142">
        <f t="shared" si="43"/>
        <v>0</v>
      </c>
      <c r="AR160" s="143" t="s">
        <v>195</v>
      </c>
      <c r="AT160" s="143" t="s">
        <v>191</v>
      </c>
      <c r="AU160" s="143" t="s">
        <v>80</v>
      </c>
      <c r="AY160" s="17" t="s">
        <v>189</v>
      </c>
      <c r="BE160" s="144">
        <f t="shared" si="44"/>
        <v>0</v>
      </c>
      <c r="BF160" s="144">
        <f t="shared" si="45"/>
        <v>0</v>
      </c>
      <c r="BG160" s="144">
        <f t="shared" si="46"/>
        <v>0</v>
      </c>
      <c r="BH160" s="144">
        <f t="shared" si="47"/>
        <v>0</v>
      </c>
      <c r="BI160" s="144">
        <f t="shared" si="48"/>
        <v>0</v>
      </c>
      <c r="BJ160" s="17" t="s">
        <v>78</v>
      </c>
      <c r="BK160" s="144">
        <f t="shared" si="49"/>
        <v>0</v>
      </c>
      <c r="BL160" s="17" t="s">
        <v>195</v>
      </c>
      <c r="BM160" s="143" t="s">
        <v>1140</v>
      </c>
    </row>
    <row r="161" spans="2:65" s="1" customFormat="1" ht="16.5" customHeight="1">
      <c r="B161" s="32"/>
      <c r="C161" s="132" t="s">
        <v>491</v>
      </c>
      <c r="D161" s="132" t="s">
        <v>191</v>
      </c>
      <c r="E161" s="133" t="s">
        <v>3234</v>
      </c>
      <c r="F161" s="134" t="s">
        <v>3160</v>
      </c>
      <c r="G161" s="135" t="s">
        <v>2582</v>
      </c>
      <c r="H161" s="136">
        <v>1</v>
      </c>
      <c r="I161" s="137"/>
      <c r="J161" s="138">
        <f t="shared" si="40"/>
        <v>0</v>
      </c>
      <c r="K161" s="134" t="s">
        <v>18</v>
      </c>
      <c r="L161" s="32"/>
      <c r="M161" s="139" t="s">
        <v>18</v>
      </c>
      <c r="N161" s="140" t="s">
        <v>42</v>
      </c>
      <c r="P161" s="141">
        <f t="shared" si="41"/>
        <v>0</v>
      </c>
      <c r="Q161" s="141">
        <v>0</v>
      </c>
      <c r="R161" s="141">
        <f t="shared" si="42"/>
        <v>0</v>
      </c>
      <c r="S161" s="141">
        <v>0</v>
      </c>
      <c r="T161" s="142">
        <f t="shared" si="43"/>
        <v>0</v>
      </c>
      <c r="AR161" s="143" t="s">
        <v>195</v>
      </c>
      <c r="AT161" s="143" t="s">
        <v>191</v>
      </c>
      <c r="AU161" s="143" t="s">
        <v>80</v>
      </c>
      <c r="AY161" s="17" t="s">
        <v>189</v>
      </c>
      <c r="BE161" s="144">
        <f t="shared" si="44"/>
        <v>0</v>
      </c>
      <c r="BF161" s="144">
        <f t="shared" si="45"/>
        <v>0</v>
      </c>
      <c r="BG161" s="144">
        <f t="shared" si="46"/>
        <v>0</v>
      </c>
      <c r="BH161" s="144">
        <f t="shared" si="47"/>
        <v>0</v>
      </c>
      <c r="BI161" s="144">
        <f t="shared" si="48"/>
        <v>0</v>
      </c>
      <c r="BJ161" s="17" t="s">
        <v>78</v>
      </c>
      <c r="BK161" s="144">
        <f t="shared" si="49"/>
        <v>0</v>
      </c>
      <c r="BL161" s="17" t="s">
        <v>195</v>
      </c>
      <c r="BM161" s="143" t="s">
        <v>1151</v>
      </c>
    </row>
    <row r="162" spans="2:65" s="1" customFormat="1" ht="16.5" customHeight="1">
      <c r="B162" s="32"/>
      <c r="C162" s="132" t="s">
        <v>497</v>
      </c>
      <c r="D162" s="132" t="s">
        <v>191</v>
      </c>
      <c r="E162" s="133" t="s">
        <v>3345</v>
      </c>
      <c r="F162" s="134" t="s">
        <v>3346</v>
      </c>
      <c r="G162" s="135" t="s">
        <v>2582</v>
      </c>
      <c r="H162" s="136">
        <v>1</v>
      </c>
      <c r="I162" s="137"/>
      <c r="J162" s="138">
        <f t="shared" si="40"/>
        <v>0</v>
      </c>
      <c r="K162" s="134" t="s">
        <v>18</v>
      </c>
      <c r="L162" s="32"/>
      <c r="M162" s="139" t="s">
        <v>18</v>
      </c>
      <c r="N162" s="140" t="s">
        <v>42</v>
      </c>
      <c r="P162" s="141">
        <f t="shared" si="41"/>
        <v>0</v>
      </c>
      <c r="Q162" s="141">
        <v>0</v>
      </c>
      <c r="R162" s="141">
        <f t="shared" si="42"/>
        <v>0</v>
      </c>
      <c r="S162" s="141">
        <v>0</v>
      </c>
      <c r="T162" s="142">
        <f t="shared" si="43"/>
        <v>0</v>
      </c>
      <c r="AR162" s="143" t="s">
        <v>195</v>
      </c>
      <c r="AT162" s="143" t="s">
        <v>191</v>
      </c>
      <c r="AU162" s="143" t="s">
        <v>80</v>
      </c>
      <c r="AY162" s="17" t="s">
        <v>189</v>
      </c>
      <c r="BE162" s="144">
        <f t="shared" si="44"/>
        <v>0</v>
      </c>
      <c r="BF162" s="144">
        <f t="shared" si="45"/>
        <v>0</v>
      </c>
      <c r="BG162" s="144">
        <f t="shared" si="46"/>
        <v>0</v>
      </c>
      <c r="BH162" s="144">
        <f t="shared" si="47"/>
        <v>0</v>
      </c>
      <c r="BI162" s="144">
        <f t="shared" si="48"/>
        <v>0</v>
      </c>
      <c r="BJ162" s="17" t="s">
        <v>78</v>
      </c>
      <c r="BK162" s="144">
        <f t="shared" si="49"/>
        <v>0</v>
      </c>
      <c r="BL162" s="17" t="s">
        <v>195</v>
      </c>
      <c r="BM162" s="143" t="s">
        <v>1161</v>
      </c>
    </row>
    <row r="163" spans="2:65" s="1" customFormat="1" ht="16.5" customHeight="1">
      <c r="B163" s="32"/>
      <c r="C163" s="132" t="s">
        <v>502</v>
      </c>
      <c r="D163" s="132" t="s">
        <v>191</v>
      </c>
      <c r="E163" s="133" t="s">
        <v>3347</v>
      </c>
      <c r="F163" s="134" t="s">
        <v>3164</v>
      </c>
      <c r="G163" s="135" t="s">
        <v>2582</v>
      </c>
      <c r="H163" s="136">
        <v>1</v>
      </c>
      <c r="I163" s="137"/>
      <c r="J163" s="138">
        <f t="shared" si="40"/>
        <v>0</v>
      </c>
      <c r="K163" s="134" t="s">
        <v>18</v>
      </c>
      <c r="L163" s="32"/>
      <c r="M163" s="139" t="s">
        <v>18</v>
      </c>
      <c r="N163" s="140" t="s">
        <v>42</v>
      </c>
      <c r="P163" s="141">
        <f t="shared" si="41"/>
        <v>0</v>
      </c>
      <c r="Q163" s="141">
        <v>0</v>
      </c>
      <c r="R163" s="141">
        <f t="shared" si="42"/>
        <v>0</v>
      </c>
      <c r="S163" s="141">
        <v>0</v>
      </c>
      <c r="T163" s="142">
        <f t="shared" si="43"/>
        <v>0</v>
      </c>
      <c r="AR163" s="143" t="s">
        <v>195</v>
      </c>
      <c r="AT163" s="143" t="s">
        <v>191</v>
      </c>
      <c r="AU163" s="143" t="s">
        <v>80</v>
      </c>
      <c r="AY163" s="17" t="s">
        <v>189</v>
      </c>
      <c r="BE163" s="144">
        <f t="shared" si="44"/>
        <v>0</v>
      </c>
      <c r="BF163" s="144">
        <f t="shared" si="45"/>
        <v>0</v>
      </c>
      <c r="BG163" s="144">
        <f t="shared" si="46"/>
        <v>0</v>
      </c>
      <c r="BH163" s="144">
        <f t="shared" si="47"/>
        <v>0</v>
      </c>
      <c r="BI163" s="144">
        <f t="shared" si="48"/>
        <v>0</v>
      </c>
      <c r="BJ163" s="17" t="s">
        <v>78</v>
      </c>
      <c r="BK163" s="144">
        <f t="shared" si="49"/>
        <v>0</v>
      </c>
      <c r="BL163" s="17" t="s">
        <v>195</v>
      </c>
      <c r="BM163" s="143" t="s">
        <v>1171</v>
      </c>
    </row>
    <row r="164" spans="2:65" s="1" customFormat="1" ht="16.5" customHeight="1">
      <c r="B164" s="32"/>
      <c r="C164" s="132" t="s">
        <v>512</v>
      </c>
      <c r="D164" s="132" t="s">
        <v>191</v>
      </c>
      <c r="E164" s="133" t="s">
        <v>3348</v>
      </c>
      <c r="F164" s="134" t="s">
        <v>3166</v>
      </c>
      <c r="G164" s="135" t="s">
        <v>2582</v>
      </c>
      <c r="H164" s="136">
        <v>1</v>
      </c>
      <c r="I164" s="137"/>
      <c r="J164" s="138">
        <f t="shared" si="40"/>
        <v>0</v>
      </c>
      <c r="K164" s="134" t="s">
        <v>18</v>
      </c>
      <c r="L164" s="32"/>
      <c r="M164" s="139" t="s">
        <v>18</v>
      </c>
      <c r="N164" s="140" t="s">
        <v>42</v>
      </c>
      <c r="P164" s="141">
        <f t="shared" si="41"/>
        <v>0</v>
      </c>
      <c r="Q164" s="141">
        <v>0</v>
      </c>
      <c r="R164" s="141">
        <f t="shared" si="42"/>
        <v>0</v>
      </c>
      <c r="S164" s="141">
        <v>0</v>
      </c>
      <c r="T164" s="142">
        <f t="shared" si="43"/>
        <v>0</v>
      </c>
      <c r="AR164" s="143" t="s">
        <v>195</v>
      </c>
      <c r="AT164" s="143" t="s">
        <v>191</v>
      </c>
      <c r="AU164" s="143" t="s">
        <v>80</v>
      </c>
      <c r="AY164" s="17" t="s">
        <v>189</v>
      </c>
      <c r="BE164" s="144">
        <f t="shared" si="44"/>
        <v>0</v>
      </c>
      <c r="BF164" s="144">
        <f t="shared" si="45"/>
        <v>0</v>
      </c>
      <c r="BG164" s="144">
        <f t="shared" si="46"/>
        <v>0</v>
      </c>
      <c r="BH164" s="144">
        <f t="shared" si="47"/>
        <v>0</v>
      </c>
      <c r="BI164" s="144">
        <f t="shared" si="48"/>
        <v>0</v>
      </c>
      <c r="BJ164" s="17" t="s">
        <v>78</v>
      </c>
      <c r="BK164" s="144">
        <f t="shared" si="49"/>
        <v>0</v>
      </c>
      <c r="BL164" s="17" t="s">
        <v>195</v>
      </c>
      <c r="BM164" s="143" t="s">
        <v>1183</v>
      </c>
    </row>
    <row r="165" spans="2:65" s="1" customFormat="1" ht="16.5" customHeight="1">
      <c r="B165" s="32"/>
      <c r="C165" s="132" t="s">
        <v>520</v>
      </c>
      <c r="D165" s="132" t="s">
        <v>191</v>
      </c>
      <c r="E165" s="133" t="s">
        <v>3167</v>
      </c>
      <c r="F165" s="134" t="s">
        <v>3168</v>
      </c>
      <c r="G165" s="135" t="s">
        <v>2582</v>
      </c>
      <c r="H165" s="136">
        <v>1</v>
      </c>
      <c r="I165" s="137"/>
      <c r="J165" s="138">
        <f t="shared" si="40"/>
        <v>0</v>
      </c>
      <c r="K165" s="134" t="s">
        <v>18</v>
      </c>
      <c r="L165" s="32"/>
      <c r="M165" s="139" t="s">
        <v>18</v>
      </c>
      <c r="N165" s="140" t="s">
        <v>42</v>
      </c>
      <c r="P165" s="141">
        <f t="shared" si="41"/>
        <v>0</v>
      </c>
      <c r="Q165" s="141">
        <v>0</v>
      </c>
      <c r="R165" s="141">
        <f t="shared" si="42"/>
        <v>0</v>
      </c>
      <c r="S165" s="141">
        <v>0</v>
      </c>
      <c r="T165" s="142">
        <f t="shared" si="43"/>
        <v>0</v>
      </c>
      <c r="AR165" s="143" t="s">
        <v>195</v>
      </c>
      <c r="AT165" s="143" t="s">
        <v>191</v>
      </c>
      <c r="AU165" s="143" t="s">
        <v>80</v>
      </c>
      <c r="AY165" s="17" t="s">
        <v>189</v>
      </c>
      <c r="BE165" s="144">
        <f t="shared" si="44"/>
        <v>0</v>
      </c>
      <c r="BF165" s="144">
        <f t="shared" si="45"/>
        <v>0</v>
      </c>
      <c r="BG165" s="144">
        <f t="shared" si="46"/>
        <v>0</v>
      </c>
      <c r="BH165" s="144">
        <f t="shared" si="47"/>
        <v>0</v>
      </c>
      <c r="BI165" s="144">
        <f t="shared" si="48"/>
        <v>0</v>
      </c>
      <c r="BJ165" s="17" t="s">
        <v>78</v>
      </c>
      <c r="BK165" s="144">
        <f t="shared" si="49"/>
        <v>0</v>
      </c>
      <c r="BL165" s="17" t="s">
        <v>195</v>
      </c>
      <c r="BM165" s="143" t="s">
        <v>1193</v>
      </c>
    </row>
    <row r="166" spans="2:65" s="1" customFormat="1" ht="16.5" customHeight="1">
      <c r="B166" s="32"/>
      <c r="C166" s="132" t="s">
        <v>528</v>
      </c>
      <c r="D166" s="132" t="s">
        <v>191</v>
      </c>
      <c r="E166" s="133" t="s">
        <v>3349</v>
      </c>
      <c r="F166" s="134" t="s">
        <v>3170</v>
      </c>
      <c r="G166" s="135" t="s">
        <v>2582</v>
      </c>
      <c r="H166" s="136">
        <v>1</v>
      </c>
      <c r="I166" s="137"/>
      <c r="J166" s="138">
        <f t="shared" si="40"/>
        <v>0</v>
      </c>
      <c r="K166" s="134" t="s">
        <v>18</v>
      </c>
      <c r="L166" s="32"/>
      <c r="M166" s="139" t="s">
        <v>18</v>
      </c>
      <c r="N166" s="140" t="s">
        <v>42</v>
      </c>
      <c r="P166" s="141">
        <f t="shared" si="41"/>
        <v>0</v>
      </c>
      <c r="Q166" s="141">
        <v>0</v>
      </c>
      <c r="R166" s="141">
        <f t="shared" si="42"/>
        <v>0</v>
      </c>
      <c r="S166" s="141">
        <v>0</v>
      </c>
      <c r="T166" s="142">
        <f t="shared" si="43"/>
        <v>0</v>
      </c>
      <c r="AR166" s="143" t="s">
        <v>195</v>
      </c>
      <c r="AT166" s="143" t="s">
        <v>191</v>
      </c>
      <c r="AU166" s="143" t="s">
        <v>80</v>
      </c>
      <c r="AY166" s="17" t="s">
        <v>189</v>
      </c>
      <c r="BE166" s="144">
        <f t="shared" si="44"/>
        <v>0</v>
      </c>
      <c r="BF166" s="144">
        <f t="shared" si="45"/>
        <v>0</v>
      </c>
      <c r="BG166" s="144">
        <f t="shared" si="46"/>
        <v>0</v>
      </c>
      <c r="BH166" s="144">
        <f t="shared" si="47"/>
        <v>0</v>
      </c>
      <c r="BI166" s="144">
        <f t="shared" si="48"/>
        <v>0</v>
      </c>
      <c r="BJ166" s="17" t="s">
        <v>78</v>
      </c>
      <c r="BK166" s="144">
        <f t="shared" si="49"/>
        <v>0</v>
      </c>
      <c r="BL166" s="17" t="s">
        <v>195</v>
      </c>
      <c r="BM166" s="143" t="s">
        <v>1203</v>
      </c>
    </row>
    <row r="167" spans="2:65" s="1" customFormat="1" ht="16.5" customHeight="1">
      <c r="B167" s="32"/>
      <c r="C167" s="132" t="s">
        <v>534</v>
      </c>
      <c r="D167" s="132" t="s">
        <v>191</v>
      </c>
      <c r="E167" s="133" t="s">
        <v>3350</v>
      </c>
      <c r="F167" s="134" t="s">
        <v>3240</v>
      </c>
      <c r="G167" s="135" t="s">
        <v>2582</v>
      </c>
      <c r="H167" s="136">
        <v>1</v>
      </c>
      <c r="I167" s="137"/>
      <c r="J167" s="138">
        <f t="shared" si="40"/>
        <v>0</v>
      </c>
      <c r="K167" s="134" t="s">
        <v>18</v>
      </c>
      <c r="L167" s="32"/>
      <c r="M167" s="139" t="s">
        <v>18</v>
      </c>
      <c r="N167" s="140" t="s">
        <v>42</v>
      </c>
      <c r="P167" s="141">
        <f t="shared" si="41"/>
        <v>0</v>
      </c>
      <c r="Q167" s="141">
        <v>0</v>
      </c>
      <c r="R167" s="141">
        <f t="shared" si="42"/>
        <v>0</v>
      </c>
      <c r="S167" s="141">
        <v>0</v>
      </c>
      <c r="T167" s="142">
        <f t="shared" si="43"/>
        <v>0</v>
      </c>
      <c r="AR167" s="143" t="s">
        <v>195</v>
      </c>
      <c r="AT167" s="143" t="s">
        <v>191</v>
      </c>
      <c r="AU167" s="143" t="s">
        <v>80</v>
      </c>
      <c r="AY167" s="17" t="s">
        <v>189</v>
      </c>
      <c r="BE167" s="144">
        <f t="shared" si="44"/>
        <v>0</v>
      </c>
      <c r="BF167" s="144">
        <f t="shared" si="45"/>
        <v>0</v>
      </c>
      <c r="BG167" s="144">
        <f t="shared" si="46"/>
        <v>0</v>
      </c>
      <c r="BH167" s="144">
        <f t="shared" si="47"/>
        <v>0</v>
      </c>
      <c r="BI167" s="144">
        <f t="shared" si="48"/>
        <v>0</v>
      </c>
      <c r="BJ167" s="17" t="s">
        <v>78</v>
      </c>
      <c r="BK167" s="144">
        <f t="shared" si="49"/>
        <v>0</v>
      </c>
      <c r="BL167" s="17" t="s">
        <v>195</v>
      </c>
      <c r="BM167" s="143" t="s">
        <v>1213</v>
      </c>
    </row>
    <row r="168" spans="2:65" s="1" customFormat="1" ht="16.5" customHeight="1">
      <c r="B168" s="32"/>
      <c r="C168" s="132" t="s">
        <v>542</v>
      </c>
      <c r="D168" s="132" t="s">
        <v>191</v>
      </c>
      <c r="E168" s="133" t="s">
        <v>3351</v>
      </c>
      <c r="F168" s="134" t="s">
        <v>3172</v>
      </c>
      <c r="G168" s="135" t="s">
        <v>2582</v>
      </c>
      <c r="H168" s="136">
        <v>1</v>
      </c>
      <c r="I168" s="137"/>
      <c r="J168" s="138">
        <f t="shared" si="40"/>
        <v>0</v>
      </c>
      <c r="K168" s="134" t="s">
        <v>18</v>
      </c>
      <c r="L168" s="32"/>
      <c r="M168" s="139" t="s">
        <v>18</v>
      </c>
      <c r="N168" s="140" t="s">
        <v>42</v>
      </c>
      <c r="P168" s="141">
        <f t="shared" si="41"/>
        <v>0</v>
      </c>
      <c r="Q168" s="141">
        <v>0</v>
      </c>
      <c r="R168" s="141">
        <f t="shared" si="42"/>
        <v>0</v>
      </c>
      <c r="S168" s="141">
        <v>0</v>
      </c>
      <c r="T168" s="142">
        <f t="shared" si="43"/>
        <v>0</v>
      </c>
      <c r="AR168" s="143" t="s">
        <v>195</v>
      </c>
      <c r="AT168" s="143" t="s">
        <v>191</v>
      </c>
      <c r="AU168" s="143" t="s">
        <v>80</v>
      </c>
      <c r="AY168" s="17" t="s">
        <v>189</v>
      </c>
      <c r="BE168" s="144">
        <f t="shared" si="44"/>
        <v>0</v>
      </c>
      <c r="BF168" s="144">
        <f t="shared" si="45"/>
        <v>0</v>
      </c>
      <c r="BG168" s="144">
        <f t="shared" si="46"/>
        <v>0</v>
      </c>
      <c r="BH168" s="144">
        <f t="shared" si="47"/>
        <v>0</v>
      </c>
      <c r="BI168" s="144">
        <f t="shared" si="48"/>
        <v>0</v>
      </c>
      <c r="BJ168" s="17" t="s">
        <v>78</v>
      </c>
      <c r="BK168" s="144">
        <f t="shared" si="49"/>
        <v>0</v>
      </c>
      <c r="BL168" s="17" t="s">
        <v>195</v>
      </c>
      <c r="BM168" s="143" t="s">
        <v>1225</v>
      </c>
    </row>
    <row r="169" spans="2:65" s="1" customFormat="1" ht="16.5" customHeight="1">
      <c r="B169" s="32"/>
      <c r="C169" s="132" t="s">
        <v>548</v>
      </c>
      <c r="D169" s="132" t="s">
        <v>191</v>
      </c>
      <c r="E169" s="133" t="s">
        <v>3352</v>
      </c>
      <c r="F169" s="134" t="s">
        <v>3174</v>
      </c>
      <c r="G169" s="135" t="s">
        <v>2582</v>
      </c>
      <c r="H169" s="136">
        <v>1</v>
      </c>
      <c r="I169" s="137"/>
      <c r="J169" s="138">
        <f t="shared" si="40"/>
        <v>0</v>
      </c>
      <c r="K169" s="134" t="s">
        <v>18</v>
      </c>
      <c r="L169" s="32"/>
      <c r="M169" s="139" t="s">
        <v>18</v>
      </c>
      <c r="N169" s="140" t="s">
        <v>42</v>
      </c>
      <c r="P169" s="141">
        <f t="shared" si="41"/>
        <v>0</v>
      </c>
      <c r="Q169" s="141">
        <v>0</v>
      </c>
      <c r="R169" s="141">
        <f t="shared" si="42"/>
        <v>0</v>
      </c>
      <c r="S169" s="141">
        <v>0</v>
      </c>
      <c r="T169" s="142">
        <f t="shared" si="43"/>
        <v>0</v>
      </c>
      <c r="AR169" s="143" t="s">
        <v>195</v>
      </c>
      <c r="AT169" s="143" t="s">
        <v>191</v>
      </c>
      <c r="AU169" s="143" t="s">
        <v>80</v>
      </c>
      <c r="AY169" s="17" t="s">
        <v>189</v>
      </c>
      <c r="BE169" s="144">
        <f t="shared" si="44"/>
        <v>0</v>
      </c>
      <c r="BF169" s="144">
        <f t="shared" si="45"/>
        <v>0</v>
      </c>
      <c r="BG169" s="144">
        <f t="shared" si="46"/>
        <v>0</v>
      </c>
      <c r="BH169" s="144">
        <f t="shared" si="47"/>
        <v>0</v>
      </c>
      <c r="BI169" s="144">
        <f t="shared" si="48"/>
        <v>0</v>
      </c>
      <c r="BJ169" s="17" t="s">
        <v>78</v>
      </c>
      <c r="BK169" s="144">
        <f t="shared" si="49"/>
        <v>0</v>
      </c>
      <c r="BL169" s="17" t="s">
        <v>195</v>
      </c>
      <c r="BM169" s="143" t="s">
        <v>1236</v>
      </c>
    </row>
    <row r="170" spans="2:65" s="1" customFormat="1" ht="16.5" customHeight="1">
      <c r="B170" s="32"/>
      <c r="C170" s="132" t="s">
        <v>554</v>
      </c>
      <c r="D170" s="132" t="s">
        <v>191</v>
      </c>
      <c r="E170" s="133" t="s">
        <v>3243</v>
      </c>
      <c r="F170" s="134" t="s">
        <v>3176</v>
      </c>
      <c r="G170" s="135" t="s">
        <v>2582</v>
      </c>
      <c r="H170" s="136">
        <v>1</v>
      </c>
      <c r="I170" s="137"/>
      <c r="J170" s="138">
        <f t="shared" si="40"/>
        <v>0</v>
      </c>
      <c r="K170" s="134" t="s">
        <v>18</v>
      </c>
      <c r="L170" s="32"/>
      <c r="M170" s="139" t="s">
        <v>18</v>
      </c>
      <c r="N170" s="140" t="s">
        <v>42</v>
      </c>
      <c r="P170" s="141">
        <f t="shared" si="41"/>
        <v>0</v>
      </c>
      <c r="Q170" s="141">
        <v>0</v>
      </c>
      <c r="R170" s="141">
        <f t="shared" si="42"/>
        <v>0</v>
      </c>
      <c r="S170" s="141">
        <v>0</v>
      </c>
      <c r="T170" s="142">
        <f t="shared" si="43"/>
        <v>0</v>
      </c>
      <c r="AR170" s="143" t="s">
        <v>195</v>
      </c>
      <c r="AT170" s="143" t="s">
        <v>191</v>
      </c>
      <c r="AU170" s="143" t="s">
        <v>80</v>
      </c>
      <c r="AY170" s="17" t="s">
        <v>189</v>
      </c>
      <c r="BE170" s="144">
        <f t="shared" si="44"/>
        <v>0</v>
      </c>
      <c r="BF170" s="144">
        <f t="shared" si="45"/>
        <v>0</v>
      </c>
      <c r="BG170" s="144">
        <f t="shared" si="46"/>
        <v>0</v>
      </c>
      <c r="BH170" s="144">
        <f t="shared" si="47"/>
        <v>0</v>
      </c>
      <c r="BI170" s="144">
        <f t="shared" si="48"/>
        <v>0</v>
      </c>
      <c r="BJ170" s="17" t="s">
        <v>78</v>
      </c>
      <c r="BK170" s="144">
        <f t="shared" si="49"/>
        <v>0</v>
      </c>
      <c r="BL170" s="17" t="s">
        <v>195</v>
      </c>
      <c r="BM170" s="143" t="s">
        <v>1246</v>
      </c>
    </row>
    <row r="171" spans="2:65" s="1" customFormat="1" ht="16.5" customHeight="1">
      <c r="B171" s="32"/>
      <c r="C171" s="132" t="s">
        <v>558</v>
      </c>
      <c r="D171" s="132" t="s">
        <v>191</v>
      </c>
      <c r="E171" s="133" t="s">
        <v>3353</v>
      </c>
      <c r="F171" s="134" t="s">
        <v>3178</v>
      </c>
      <c r="G171" s="135" t="s">
        <v>2582</v>
      </c>
      <c r="H171" s="136">
        <v>1</v>
      </c>
      <c r="I171" s="137"/>
      <c r="J171" s="138">
        <f t="shared" si="40"/>
        <v>0</v>
      </c>
      <c r="K171" s="134" t="s">
        <v>18</v>
      </c>
      <c r="L171" s="32"/>
      <c r="M171" s="139" t="s">
        <v>18</v>
      </c>
      <c r="N171" s="140" t="s">
        <v>42</v>
      </c>
      <c r="P171" s="141">
        <f t="shared" si="41"/>
        <v>0</v>
      </c>
      <c r="Q171" s="141">
        <v>0</v>
      </c>
      <c r="R171" s="141">
        <f t="shared" si="42"/>
        <v>0</v>
      </c>
      <c r="S171" s="141">
        <v>0</v>
      </c>
      <c r="T171" s="142">
        <f t="shared" si="43"/>
        <v>0</v>
      </c>
      <c r="AR171" s="143" t="s">
        <v>195</v>
      </c>
      <c r="AT171" s="143" t="s">
        <v>191</v>
      </c>
      <c r="AU171" s="143" t="s">
        <v>80</v>
      </c>
      <c r="AY171" s="17" t="s">
        <v>189</v>
      </c>
      <c r="BE171" s="144">
        <f t="shared" si="44"/>
        <v>0</v>
      </c>
      <c r="BF171" s="144">
        <f t="shared" si="45"/>
        <v>0</v>
      </c>
      <c r="BG171" s="144">
        <f t="shared" si="46"/>
        <v>0</v>
      </c>
      <c r="BH171" s="144">
        <f t="shared" si="47"/>
        <v>0</v>
      </c>
      <c r="BI171" s="144">
        <f t="shared" si="48"/>
        <v>0</v>
      </c>
      <c r="BJ171" s="17" t="s">
        <v>78</v>
      </c>
      <c r="BK171" s="144">
        <f t="shared" si="49"/>
        <v>0</v>
      </c>
      <c r="BL171" s="17" t="s">
        <v>195</v>
      </c>
      <c r="BM171" s="143" t="s">
        <v>1258</v>
      </c>
    </row>
    <row r="172" spans="2:65" s="1" customFormat="1" ht="16.5" customHeight="1">
      <c r="B172" s="32"/>
      <c r="C172" s="132" t="s">
        <v>564</v>
      </c>
      <c r="D172" s="132" t="s">
        <v>191</v>
      </c>
      <c r="E172" s="133" t="s">
        <v>3354</v>
      </c>
      <c r="F172" s="134" t="s">
        <v>3180</v>
      </c>
      <c r="G172" s="135" t="s">
        <v>2582</v>
      </c>
      <c r="H172" s="136">
        <v>1</v>
      </c>
      <c r="I172" s="137"/>
      <c r="J172" s="138">
        <f t="shared" si="40"/>
        <v>0</v>
      </c>
      <c r="K172" s="134" t="s">
        <v>18</v>
      </c>
      <c r="L172" s="32"/>
      <c r="M172" s="139" t="s">
        <v>18</v>
      </c>
      <c r="N172" s="140" t="s">
        <v>42</v>
      </c>
      <c r="P172" s="141">
        <f t="shared" si="41"/>
        <v>0</v>
      </c>
      <c r="Q172" s="141">
        <v>0</v>
      </c>
      <c r="R172" s="141">
        <f t="shared" si="42"/>
        <v>0</v>
      </c>
      <c r="S172" s="141">
        <v>0</v>
      </c>
      <c r="T172" s="142">
        <f t="shared" si="43"/>
        <v>0</v>
      </c>
      <c r="AR172" s="143" t="s">
        <v>195</v>
      </c>
      <c r="AT172" s="143" t="s">
        <v>191</v>
      </c>
      <c r="AU172" s="143" t="s">
        <v>80</v>
      </c>
      <c r="AY172" s="17" t="s">
        <v>189</v>
      </c>
      <c r="BE172" s="144">
        <f t="shared" si="44"/>
        <v>0</v>
      </c>
      <c r="BF172" s="144">
        <f t="shared" si="45"/>
        <v>0</v>
      </c>
      <c r="BG172" s="144">
        <f t="shared" si="46"/>
        <v>0</v>
      </c>
      <c r="BH172" s="144">
        <f t="shared" si="47"/>
        <v>0</v>
      </c>
      <c r="BI172" s="144">
        <f t="shared" si="48"/>
        <v>0</v>
      </c>
      <c r="BJ172" s="17" t="s">
        <v>78</v>
      </c>
      <c r="BK172" s="144">
        <f t="shared" si="49"/>
        <v>0</v>
      </c>
      <c r="BL172" s="17" t="s">
        <v>195</v>
      </c>
      <c r="BM172" s="143" t="s">
        <v>1270</v>
      </c>
    </row>
    <row r="173" spans="2:65" s="1" customFormat="1" ht="16.5" customHeight="1">
      <c r="B173" s="32"/>
      <c r="C173" s="132" t="s">
        <v>572</v>
      </c>
      <c r="D173" s="132" t="s">
        <v>191</v>
      </c>
      <c r="E173" s="133" t="s">
        <v>3355</v>
      </c>
      <c r="F173" s="134" t="s">
        <v>3182</v>
      </c>
      <c r="G173" s="135" t="s">
        <v>2582</v>
      </c>
      <c r="H173" s="136">
        <v>1</v>
      </c>
      <c r="I173" s="137"/>
      <c r="J173" s="138">
        <f t="shared" si="40"/>
        <v>0</v>
      </c>
      <c r="K173" s="134" t="s">
        <v>18</v>
      </c>
      <c r="L173" s="32"/>
      <c r="M173" s="187" t="s">
        <v>18</v>
      </c>
      <c r="N173" s="188" t="s">
        <v>42</v>
      </c>
      <c r="O173" s="185"/>
      <c r="P173" s="189">
        <f t="shared" si="41"/>
        <v>0</v>
      </c>
      <c r="Q173" s="189">
        <v>0</v>
      </c>
      <c r="R173" s="189">
        <f t="shared" si="42"/>
        <v>0</v>
      </c>
      <c r="S173" s="189">
        <v>0</v>
      </c>
      <c r="T173" s="190">
        <f t="shared" si="43"/>
        <v>0</v>
      </c>
      <c r="AR173" s="143" t="s">
        <v>195</v>
      </c>
      <c r="AT173" s="143" t="s">
        <v>191</v>
      </c>
      <c r="AU173" s="143" t="s">
        <v>80</v>
      </c>
      <c r="AY173" s="17" t="s">
        <v>189</v>
      </c>
      <c r="BE173" s="144">
        <f t="shared" si="44"/>
        <v>0</v>
      </c>
      <c r="BF173" s="144">
        <f t="shared" si="45"/>
        <v>0</v>
      </c>
      <c r="BG173" s="144">
        <f t="shared" si="46"/>
        <v>0</v>
      </c>
      <c r="BH173" s="144">
        <f t="shared" si="47"/>
        <v>0</v>
      </c>
      <c r="BI173" s="144">
        <f t="shared" si="48"/>
        <v>0</v>
      </c>
      <c r="BJ173" s="17" t="s">
        <v>78</v>
      </c>
      <c r="BK173" s="144">
        <f t="shared" si="49"/>
        <v>0</v>
      </c>
      <c r="BL173" s="17" t="s">
        <v>195</v>
      </c>
      <c r="BM173" s="143" t="s">
        <v>1282</v>
      </c>
    </row>
    <row r="174" spans="2:65" s="1" customFormat="1" ht="6.95" customHeight="1">
      <c r="B174" s="40"/>
      <c r="C174" s="41"/>
      <c r="D174" s="41"/>
      <c r="E174" s="41"/>
      <c r="F174" s="41"/>
      <c r="G174" s="41"/>
      <c r="H174" s="41"/>
      <c r="I174" s="41"/>
      <c r="J174" s="41"/>
      <c r="K174" s="41"/>
      <c r="L174" s="32"/>
    </row>
  </sheetData>
  <sheetProtection algorithmName="SHA-512" hashValue="nbzL1Y1NUPAnlH08ms8hzhj2TXCo/BYcpRTTQj1qjPOTomyMVUUhHi5Yz20X/7zsY3lNP3tVvpvJIi7AeCP0/w==" saltValue="swfiKw4sipgtvGL4CoXo9gciewcufhtF8VPEycxKI9AK0Gh5VyWjJuUOe0kfAmScO0Lvay3sOtDRLHwTCphatg==" spinCount="100000" sheet="1" objects="1" scenarios="1" formatColumns="0" formatRows="0" autoFilter="0"/>
  <autoFilter ref="C101:K173" xr:uid="{00000000-0009-0000-0000-00000A000000}"/>
  <mergeCells count="15">
    <mergeCell ref="E88:H88"/>
    <mergeCell ref="E92:H92"/>
    <mergeCell ref="E90:H90"/>
    <mergeCell ref="E94:H94"/>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125"/>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115</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75">
      <c r="B8" s="20"/>
      <c r="D8" s="27" t="s">
        <v>150</v>
      </c>
      <c r="L8" s="20"/>
    </row>
    <row r="9" spans="2:46" ht="16.5" customHeight="1">
      <c r="B9" s="20"/>
      <c r="E9" s="347" t="s">
        <v>151</v>
      </c>
      <c r="F9" s="320"/>
      <c r="G9" s="320"/>
      <c r="H9" s="320"/>
      <c r="L9" s="20"/>
    </row>
    <row r="10" spans="2:46" ht="12" customHeight="1">
      <c r="B10" s="20"/>
      <c r="D10" s="27" t="s">
        <v>152</v>
      </c>
      <c r="L10" s="20"/>
    </row>
    <row r="11" spans="2:46" s="1" customFormat="1" ht="16.5" customHeight="1">
      <c r="B11" s="32"/>
      <c r="E11" s="311" t="s">
        <v>3065</v>
      </c>
      <c r="F11" s="346"/>
      <c r="G11" s="346"/>
      <c r="H11" s="346"/>
      <c r="L11" s="32"/>
    </row>
    <row r="12" spans="2:46" s="1" customFormat="1" ht="12" customHeight="1">
      <c r="B12" s="32"/>
      <c r="D12" s="27" t="s">
        <v>631</v>
      </c>
      <c r="L12" s="32"/>
    </row>
    <row r="13" spans="2:46" s="1" customFormat="1" ht="16.5" customHeight="1">
      <c r="B13" s="32"/>
      <c r="E13" s="342" t="s">
        <v>3356</v>
      </c>
      <c r="F13" s="346"/>
      <c r="G13" s="346"/>
      <c r="H13" s="346"/>
      <c r="L13" s="32"/>
    </row>
    <row r="14" spans="2:46" s="1" customFormat="1">
      <c r="B14" s="32"/>
      <c r="L14" s="32"/>
    </row>
    <row r="15" spans="2:46" s="1" customFormat="1" ht="12" customHeight="1">
      <c r="B15" s="32"/>
      <c r="D15" s="27" t="s">
        <v>17</v>
      </c>
      <c r="F15" s="25" t="s">
        <v>18</v>
      </c>
      <c r="I15" s="27" t="s">
        <v>19</v>
      </c>
      <c r="J15" s="25" t="s">
        <v>18</v>
      </c>
      <c r="L15" s="32"/>
    </row>
    <row r="16" spans="2:46" s="1" customFormat="1" ht="12" customHeight="1">
      <c r="B16" s="32"/>
      <c r="D16" s="27" t="s">
        <v>20</v>
      </c>
      <c r="F16" s="25" t="s">
        <v>2164</v>
      </c>
      <c r="I16" s="27" t="s">
        <v>22</v>
      </c>
      <c r="J16" s="48" t="str">
        <f>'Rekapitulace stavby'!AN8</f>
        <v>3. 4. 2024</v>
      </c>
      <c r="L16" s="32"/>
    </row>
    <row r="17" spans="2:12" s="1" customFormat="1" ht="10.9" customHeight="1">
      <c r="B17" s="32"/>
      <c r="L17" s="32"/>
    </row>
    <row r="18" spans="2:12" s="1" customFormat="1" ht="12" customHeight="1">
      <c r="B18" s="32"/>
      <c r="D18" s="27" t="s">
        <v>24</v>
      </c>
      <c r="I18" s="27" t="s">
        <v>25</v>
      </c>
      <c r="J18" s="25" t="str">
        <f>IF('Rekapitulace stavby'!AN10="","",'Rekapitulace stavby'!AN10)</f>
        <v/>
      </c>
      <c r="L18" s="32"/>
    </row>
    <row r="19" spans="2:12" s="1" customFormat="1" ht="18" customHeight="1">
      <c r="B19" s="32"/>
      <c r="E19" s="25" t="str">
        <f>IF('Rekapitulace stavby'!E11="","",'Rekapitulace stavby'!E11)</f>
        <v>Česká zemědělská univerzita</v>
      </c>
      <c r="I19" s="27" t="s">
        <v>27</v>
      </c>
      <c r="J19" s="25" t="str">
        <f>IF('Rekapitulace stavby'!AN11="","",'Rekapitulace stavby'!AN11)</f>
        <v/>
      </c>
      <c r="L19" s="32"/>
    </row>
    <row r="20" spans="2:12" s="1" customFormat="1" ht="6.95" customHeight="1">
      <c r="B20" s="32"/>
      <c r="L20" s="32"/>
    </row>
    <row r="21" spans="2:12" s="1" customFormat="1" ht="12" customHeight="1">
      <c r="B21" s="32"/>
      <c r="D21" s="27" t="s">
        <v>28</v>
      </c>
      <c r="I21" s="27" t="s">
        <v>25</v>
      </c>
      <c r="J21" s="28" t="str">
        <f>'Rekapitulace stavby'!AN13</f>
        <v>Vyplň údaj</v>
      </c>
      <c r="L21" s="32"/>
    </row>
    <row r="22" spans="2:12" s="1" customFormat="1" ht="18" customHeight="1">
      <c r="B22" s="32"/>
      <c r="E22" s="349" t="str">
        <f>'Rekapitulace stavby'!E14</f>
        <v>Vyplň údaj</v>
      </c>
      <c r="F22" s="332"/>
      <c r="G22" s="332"/>
      <c r="H22" s="332"/>
      <c r="I22" s="27" t="s">
        <v>27</v>
      </c>
      <c r="J22" s="28" t="str">
        <f>'Rekapitulace stavby'!AN14</f>
        <v>Vyplň údaj</v>
      </c>
      <c r="L22" s="32"/>
    </row>
    <row r="23" spans="2:12" s="1" customFormat="1" ht="6.95" customHeight="1">
      <c r="B23" s="32"/>
      <c r="L23" s="32"/>
    </row>
    <row r="24" spans="2:12" s="1" customFormat="1" ht="12" customHeight="1">
      <c r="B24" s="32"/>
      <c r="D24" s="27" t="s">
        <v>30</v>
      </c>
      <c r="I24" s="27" t="s">
        <v>25</v>
      </c>
      <c r="J24" s="25" t="str">
        <f>IF('Rekapitulace stavby'!AN16="","",'Rekapitulace stavby'!AN16)</f>
        <v/>
      </c>
      <c r="L24" s="32"/>
    </row>
    <row r="25" spans="2:12" s="1" customFormat="1" ht="18" customHeight="1">
      <c r="B25" s="32"/>
      <c r="E25" s="25" t="str">
        <f>IF('Rekapitulace stavby'!E17="","",'Rekapitulace stavby'!E17)</f>
        <v>GREBNER,  spol. s r.o.</v>
      </c>
      <c r="I25" s="27" t="s">
        <v>27</v>
      </c>
      <c r="J25" s="25" t="str">
        <f>IF('Rekapitulace stavby'!AN17="","",'Rekapitulace stavby'!AN17)</f>
        <v/>
      </c>
      <c r="L25" s="32"/>
    </row>
    <row r="26" spans="2:12" s="1" customFormat="1" ht="6.95" customHeight="1">
      <c r="B26" s="32"/>
      <c r="L26" s="32"/>
    </row>
    <row r="27" spans="2:12" s="1" customFormat="1" ht="12" customHeight="1">
      <c r="B27" s="32"/>
      <c r="D27" s="27" t="s">
        <v>33</v>
      </c>
      <c r="I27" s="27" t="s">
        <v>25</v>
      </c>
      <c r="J27" s="25" t="str">
        <f>IF('Rekapitulace stavby'!AN19="","",'Rekapitulace stavby'!AN19)</f>
        <v/>
      </c>
      <c r="L27" s="32"/>
    </row>
    <row r="28" spans="2:12" s="1" customFormat="1" ht="18" customHeight="1">
      <c r="B28" s="32"/>
      <c r="E28" s="25" t="str">
        <f>IF('Rekapitulace stavby'!E20="","",'Rekapitulace stavby'!E20)</f>
        <v>Ing. Josef Němeček</v>
      </c>
      <c r="I28" s="27" t="s">
        <v>27</v>
      </c>
      <c r="J28" s="25" t="str">
        <f>IF('Rekapitulace stavby'!AN20="","",'Rekapitulace stavby'!AN20)</f>
        <v/>
      </c>
      <c r="L28" s="32"/>
    </row>
    <row r="29" spans="2:12" s="1" customFormat="1" ht="6.95" customHeight="1">
      <c r="B29" s="32"/>
      <c r="L29" s="32"/>
    </row>
    <row r="30" spans="2:12" s="1" customFormat="1" ht="12" customHeight="1">
      <c r="B30" s="32"/>
      <c r="D30" s="27" t="s">
        <v>35</v>
      </c>
      <c r="L30" s="32"/>
    </row>
    <row r="31" spans="2:12" s="7" customFormat="1" ht="16.5" customHeight="1">
      <c r="B31" s="90"/>
      <c r="E31" s="336" t="s">
        <v>18</v>
      </c>
      <c r="F31" s="336"/>
      <c r="G31" s="336"/>
      <c r="H31" s="336"/>
      <c r="L31" s="90"/>
    </row>
    <row r="32" spans="2:12" s="1" customFormat="1" ht="6.95" customHeight="1">
      <c r="B32" s="32"/>
      <c r="L32" s="32"/>
    </row>
    <row r="33" spans="2:12" s="1" customFormat="1" ht="6.95" customHeight="1">
      <c r="B33" s="32"/>
      <c r="D33" s="49"/>
      <c r="E33" s="49"/>
      <c r="F33" s="49"/>
      <c r="G33" s="49"/>
      <c r="H33" s="49"/>
      <c r="I33" s="49"/>
      <c r="J33" s="49"/>
      <c r="K33" s="49"/>
      <c r="L33" s="32"/>
    </row>
    <row r="34" spans="2:12" s="1" customFormat="1" ht="25.35" customHeight="1">
      <c r="B34" s="32"/>
      <c r="D34" s="91" t="s">
        <v>37</v>
      </c>
      <c r="J34" s="61">
        <f>ROUND(J98, 2)</f>
        <v>0</v>
      </c>
      <c r="L34" s="32"/>
    </row>
    <row r="35" spans="2:12" s="1" customFormat="1" ht="6.95" customHeight="1">
      <c r="B35" s="32"/>
      <c r="D35" s="49"/>
      <c r="E35" s="49"/>
      <c r="F35" s="49"/>
      <c r="G35" s="49"/>
      <c r="H35" s="49"/>
      <c r="I35" s="49"/>
      <c r="J35" s="49"/>
      <c r="K35" s="49"/>
      <c r="L35" s="32"/>
    </row>
    <row r="36" spans="2:12" s="1" customFormat="1" ht="14.45" customHeight="1">
      <c r="B36" s="32"/>
      <c r="F36" s="92" t="s">
        <v>39</v>
      </c>
      <c r="I36" s="92" t="s">
        <v>38</v>
      </c>
      <c r="J36" s="92" t="s">
        <v>40</v>
      </c>
      <c r="L36" s="32"/>
    </row>
    <row r="37" spans="2:12" s="1" customFormat="1" ht="14.45" customHeight="1">
      <c r="B37" s="32"/>
      <c r="D37" s="93" t="s">
        <v>41</v>
      </c>
      <c r="E37" s="27" t="s">
        <v>42</v>
      </c>
      <c r="F37" s="81">
        <f>ROUND((SUM(BE98:BE124)),  2)</f>
        <v>0</v>
      </c>
      <c r="I37" s="94">
        <v>0.21</v>
      </c>
      <c r="J37" s="81">
        <f>ROUND(((SUM(BE98:BE124))*I37),  2)</f>
        <v>0</v>
      </c>
      <c r="L37" s="32"/>
    </row>
    <row r="38" spans="2:12" s="1" customFormat="1" ht="14.45" customHeight="1">
      <c r="B38" s="32"/>
      <c r="E38" s="27" t="s">
        <v>43</v>
      </c>
      <c r="F38" s="81">
        <f>ROUND((SUM(BF98:BF124)),  2)</f>
        <v>0</v>
      </c>
      <c r="I38" s="94">
        <v>0.12</v>
      </c>
      <c r="J38" s="81">
        <f>ROUND(((SUM(BF98:BF124))*I38),  2)</f>
        <v>0</v>
      </c>
      <c r="L38" s="32"/>
    </row>
    <row r="39" spans="2:12" s="1" customFormat="1" ht="14.45" hidden="1" customHeight="1">
      <c r="B39" s="32"/>
      <c r="E39" s="27" t="s">
        <v>44</v>
      </c>
      <c r="F39" s="81">
        <f>ROUND((SUM(BG98:BG124)),  2)</f>
        <v>0</v>
      </c>
      <c r="I39" s="94">
        <v>0.21</v>
      </c>
      <c r="J39" s="81">
        <f>0</f>
        <v>0</v>
      </c>
      <c r="L39" s="32"/>
    </row>
    <row r="40" spans="2:12" s="1" customFormat="1" ht="14.45" hidden="1" customHeight="1">
      <c r="B40" s="32"/>
      <c r="E40" s="27" t="s">
        <v>45</v>
      </c>
      <c r="F40" s="81">
        <f>ROUND((SUM(BH98:BH124)),  2)</f>
        <v>0</v>
      </c>
      <c r="I40" s="94">
        <v>0.12</v>
      </c>
      <c r="J40" s="81">
        <f>0</f>
        <v>0</v>
      </c>
      <c r="L40" s="32"/>
    </row>
    <row r="41" spans="2:12" s="1" customFormat="1" ht="14.45" hidden="1" customHeight="1">
      <c r="B41" s="32"/>
      <c r="E41" s="27" t="s">
        <v>46</v>
      </c>
      <c r="F41" s="81">
        <f>ROUND((SUM(BI98:BI124)),  2)</f>
        <v>0</v>
      </c>
      <c r="I41" s="94">
        <v>0</v>
      </c>
      <c r="J41" s="81">
        <f>0</f>
        <v>0</v>
      </c>
      <c r="L41" s="32"/>
    </row>
    <row r="42" spans="2:12" s="1" customFormat="1" ht="6.95" customHeight="1">
      <c r="B42" s="32"/>
      <c r="L42" s="32"/>
    </row>
    <row r="43" spans="2:12" s="1" customFormat="1" ht="25.35" customHeight="1">
      <c r="B43" s="32"/>
      <c r="C43" s="95"/>
      <c r="D43" s="96" t="s">
        <v>47</v>
      </c>
      <c r="E43" s="52"/>
      <c r="F43" s="52"/>
      <c r="G43" s="97" t="s">
        <v>48</v>
      </c>
      <c r="H43" s="98" t="s">
        <v>49</v>
      </c>
      <c r="I43" s="52"/>
      <c r="J43" s="99">
        <f>SUM(J34:J41)</f>
        <v>0</v>
      </c>
      <c r="K43" s="100"/>
      <c r="L43" s="32"/>
    </row>
    <row r="44" spans="2:12" s="1" customFormat="1" ht="14.45" customHeight="1">
      <c r="B44" s="40"/>
      <c r="C44" s="41"/>
      <c r="D44" s="41"/>
      <c r="E44" s="41"/>
      <c r="F44" s="41"/>
      <c r="G44" s="41"/>
      <c r="H44" s="41"/>
      <c r="I44" s="41"/>
      <c r="J44" s="41"/>
      <c r="K44" s="41"/>
      <c r="L44" s="32"/>
    </row>
    <row r="48" spans="2:12" s="1" customFormat="1" ht="6.95" customHeight="1">
      <c r="B48" s="42"/>
      <c r="C48" s="43"/>
      <c r="D48" s="43"/>
      <c r="E48" s="43"/>
      <c r="F48" s="43"/>
      <c r="G48" s="43"/>
      <c r="H48" s="43"/>
      <c r="I48" s="43"/>
      <c r="J48" s="43"/>
      <c r="K48" s="43"/>
      <c r="L48" s="32"/>
    </row>
    <row r="49" spans="2:12" s="1" customFormat="1" ht="24.95" customHeight="1">
      <c r="B49" s="32"/>
      <c r="C49" s="21" t="s">
        <v>155</v>
      </c>
      <c r="L49" s="32"/>
    </row>
    <row r="50" spans="2:12" s="1" customFormat="1" ht="6.95" customHeight="1">
      <c r="B50" s="32"/>
      <c r="L50" s="32"/>
    </row>
    <row r="51" spans="2:12" s="1" customFormat="1" ht="12" customHeight="1">
      <c r="B51" s="32"/>
      <c r="C51" s="27" t="s">
        <v>15</v>
      </c>
      <c r="L51" s="32"/>
    </row>
    <row r="52" spans="2:12" s="1" customFormat="1" ht="16.5" customHeight="1">
      <c r="B52" s="32"/>
      <c r="E52" s="347" t="str">
        <f>E7</f>
        <v>Rekonstrukce pavilonu údržby - A, úprava 13.6.2025</v>
      </c>
      <c r="F52" s="348"/>
      <c r="G52" s="348"/>
      <c r="H52" s="348"/>
      <c r="L52" s="32"/>
    </row>
    <row r="53" spans="2:12" ht="12" customHeight="1">
      <c r="B53" s="20"/>
      <c r="C53" s="27" t="s">
        <v>150</v>
      </c>
      <c r="L53" s="20"/>
    </row>
    <row r="54" spans="2:12" ht="16.5" customHeight="1">
      <c r="B54" s="20"/>
      <c r="E54" s="347" t="s">
        <v>151</v>
      </c>
      <c r="F54" s="320"/>
      <c r="G54" s="320"/>
      <c r="H54" s="320"/>
      <c r="L54" s="20"/>
    </row>
    <row r="55" spans="2:12" ht="12" customHeight="1">
      <c r="B55" s="20"/>
      <c r="C55" s="27" t="s">
        <v>152</v>
      </c>
      <c r="L55" s="20"/>
    </row>
    <row r="56" spans="2:12" s="1" customFormat="1" ht="16.5" customHeight="1">
      <c r="B56" s="32"/>
      <c r="E56" s="311" t="s">
        <v>3065</v>
      </c>
      <c r="F56" s="346"/>
      <c r="G56" s="346"/>
      <c r="H56" s="346"/>
      <c r="L56" s="32"/>
    </row>
    <row r="57" spans="2:12" s="1" customFormat="1" ht="12" customHeight="1">
      <c r="B57" s="32"/>
      <c r="C57" s="27" t="s">
        <v>631</v>
      </c>
      <c r="L57" s="32"/>
    </row>
    <row r="58" spans="2:12" s="1" customFormat="1" ht="16.5" customHeight="1">
      <c r="B58" s="32"/>
      <c r="E58" s="342" t="str">
        <f>E13</f>
        <v>04 - DAT</v>
      </c>
      <c r="F58" s="346"/>
      <c r="G58" s="346"/>
      <c r="H58" s="346"/>
      <c r="L58" s="32"/>
    </row>
    <row r="59" spans="2:12" s="1" customFormat="1" ht="6.95" customHeight="1">
      <c r="B59" s="32"/>
      <c r="L59" s="32"/>
    </row>
    <row r="60" spans="2:12" s="1" customFormat="1" ht="12" customHeight="1">
      <c r="B60" s="32"/>
      <c r="C60" s="27" t="s">
        <v>20</v>
      </c>
      <c r="F60" s="25" t="str">
        <f>F16</f>
        <v xml:space="preserve"> </v>
      </c>
      <c r="I60" s="27" t="s">
        <v>22</v>
      </c>
      <c r="J60" s="48" t="str">
        <f>IF(J16="","",J16)</f>
        <v>3. 4. 2024</v>
      </c>
      <c r="L60" s="32"/>
    </row>
    <row r="61" spans="2:12" s="1" customFormat="1" ht="6.95" customHeight="1">
      <c r="B61" s="32"/>
      <c r="L61" s="32"/>
    </row>
    <row r="62" spans="2:12" s="1" customFormat="1" ht="25.7" customHeight="1">
      <c r="B62" s="32"/>
      <c r="C62" s="27" t="s">
        <v>24</v>
      </c>
      <c r="F62" s="25" t="str">
        <f>E19</f>
        <v>Česká zemědělská univerzita</v>
      </c>
      <c r="I62" s="27" t="s">
        <v>30</v>
      </c>
      <c r="J62" s="30" t="str">
        <f>E25</f>
        <v>GREBNER,  spol. s r.o.</v>
      </c>
      <c r="L62" s="32"/>
    </row>
    <row r="63" spans="2:12" s="1" customFormat="1" ht="15.2" customHeight="1">
      <c r="B63" s="32"/>
      <c r="C63" s="27" t="s">
        <v>28</v>
      </c>
      <c r="F63" s="25" t="str">
        <f>IF(E22="","",E22)</f>
        <v>Vyplň údaj</v>
      </c>
      <c r="I63" s="27" t="s">
        <v>33</v>
      </c>
      <c r="J63" s="30" t="str">
        <f>E28</f>
        <v>Ing. Josef Němeček</v>
      </c>
      <c r="L63" s="32"/>
    </row>
    <row r="64" spans="2:12" s="1" customFormat="1" ht="10.35" customHeight="1">
      <c r="B64" s="32"/>
      <c r="L64" s="32"/>
    </row>
    <row r="65" spans="2:47" s="1" customFormat="1" ht="29.25" customHeight="1">
      <c r="B65" s="32"/>
      <c r="C65" s="101" t="s">
        <v>156</v>
      </c>
      <c r="D65" s="95"/>
      <c r="E65" s="95"/>
      <c r="F65" s="95"/>
      <c r="G65" s="95"/>
      <c r="H65" s="95"/>
      <c r="I65" s="95"/>
      <c r="J65" s="102" t="s">
        <v>157</v>
      </c>
      <c r="K65" s="95"/>
      <c r="L65" s="32"/>
    </row>
    <row r="66" spans="2:47" s="1" customFormat="1" ht="10.35" customHeight="1">
      <c r="B66" s="32"/>
      <c r="L66" s="32"/>
    </row>
    <row r="67" spans="2:47" s="1" customFormat="1" ht="22.9" customHeight="1">
      <c r="B67" s="32"/>
      <c r="C67" s="103" t="s">
        <v>69</v>
      </c>
      <c r="J67" s="61">
        <f>J98</f>
        <v>0</v>
      </c>
      <c r="L67" s="32"/>
      <c r="AU67" s="17" t="s">
        <v>158</v>
      </c>
    </row>
    <row r="68" spans="2:47" s="8" customFormat="1" ht="24.95" customHeight="1">
      <c r="B68" s="104"/>
      <c r="D68" s="105" t="s">
        <v>159</v>
      </c>
      <c r="E68" s="106"/>
      <c r="F68" s="106"/>
      <c r="G68" s="106"/>
      <c r="H68" s="106"/>
      <c r="I68" s="106"/>
      <c r="J68" s="107">
        <f>J99</f>
        <v>0</v>
      </c>
      <c r="L68" s="104"/>
    </row>
    <row r="69" spans="2:47" s="9" customFormat="1" ht="19.899999999999999" customHeight="1">
      <c r="B69" s="108"/>
      <c r="D69" s="109" t="s">
        <v>3357</v>
      </c>
      <c r="E69" s="110"/>
      <c r="F69" s="110"/>
      <c r="G69" s="110"/>
      <c r="H69" s="110"/>
      <c r="I69" s="110"/>
      <c r="J69" s="111">
        <f>J100</f>
        <v>0</v>
      </c>
      <c r="L69" s="108"/>
    </row>
    <row r="70" spans="2:47" s="9" customFormat="1" ht="14.85" customHeight="1">
      <c r="B70" s="108"/>
      <c r="D70" s="109" t="s">
        <v>3358</v>
      </c>
      <c r="E70" s="110"/>
      <c r="F70" s="110"/>
      <c r="G70" s="110"/>
      <c r="H70" s="110"/>
      <c r="I70" s="110"/>
      <c r="J70" s="111">
        <f>J101</f>
        <v>0</v>
      </c>
      <c r="L70" s="108"/>
    </row>
    <row r="71" spans="2:47" s="9" customFormat="1" ht="14.85" customHeight="1">
      <c r="B71" s="108"/>
      <c r="D71" s="109" t="s">
        <v>3359</v>
      </c>
      <c r="E71" s="110"/>
      <c r="F71" s="110"/>
      <c r="G71" s="110"/>
      <c r="H71" s="110"/>
      <c r="I71" s="110"/>
      <c r="J71" s="111">
        <f>J103</f>
        <v>0</v>
      </c>
      <c r="L71" s="108"/>
    </row>
    <row r="72" spans="2:47" s="9" customFormat="1" ht="19.899999999999999" customHeight="1">
      <c r="B72" s="108"/>
      <c r="D72" s="109" t="s">
        <v>3360</v>
      </c>
      <c r="E72" s="110"/>
      <c r="F72" s="110"/>
      <c r="G72" s="110"/>
      <c r="H72" s="110"/>
      <c r="I72" s="110"/>
      <c r="J72" s="111">
        <f>J105</f>
        <v>0</v>
      </c>
      <c r="L72" s="108"/>
    </row>
    <row r="73" spans="2:47" s="9" customFormat="1" ht="19.899999999999999" customHeight="1">
      <c r="B73" s="108"/>
      <c r="D73" s="109" t="s">
        <v>3361</v>
      </c>
      <c r="E73" s="110"/>
      <c r="F73" s="110"/>
      <c r="G73" s="110"/>
      <c r="H73" s="110"/>
      <c r="I73" s="110"/>
      <c r="J73" s="111">
        <f>J108</f>
        <v>0</v>
      </c>
      <c r="L73" s="108"/>
    </row>
    <row r="74" spans="2:47" s="9" customFormat="1" ht="19.899999999999999" customHeight="1">
      <c r="B74" s="108"/>
      <c r="D74" s="109" t="s">
        <v>3189</v>
      </c>
      <c r="E74" s="110"/>
      <c r="F74" s="110"/>
      <c r="G74" s="110"/>
      <c r="H74" s="110"/>
      <c r="I74" s="110"/>
      <c r="J74" s="111">
        <f>J110</f>
        <v>0</v>
      </c>
      <c r="L74" s="108"/>
    </row>
    <row r="75" spans="2:47" s="1" customFormat="1" ht="21.75" customHeight="1">
      <c r="B75" s="32"/>
      <c r="L75" s="32"/>
    </row>
    <row r="76" spans="2:47" s="1" customFormat="1" ht="6.95" customHeight="1">
      <c r="B76" s="40"/>
      <c r="C76" s="41"/>
      <c r="D76" s="41"/>
      <c r="E76" s="41"/>
      <c r="F76" s="41"/>
      <c r="G76" s="41"/>
      <c r="H76" s="41"/>
      <c r="I76" s="41"/>
      <c r="J76" s="41"/>
      <c r="K76" s="41"/>
      <c r="L76" s="32"/>
    </row>
    <row r="80" spans="2:47" s="1" customFormat="1" ht="6.95" customHeight="1">
      <c r="B80" s="42"/>
      <c r="C80" s="43"/>
      <c r="D80" s="43"/>
      <c r="E80" s="43"/>
      <c r="F80" s="43"/>
      <c r="G80" s="43"/>
      <c r="H80" s="43"/>
      <c r="I80" s="43"/>
      <c r="J80" s="43"/>
      <c r="K80" s="43"/>
      <c r="L80" s="32"/>
    </row>
    <row r="81" spans="2:12" s="1" customFormat="1" ht="24.95" customHeight="1">
      <c r="B81" s="32"/>
      <c r="C81" s="21" t="s">
        <v>174</v>
      </c>
      <c r="L81" s="32"/>
    </row>
    <row r="82" spans="2:12" s="1" customFormat="1" ht="6.95" customHeight="1">
      <c r="B82" s="32"/>
      <c r="L82" s="32"/>
    </row>
    <row r="83" spans="2:12" s="1" customFormat="1" ht="12" customHeight="1">
      <c r="B83" s="32"/>
      <c r="C83" s="27" t="s">
        <v>15</v>
      </c>
      <c r="L83" s="32"/>
    </row>
    <row r="84" spans="2:12" s="1" customFormat="1" ht="16.5" customHeight="1">
      <c r="B84" s="32"/>
      <c r="E84" s="347" t="str">
        <f>E7</f>
        <v>Rekonstrukce pavilonu údržby - A, úprava 13.6.2025</v>
      </c>
      <c r="F84" s="348"/>
      <c r="G84" s="348"/>
      <c r="H84" s="348"/>
      <c r="L84" s="32"/>
    </row>
    <row r="85" spans="2:12" ht="12" customHeight="1">
      <c r="B85" s="20"/>
      <c r="C85" s="27" t="s">
        <v>150</v>
      </c>
      <c r="L85" s="20"/>
    </row>
    <row r="86" spans="2:12" ht="16.5" customHeight="1">
      <c r="B86" s="20"/>
      <c r="E86" s="347" t="s">
        <v>151</v>
      </c>
      <c r="F86" s="320"/>
      <c r="G86" s="320"/>
      <c r="H86" s="320"/>
      <c r="L86" s="20"/>
    </row>
    <row r="87" spans="2:12" ht="12" customHeight="1">
      <c r="B87" s="20"/>
      <c r="C87" s="27" t="s">
        <v>152</v>
      </c>
      <c r="L87" s="20"/>
    </row>
    <row r="88" spans="2:12" s="1" customFormat="1" ht="16.5" customHeight="1">
      <c r="B88" s="32"/>
      <c r="E88" s="311" t="s">
        <v>3065</v>
      </c>
      <c r="F88" s="346"/>
      <c r="G88" s="346"/>
      <c r="H88" s="346"/>
      <c r="L88" s="32"/>
    </row>
    <row r="89" spans="2:12" s="1" customFormat="1" ht="12" customHeight="1">
      <c r="B89" s="32"/>
      <c r="C89" s="27" t="s">
        <v>631</v>
      </c>
      <c r="L89" s="32"/>
    </row>
    <row r="90" spans="2:12" s="1" customFormat="1" ht="16.5" customHeight="1">
      <c r="B90" s="32"/>
      <c r="E90" s="342" t="str">
        <f>E13</f>
        <v>04 - DAT</v>
      </c>
      <c r="F90" s="346"/>
      <c r="G90" s="346"/>
      <c r="H90" s="346"/>
      <c r="L90" s="32"/>
    </row>
    <row r="91" spans="2:12" s="1" customFormat="1" ht="6.95" customHeight="1">
      <c r="B91" s="32"/>
      <c r="L91" s="32"/>
    </row>
    <row r="92" spans="2:12" s="1" customFormat="1" ht="12" customHeight="1">
      <c r="B92" s="32"/>
      <c r="C92" s="27" t="s">
        <v>20</v>
      </c>
      <c r="F92" s="25" t="str">
        <f>F16</f>
        <v xml:space="preserve"> </v>
      </c>
      <c r="I92" s="27" t="s">
        <v>22</v>
      </c>
      <c r="J92" s="48" t="str">
        <f>IF(J16="","",J16)</f>
        <v>3. 4. 2024</v>
      </c>
      <c r="L92" s="32"/>
    </row>
    <row r="93" spans="2:12" s="1" customFormat="1" ht="6.95" customHeight="1">
      <c r="B93" s="32"/>
      <c r="L93" s="32"/>
    </row>
    <row r="94" spans="2:12" s="1" customFormat="1" ht="25.7" customHeight="1">
      <c r="B94" s="32"/>
      <c r="C94" s="27" t="s">
        <v>24</v>
      </c>
      <c r="F94" s="25" t="str">
        <f>E19</f>
        <v>Česká zemědělská univerzita</v>
      </c>
      <c r="I94" s="27" t="s">
        <v>30</v>
      </c>
      <c r="J94" s="30" t="str">
        <f>E25</f>
        <v>GREBNER,  spol. s r.o.</v>
      </c>
      <c r="L94" s="32"/>
    </row>
    <row r="95" spans="2:12" s="1" customFormat="1" ht="15.2" customHeight="1">
      <c r="B95" s="32"/>
      <c r="C95" s="27" t="s">
        <v>28</v>
      </c>
      <c r="F95" s="25" t="str">
        <f>IF(E22="","",E22)</f>
        <v>Vyplň údaj</v>
      </c>
      <c r="I95" s="27" t="s">
        <v>33</v>
      </c>
      <c r="J95" s="30" t="str">
        <f>E28</f>
        <v>Ing. Josef Němeček</v>
      </c>
      <c r="L95" s="32"/>
    </row>
    <row r="96" spans="2:12" s="1" customFormat="1" ht="10.35" customHeight="1">
      <c r="B96" s="32"/>
      <c r="L96" s="32"/>
    </row>
    <row r="97" spans="2:65" s="10" customFormat="1" ht="29.25" customHeight="1">
      <c r="B97" s="112"/>
      <c r="C97" s="113" t="s">
        <v>175</v>
      </c>
      <c r="D97" s="114" t="s">
        <v>56</v>
      </c>
      <c r="E97" s="114" t="s">
        <v>52</v>
      </c>
      <c r="F97" s="114" t="s">
        <v>53</v>
      </c>
      <c r="G97" s="114" t="s">
        <v>176</v>
      </c>
      <c r="H97" s="114" t="s">
        <v>177</v>
      </c>
      <c r="I97" s="114" t="s">
        <v>178</v>
      </c>
      <c r="J97" s="114" t="s">
        <v>157</v>
      </c>
      <c r="K97" s="115" t="s">
        <v>179</v>
      </c>
      <c r="L97" s="112"/>
      <c r="M97" s="54" t="s">
        <v>18</v>
      </c>
      <c r="N97" s="55" t="s">
        <v>41</v>
      </c>
      <c r="O97" s="55" t="s">
        <v>180</v>
      </c>
      <c r="P97" s="55" t="s">
        <v>181</v>
      </c>
      <c r="Q97" s="55" t="s">
        <v>182</v>
      </c>
      <c r="R97" s="55" t="s">
        <v>183</v>
      </c>
      <c r="S97" s="55" t="s">
        <v>184</v>
      </c>
      <c r="T97" s="56" t="s">
        <v>185</v>
      </c>
    </row>
    <row r="98" spans="2:65" s="1" customFormat="1" ht="22.9" customHeight="1">
      <c r="B98" s="32"/>
      <c r="C98" s="59" t="s">
        <v>186</v>
      </c>
      <c r="J98" s="116">
        <f>BK98</f>
        <v>0</v>
      </c>
      <c r="L98" s="32"/>
      <c r="M98" s="57"/>
      <c r="N98" s="49"/>
      <c r="O98" s="49"/>
      <c r="P98" s="117">
        <f>P99</f>
        <v>0</v>
      </c>
      <c r="Q98" s="49"/>
      <c r="R98" s="117">
        <f>R99</f>
        <v>0</v>
      </c>
      <c r="S98" s="49"/>
      <c r="T98" s="118">
        <f>T99</f>
        <v>0</v>
      </c>
      <c r="AT98" s="17" t="s">
        <v>70</v>
      </c>
      <c r="AU98" s="17" t="s">
        <v>158</v>
      </c>
      <c r="BK98" s="119">
        <f>BK99</f>
        <v>0</v>
      </c>
    </row>
    <row r="99" spans="2:65" s="11" customFormat="1" ht="25.9" customHeight="1">
      <c r="B99" s="120"/>
      <c r="D99" s="121" t="s">
        <v>70</v>
      </c>
      <c r="E99" s="122" t="s">
        <v>187</v>
      </c>
      <c r="F99" s="122" t="s">
        <v>188</v>
      </c>
      <c r="I99" s="123"/>
      <c r="J99" s="124">
        <f>BK99</f>
        <v>0</v>
      </c>
      <c r="L99" s="120"/>
      <c r="M99" s="125"/>
      <c r="P99" s="126">
        <f>P100+P105+P108+P110</f>
        <v>0</v>
      </c>
      <c r="R99" s="126">
        <f>R100+R105+R108+R110</f>
        <v>0</v>
      </c>
      <c r="T99" s="127">
        <f>T100+T105+T108+T110</f>
        <v>0</v>
      </c>
      <c r="AR99" s="121" t="s">
        <v>78</v>
      </c>
      <c r="AT99" s="128" t="s">
        <v>70</v>
      </c>
      <c r="AU99" s="128" t="s">
        <v>71</v>
      </c>
      <c r="AY99" s="121" t="s">
        <v>189</v>
      </c>
      <c r="BK99" s="129">
        <f>BK100+BK105+BK108+BK110</f>
        <v>0</v>
      </c>
    </row>
    <row r="100" spans="2:65" s="11" customFormat="1" ht="22.9" customHeight="1">
      <c r="B100" s="120"/>
      <c r="D100" s="121" t="s">
        <v>70</v>
      </c>
      <c r="E100" s="130" t="s">
        <v>2573</v>
      </c>
      <c r="F100" s="130" t="s">
        <v>3362</v>
      </c>
      <c r="I100" s="123"/>
      <c r="J100" s="131">
        <f>BK100</f>
        <v>0</v>
      </c>
      <c r="L100" s="120"/>
      <c r="M100" s="125"/>
      <c r="P100" s="126">
        <f>P101+P103</f>
        <v>0</v>
      </c>
      <c r="R100" s="126">
        <f>R101+R103</f>
        <v>0</v>
      </c>
      <c r="T100" s="127">
        <f>T101+T103</f>
        <v>0</v>
      </c>
      <c r="AR100" s="121" t="s">
        <v>78</v>
      </c>
      <c r="AT100" s="128" t="s">
        <v>70</v>
      </c>
      <c r="AU100" s="128" t="s">
        <v>78</v>
      </c>
      <c r="AY100" s="121" t="s">
        <v>189</v>
      </c>
      <c r="BK100" s="129">
        <f>BK101+BK103</f>
        <v>0</v>
      </c>
    </row>
    <row r="101" spans="2:65" s="11" customFormat="1" ht="20.85" customHeight="1">
      <c r="B101" s="120"/>
      <c r="D101" s="121" t="s">
        <v>70</v>
      </c>
      <c r="E101" s="130" t="s">
        <v>3089</v>
      </c>
      <c r="F101" s="130" t="s">
        <v>3363</v>
      </c>
      <c r="I101" s="123"/>
      <c r="J101" s="131">
        <f>BK101</f>
        <v>0</v>
      </c>
      <c r="L101" s="120"/>
      <c r="M101" s="125"/>
      <c r="P101" s="126">
        <f>P102</f>
        <v>0</v>
      </c>
      <c r="R101" s="126">
        <f>R102</f>
        <v>0</v>
      </c>
      <c r="T101" s="127">
        <f>T102</f>
        <v>0</v>
      </c>
      <c r="AR101" s="121" t="s">
        <v>78</v>
      </c>
      <c r="AT101" s="128" t="s">
        <v>70</v>
      </c>
      <c r="AU101" s="128" t="s">
        <v>80</v>
      </c>
      <c r="AY101" s="121" t="s">
        <v>189</v>
      </c>
      <c r="BK101" s="129">
        <f>BK102</f>
        <v>0</v>
      </c>
    </row>
    <row r="102" spans="2:65" s="1" customFormat="1" ht="16.5" customHeight="1">
      <c r="B102" s="32"/>
      <c r="C102" s="132" t="s">
        <v>78</v>
      </c>
      <c r="D102" s="132" t="s">
        <v>191</v>
      </c>
      <c r="E102" s="133" t="s">
        <v>3364</v>
      </c>
      <c r="F102" s="134" t="s">
        <v>3365</v>
      </c>
      <c r="G102" s="135" t="s">
        <v>2582</v>
      </c>
      <c r="H102" s="136">
        <v>2</v>
      </c>
      <c r="I102" s="137"/>
      <c r="J102" s="138">
        <f>ROUND(I102*H102,2)</f>
        <v>0</v>
      </c>
      <c r="K102" s="134" t="s">
        <v>18</v>
      </c>
      <c r="L102" s="32"/>
      <c r="M102" s="139" t="s">
        <v>18</v>
      </c>
      <c r="N102" s="140" t="s">
        <v>42</v>
      </c>
      <c r="P102" s="141">
        <f>O102*H102</f>
        <v>0</v>
      </c>
      <c r="Q102" s="141">
        <v>0</v>
      </c>
      <c r="R102" s="141">
        <f>Q102*H102</f>
        <v>0</v>
      </c>
      <c r="S102" s="141">
        <v>0</v>
      </c>
      <c r="T102" s="142">
        <f>S102*H102</f>
        <v>0</v>
      </c>
      <c r="AR102" s="143" t="s">
        <v>195</v>
      </c>
      <c r="AT102" s="143" t="s">
        <v>191</v>
      </c>
      <c r="AU102" s="143" t="s">
        <v>89</v>
      </c>
      <c r="AY102" s="17" t="s">
        <v>189</v>
      </c>
      <c r="BE102" s="144">
        <f>IF(N102="základní",J102,0)</f>
        <v>0</v>
      </c>
      <c r="BF102" s="144">
        <f>IF(N102="snížená",J102,0)</f>
        <v>0</v>
      </c>
      <c r="BG102" s="144">
        <f>IF(N102="zákl. přenesená",J102,0)</f>
        <v>0</v>
      </c>
      <c r="BH102" s="144">
        <f>IF(N102="sníž. přenesená",J102,0)</f>
        <v>0</v>
      </c>
      <c r="BI102" s="144">
        <f>IF(N102="nulová",J102,0)</f>
        <v>0</v>
      </c>
      <c r="BJ102" s="17" t="s">
        <v>78</v>
      </c>
      <c r="BK102" s="144">
        <f>ROUND(I102*H102,2)</f>
        <v>0</v>
      </c>
      <c r="BL102" s="17" t="s">
        <v>195</v>
      </c>
      <c r="BM102" s="143" t="s">
        <v>80</v>
      </c>
    </row>
    <row r="103" spans="2:65" s="11" customFormat="1" ht="20.85" customHeight="1">
      <c r="B103" s="120"/>
      <c r="D103" s="121" t="s">
        <v>70</v>
      </c>
      <c r="E103" s="130" t="s">
        <v>3109</v>
      </c>
      <c r="F103" s="130" t="s">
        <v>3366</v>
      </c>
      <c r="I103" s="123"/>
      <c r="J103" s="131">
        <f>BK103</f>
        <v>0</v>
      </c>
      <c r="L103" s="120"/>
      <c r="M103" s="125"/>
      <c r="P103" s="126">
        <f>P104</f>
        <v>0</v>
      </c>
      <c r="R103" s="126">
        <f>R104</f>
        <v>0</v>
      </c>
      <c r="T103" s="127">
        <f>T104</f>
        <v>0</v>
      </c>
      <c r="AR103" s="121" t="s">
        <v>78</v>
      </c>
      <c r="AT103" s="128" t="s">
        <v>70</v>
      </c>
      <c r="AU103" s="128" t="s">
        <v>80</v>
      </c>
      <c r="AY103" s="121" t="s">
        <v>189</v>
      </c>
      <c r="BK103" s="129">
        <f>BK104</f>
        <v>0</v>
      </c>
    </row>
    <row r="104" spans="2:65" s="1" customFormat="1" ht="24.2" customHeight="1">
      <c r="B104" s="32"/>
      <c r="C104" s="132" t="s">
        <v>80</v>
      </c>
      <c r="D104" s="132" t="s">
        <v>191</v>
      </c>
      <c r="E104" s="133" t="s">
        <v>3367</v>
      </c>
      <c r="F104" s="134" t="s">
        <v>3368</v>
      </c>
      <c r="G104" s="135" t="s">
        <v>2582</v>
      </c>
      <c r="H104" s="136">
        <v>4</v>
      </c>
      <c r="I104" s="137"/>
      <c r="J104" s="138">
        <f>ROUND(I104*H104,2)</f>
        <v>0</v>
      </c>
      <c r="K104" s="134" t="s">
        <v>18</v>
      </c>
      <c r="L104" s="32"/>
      <c r="M104" s="139" t="s">
        <v>18</v>
      </c>
      <c r="N104" s="140" t="s">
        <v>42</v>
      </c>
      <c r="P104" s="141">
        <f>O104*H104</f>
        <v>0</v>
      </c>
      <c r="Q104" s="141">
        <v>0</v>
      </c>
      <c r="R104" s="141">
        <f>Q104*H104</f>
        <v>0</v>
      </c>
      <c r="S104" s="141">
        <v>0</v>
      </c>
      <c r="T104" s="142">
        <f>S104*H104</f>
        <v>0</v>
      </c>
      <c r="AR104" s="143" t="s">
        <v>195</v>
      </c>
      <c r="AT104" s="143" t="s">
        <v>191</v>
      </c>
      <c r="AU104" s="143" t="s">
        <v>89</v>
      </c>
      <c r="AY104" s="17" t="s">
        <v>189</v>
      </c>
      <c r="BE104" s="144">
        <f>IF(N104="základní",J104,0)</f>
        <v>0</v>
      </c>
      <c r="BF104" s="144">
        <f>IF(N104="snížená",J104,0)</f>
        <v>0</v>
      </c>
      <c r="BG104" s="144">
        <f>IF(N104="zákl. přenesená",J104,0)</f>
        <v>0</v>
      </c>
      <c r="BH104" s="144">
        <f>IF(N104="sníž. přenesená",J104,0)</f>
        <v>0</v>
      </c>
      <c r="BI104" s="144">
        <f>IF(N104="nulová",J104,0)</f>
        <v>0</v>
      </c>
      <c r="BJ104" s="17" t="s">
        <v>78</v>
      </c>
      <c r="BK104" s="144">
        <f>ROUND(I104*H104,2)</f>
        <v>0</v>
      </c>
      <c r="BL104" s="17" t="s">
        <v>195</v>
      </c>
      <c r="BM104" s="143" t="s">
        <v>195</v>
      </c>
    </row>
    <row r="105" spans="2:65" s="11" customFormat="1" ht="22.9" customHeight="1">
      <c r="B105" s="120"/>
      <c r="D105" s="121" t="s">
        <v>70</v>
      </c>
      <c r="E105" s="130" t="s">
        <v>3117</v>
      </c>
      <c r="F105" s="130" t="s">
        <v>3369</v>
      </c>
      <c r="I105" s="123"/>
      <c r="J105" s="131">
        <f>BK105</f>
        <v>0</v>
      </c>
      <c r="L105" s="120"/>
      <c r="M105" s="125"/>
      <c r="P105" s="126">
        <f>SUM(P106:P107)</f>
        <v>0</v>
      </c>
      <c r="R105" s="126">
        <f>SUM(R106:R107)</f>
        <v>0</v>
      </c>
      <c r="T105" s="127">
        <f>SUM(T106:T107)</f>
        <v>0</v>
      </c>
      <c r="AR105" s="121" t="s">
        <v>78</v>
      </c>
      <c r="AT105" s="128" t="s">
        <v>70</v>
      </c>
      <c r="AU105" s="128" t="s">
        <v>78</v>
      </c>
      <c r="AY105" s="121" t="s">
        <v>189</v>
      </c>
      <c r="BK105" s="129">
        <f>SUM(BK106:BK107)</f>
        <v>0</v>
      </c>
    </row>
    <row r="106" spans="2:65" s="1" customFormat="1" ht="16.5" customHeight="1">
      <c r="B106" s="32"/>
      <c r="C106" s="132" t="s">
        <v>89</v>
      </c>
      <c r="D106" s="132" t="s">
        <v>191</v>
      </c>
      <c r="E106" s="133" t="s">
        <v>3370</v>
      </c>
      <c r="F106" s="134" t="s">
        <v>3371</v>
      </c>
      <c r="G106" s="135" t="s">
        <v>2582</v>
      </c>
      <c r="H106" s="136">
        <v>2</v>
      </c>
      <c r="I106" s="137"/>
      <c r="J106" s="138">
        <f>ROUND(I106*H106,2)</f>
        <v>0</v>
      </c>
      <c r="K106" s="134" t="s">
        <v>18</v>
      </c>
      <c r="L106" s="32"/>
      <c r="M106" s="139" t="s">
        <v>18</v>
      </c>
      <c r="N106" s="140" t="s">
        <v>42</v>
      </c>
      <c r="P106" s="141">
        <f>O106*H106</f>
        <v>0</v>
      </c>
      <c r="Q106" s="141">
        <v>0</v>
      </c>
      <c r="R106" s="141">
        <f>Q106*H106</f>
        <v>0</v>
      </c>
      <c r="S106" s="141">
        <v>0</v>
      </c>
      <c r="T106" s="142">
        <f>S106*H106</f>
        <v>0</v>
      </c>
      <c r="AR106" s="143" t="s">
        <v>195</v>
      </c>
      <c r="AT106" s="143" t="s">
        <v>191</v>
      </c>
      <c r="AU106" s="143" t="s">
        <v>80</v>
      </c>
      <c r="AY106" s="17" t="s">
        <v>189</v>
      </c>
      <c r="BE106" s="144">
        <f>IF(N106="základní",J106,0)</f>
        <v>0</v>
      </c>
      <c r="BF106" s="144">
        <f>IF(N106="snížená",J106,0)</f>
        <v>0</v>
      </c>
      <c r="BG106" s="144">
        <f>IF(N106="zákl. přenesená",J106,0)</f>
        <v>0</v>
      </c>
      <c r="BH106" s="144">
        <f>IF(N106="sníž. přenesená",J106,0)</f>
        <v>0</v>
      </c>
      <c r="BI106" s="144">
        <f>IF(N106="nulová",J106,0)</f>
        <v>0</v>
      </c>
      <c r="BJ106" s="17" t="s">
        <v>78</v>
      </c>
      <c r="BK106" s="144">
        <f>ROUND(I106*H106,2)</f>
        <v>0</v>
      </c>
      <c r="BL106" s="17" t="s">
        <v>195</v>
      </c>
      <c r="BM106" s="143" t="s">
        <v>223</v>
      </c>
    </row>
    <row r="107" spans="2:65" s="1" customFormat="1" ht="16.5" customHeight="1">
      <c r="B107" s="32"/>
      <c r="C107" s="132" t="s">
        <v>195</v>
      </c>
      <c r="D107" s="132" t="s">
        <v>191</v>
      </c>
      <c r="E107" s="133" t="s">
        <v>3372</v>
      </c>
      <c r="F107" s="134" t="s">
        <v>3373</v>
      </c>
      <c r="G107" s="135" t="s">
        <v>2582</v>
      </c>
      <c r="H107" s="136">
        <v>6</v>
      </c>
      <c r="I107" s="137"/>
      <c r="J107" s="138">
        <f>ROUND(I107*H107,2)</f>
        <v>0</v>
      </c>
      <c r="K107" s="134" t="s">
        <v>18</v>
      </c>
      <c r="L107" s="32"/>
      <c r="M107" s="139" t="s">
        <v>18</v>
      </c>
      <c r="N107" s="140" t="s">
        <v>42</v>
      </c>
      <c r="P107" s="141">
        <f>O107*H107</f>
        <v>0</v>
      </c>
      <c r="Q107" s="141">
        <v>0</v>
      </c>
      <c r="R107" s="141">
        <f>Q107*H107</f>
        <v>0</v>
      </c>
      <c r="S107" s="141">
        <v>0</v>
      </c>
      <c r="T107" s="142">
        <f>S107*H107</f>
        <v>0</v>
      </c>
      <c r="AR107" s="143" t="s">
        <v>195</v>
      </c>
      <c r="AT107" s="143" t="s">
        <v>191</v>
      </c>
      <c r="AU107" s="143" t="s">
        <v>80</v>
      </c>
      <c r="AY107" s="17" t="s">
        <v>189</v>
      </c>
      <c r="BE107" s="144">
        <f>IF(N107="základní",J107,0)</f>
        <v>0</v>
      </c>
      <c r="BF107" s="144">
        <f>IF(N107="snížená",J107,0)</f>
        <v>0</v>
      </c>
      <c r="BG107" s="144">
        <f>IF(N107="zákl. přenesená",J107,0)</f>
        <v>0</v>
      </c>
      <c r="BH107" s="144">
        <f>IF(N107="sníž. přenesená",J107,0)</f>
        <v>0</v>
      </c>
      <c r="BI107" s="144">
        <f>IF(N107="nulová",J107,0)</f>
        <v>0</v>
      </c>
      <c r="BJ107" s="17" t="s">
        <v>78</v>
      </c>
      <c r="BK107" s="144">
        <f>ROUND(I107*H107,2)</f>
        <v>0</v>
      </c>
      <c r="BL107" s="17" t="s">
        <v>195</v>
      </c>
      <c r="BM107" s="143" t="s">
        <v>234</v>
      </c>
    </row>
    <row r="108" spans="2:65" s="11" customFormat="1" ht="22.9" customHeight="1">
      <c r="B108" s="120"/>
      <c r="D108" s="121" t="s">
        <v>70</v>
      </c>
      <c r="E108" s="130" t="s">
        <v>3122</v>
      </c>
      <c r="F108" s="130" t="s">
        <v>3374</v>
      </c>
      <c r="I108" s="123"/>
      <c r="J108" s="131">
        <f>BK108</f>
        <v>0</v>
      </c>
      <c r="L108" s="120"/>
      <c r="M108" s="125"/>
      <c r="P108" s="126">
        <f>P109</f>
        <v>0</v>
      </c>
      <c r="R108" s="126">
        <f>R109</f>
        <v>0</v>
      </c>
      <c r="T108" s="127">
        <f>T109</f>
        <v>0</v>
      </c>
      <c r="AR108" s="121" t="s">
        <v>78</v>
      </c>
      <c r="AT108" s="128" t="s">
        <v>70</v>
      </c>
      <c r="AU108" s="128" t="s">
        <v>78</v>
      </c>
      <c r="AY108" s="121" t="s">
        <v>189</v>
      </c>
      <c r="BK108" s="129">
        <f>BK109</f>
        <v>0</v>
      </c>
    </row>
    <row r="109" spans="2:65" s="1" customFormat="1" ht="16.5" customHeight="1">
      <c r="B109" s="32"/>
      <c r="C109" s="132" t="s">
        <v>217</v>
      </c>
      <c r="D109" s="132" t="s">
        <v>191</v>
      </c>
      <c r="E109" s="133" t="s">
        <v>3375</v>
      </c>
      <c r="F109" s="134" t="s">
        <v>3376</v>
      </c>
      <c r="G109" s="135" t="s">
        <v>1043</v>
      </c>
      <c r="H109" s="136">
        <v>1</v>
      </c>
      <c r="I109" s="137"/>
      <c r="J109" s="138">
        <f>ROUND(I109*H109,2)</f>
        <v>0</v>
      </c>
      <c r="K109" s="134" t="s">
        <v>18</v>
      </c>
      <c r="L109" s="32"/>
      <c r="M109" s="139" t="s">
        <v>18</v>
      </c>
      <c r="N109" s="140" t="s">
        <v>42</v>
      </c>
      <c r="P109" s="141">
        <f>O109*H109</f>
        <v>0</v>
      </c>
      <c r="Q109" s="141">
        <v>0</v>
      </c>
      <c r="R109" s="141">
        <f>Q109*H109</f>
        <v>0</v>
      </c>
      <c r="S109" s="141">
        <v>0</v>
      </c>
      <c r="T109" s="142">
        <f>S109*H109</f>
        <v>0</v>
      </c>
      <c r="AR109" s="143" t="s">
        <v>195</v>
      </c>
      <c r="AT109" s="143" t="s">
        <v>191</v>
      </c>
      <c r="AU109" s="143" t="s">
        <v>80</v>
      </c>
      <c r="AY109" s="17" t="s">
        <v>189</v>
      </c>
      <c r="BE109" s="144">
        <f>IF(N109="základní",J109,0)</f>
        <v>0</v>
      </c>
      <c r="BF109" s="144">
        <f>IF(N109="snížená",J109,0)</f>
        <v>0</v>
      </c>
      <c r="BG109" s="144">
        <f>IF(N109="zákl. přenesená",J109,0)</f>
        <v>0</v>
      </c>
      <c r="BH109" s="144">
        <f>IF(N109="sníž. přenesená",J109,0)</f>
        <v>0</v>
      </c>
      <c r="BI109" s="144">
        <f>IF(N109="nulová",J109,0)</f>
        <v>0</v>
      </c>
      <c r="BJ109" s="17" t="s">
        <v>78</v>
      </c>
      <c r="BK109" s="144">
        <f>ROUND(I109*H109,2)</f>
        <v>0</v>
      </c>
      <c r="BL109" s="17" t="s">
        <v>195</v>
      </c>
      <c r="BM109" s="143" t="s">
        <v>3377</v>
      </c>
    </row>
    <row r="110" spans="2:65" s="11" customFormat="1" ht="22.9" customHeight="1">
      <c r="B110" s="120"/>
      <c r="D110" s="121" t="s">
        <v>70</v>
      </c>
      <c r="E110" s="130" t="s">
        <v>3128</v>
      </c>
      <c r="F110" s="130" t="s">
        <v>2667</v>
      </c>
      <c r="I110" s="123"/>
      <c r="J110" s="131">
        <f>BK110</f>
        <v>0</v>
      </c>
      <c r="L110" s="120"/>
      <c r="M110" s="125"/>
      <c r="P110" s="126">
        <f>SUM(P111:P124)</f>
        <v>0</v>
      </c>
      <c r="R110" s="126">
        <f>SUM(R111:R124)</f>
        <v>0</v>
      </c>
      <c r="T110" s="127">
        <f>SUM(T111:T124)</f>
        <v>0</v>
      </c>
      <c r="AR110" s="121" t="s">
        <v>78</v>
      </c>
      <c r="AT110" s="128" t="s">
        <v>70</v>
      </c>
      <c r="AU110" s="128" t="s">
        <v>78</v>
      </c>
      <c r="AY110" s="121" t="s">
        <v>189</v>
      </c>
      <c r="BK110" s="129">
        <f>SUM(BK111:BK124)</f>
        <v>0</v>
      </c>
    </row>
    <row r="111" spans="2:65" s="1" customFormat="1" ht="16.5" customHeight="1">
      <c r="B111" s="32"/>
      <c r="C111" s="132" t="s">
        <v>223</v>
      </c>
      <c r="D111" s="132" t="s">
        <v>191</v>
      </c>
      <c r="E111" s="133" t="s">
        <v>3378</v>
      </c>
      <c r="F111" s="134" t="s">
        <v>3379</v>
      </c>
      <c r="G111" s="135" t="s">
        <v>2582</v>
      </c>
      <c r="H111" s="136">
        <v>1</v>
      </c>
      <c r="I111" s="137"/>
      <c r="J111" s="138">
        <f t="shared" ref="J111:J124" si="0">ROUND(I111*H111,2)</f>
        <v>0</v>
      </c>
      <c r="K111" s="134" t="s">
        <v>18</v>
      </c>
      <c r="L111" s="32"/>
      <c r="M111" s="139" t="s">
        <v>18</v>
      </c>
      <c r="N111" s="140" t="s">
        <v>42</v>
      </c>
      <c r="P111" s="141">
        <f t="shared" ref="P111:P124" si="1">O111*H111</f>
        <v>0</v>
      </c>
      <c r="Q111" s="141">
        <v>0</v>
      </c>
      <c r="R111" s="141">
        <f t="shared" ref="R111:R124" si="2">Q111*H111</f>
        <v>0</v>
      </c>
      <c r="S111" s="141">
        <v>0</v>
      </c>
      <c r="T111" s="142">
        <f t="shared" ref="T111:T124" si="3">S111*H111</f>
        <v>0</v>
      </c>
      <c r="AR111" s="143" t="s">
        <v>195</v>
      </c>
      <c r="AT111" s="143" t="s">
        <v>191</v>
      </c>
      <c r="AU111" s="143" t="s">
        <v>80</v>
      </c>
      <c r="AY111" s="17" t="s">
        <v>189</v>
      </c>
      <c r="BE111" s="144">
        <f t="shared" ref="BE111:BE124" si="4">IF(N111="základní",J111,0)</f>
        <v>0</v>
      </c>
      <c r="BF111" s="144">
        <f t="shared" ref="BF111:BF124" si="5">IF(N111="snížená",J111,0)</f>
        <v>0</v>
      </c>
      <c r="BG111" s="144">
        <f t="shared" ref="BG111:BG124" si="6">IF(N111="zákl. přenesená",J111,0)</f>
        <v>0</v>
      </c>
      <c r="BH111" s="144">
        <f t="shared" ref="BH111:BH124" si="7">IF(N111="sníž. přenesená",J111,0)</f>
        <v>0</v>
      </c>
      <c r="BI111" s="144">
        <f t="shared" ref="BI111:BI124" si="8">IF(N111="nulová",J111,0)</f>
        <v>0</v>
      </c>
      <c r="BJ111" s="17" t="s">
        <v>78</v>
      </c>
      <c r="BK111" s="144">
        <f t="shared" ref="BK111:BK124" si="9">ROUND(I111*H111,2)</f>
        <v>0</v>
      </c>
      <c r="BL111" s="17" t="s">
        <v>195</v>
      </c>
      <c r="BM111" s="143" t="s">
        <v>247</v>
      </c>
    </row>
    <row r="112" spans="2:65" s="1" customFormat="1" ht="16.5" customHeight="1">
      <c r="B112" s="32"/>
      <c r="C112" s="132" t="s">
        <v>229</v>
      </c>
      <c r="D112" s="132" t="s">
        <v>191</v>
      </c>
      <c r="E112" s="133" t="s">
        <v>3380</v>
      </c>
      <c r="F112" s="134" t="s">
        <v>3381</v>
      </c>
      <c r="G112" s="135" t="s">
        <v>2582</v>
      </c>
      <c r="H112" s="136">
        <v>1</v>
      </c>
      <c r="I112" s="137"/>
      <c r="J112" s="138">
        <f t="shared" si="0"/>
        <v>0</v>
      </c>
      <c r="K112" s="134" t="s">
        <v>18</v>
      </c>
      <c r="L112" s="32"/>
      <c r="M112" s="139" t="s">
        <v>18</v>
      </c>
      <c r="N112" s="140" t="s">
        <v>42</v>
      </c>
      <c r="P112" s="141">
        <f t="shared" si="1"/>
        <v>0</v>
      </c>
      <c r="Q112" s="141">
        <v>0</v>
      </c>
      <c r="R112" s="141">
        <f t="shared" si="2"/>
        <v>0</v>
      </c>
      <c r="S112" s="141">
        <v>0</v>
      </c>
      <c r="T112" s="142">
        <f t="shared" si="3"/>
        <v>0</v>
      </c>
      <c r="AR112" s="143" t="s">
        <v>195</v>
      </c>
      <c r="AT112" s="143" t="s">
        <v>191</v>
      </c>
      <c r="AU112" s="143" t="s">
        <v>80</v>
      </c>
      <c r="AY112" s="17" t="s">
        <v>189</v>
      </c>
      <c r="BE112" s="144">
        <f t="shared" si="4"/>
        <v>0</v>
      </c>
      <c r="BF112" s="144">
        <f t="shared" si="5"/>
        <v>0</v>
      </c>
      <c r="BG112" s="144">
        <f t="shared" si="6"/>
        <v>0</v>
      </c>
      <c r="BH112" s="144">
        <f t="shared" si="7"/>
        <v>0</v>
      </c>
      <c r="BI112" s="144">
        <f t="shared" si="8"/>
        <v>0</v>
      </c>
      <c r="BJ112" s="17" t="s">
        <v>78</v>
      </c>
      <c r="BK112" s="144">
        <f t="shared" si="9"/>
        <v>0</v>
      </c>
      <c r="BL112" s="17" t="s">
        <v>195</v>
      </c>
      <c r="BM112" s="143" t="s">
        <v>8</v>
      </c>
    </row>
    <row r="113" spans="2:65" s="1" customFormat="1" ht="16.5" customHeight="1">
      <c r="B113" s="32"/>
      <c r="C113" s="132" t="s">
        <v>234</v>
      </c>
      <c r="D113" s="132" t="s">
        <v>191</v>
      </c>
      <c r="E113" s="133" t="s">
        <v>3382</v>
      </c>
      <c r="F113" s="134" t="s">
        <v>3383</v>
      </c>
      <c r="G113" s="135" t="s">
        <v>2582</v>
      </c>
      <c r="H113" s="136">
        <v>1</v>
      </c>
      <c r="I113" s="137"/>
      <c r="J113" s="138">
        <f t="shared" si="0"/>
        <v>0</v>
      </c>
      <c r="K113" s="134" t="s">
        <v>18</v>
      </c>
      <c r="L113" s="32"/>
      <c r="M113" s="139" t="s">
        <v>18</v>
      </c>
      <c r="N113" s="140" t="s">
        <v>42</v>
      </c>
      <c r="P113" s="141">
        <f t="shared" si="1"/>
        <v>0</v>
      </c>
      <c r="Q113" s="141">
        <v>0</v>
      </c>
      <c r="R113" s="141">
        <f t="shared" si="2"/>
        <v>0</v>
      </c>
      <c r="S113" s="141">
        <v>0</v>
      </c>
      <c r="T113" s="142">
        <f t="shared" si="3"/>
        <v>0</v>
      </c>
      <c r="AR113" s="143" t="s">
        <v>195</v>
      </c>
      <c r="AT113" s="143" t="s">
        <v>191</v>
      </c>
      <c r="AU113" s="143" t="s">
        <v>80</v>
      </c>
      <c r="AY113" s="17" t="s">
        <v>189</v>
      </c>
      <c r="BE113" s="144">
        <f t="shared" si="4"/>
        <v>0</v>
      </c>
      <c r="BF113" s="144">
        <f t="shared" si="5"/>
        <v>0</v>
      </c>
      <c r="BG113" s="144">
        <f t="shared" si="6"/>
        <v>0</v>
      </c>
      <c r="BH113" s="144">
        <f t="shared" si="7"/>
        <v>0</v>
      </c>
      <c r="BI113" s="144">
        <f t="shared" si="8"/>
        <v>0</v>
      </c>
      <c r="BJ113" s="17" t="s">
        <v>78</v>
      </c>
      <c r="BK113" s="144">
        <f t="shared" si="9"/>
        <v>0</v>
      </c>
      <c r="BL113" s="17" t="s">
        <v>195</v>
      </c>
      <c r="BM113" s="143" t="s">
        <v>277</v>
      </c>
    </row>
    <row r="114" spans="2:65" s="1" customFormat="1" ht="16.5" customHeight="1">
      <c r="B114" s="32"/>
      <c r="C114" s="132" t="s">
        <v>241</v>
      </c>
      <c r="D114" s="132" t="s">
        <v>191</v>
      </c>
      <c r="E114" s="133" t="s">
        <v>3384</v>
      </c>
      <c r="F114" s="134" t="s">
        <v>3385</v>
      </c>
      <c r="G114" s="135" t="s">
        <v>2582</v>
      </c>
      <c r="H114" s="136">
        <v>1</v>
      </c>
      <c r="I114" s="137"/>
      <c r="J114" s="138">
        <f t="shared" si="0"/>
        <v>0</v>
      </c>
      <c r="K114" s="134" t="s">
        <v>18</v>
      </c>
      <c r="L114" s="32"/>
      <c r="M114" s="139" t="s">
        <v>18</v>
      </c>
      <c r="N114" s="140" t="s">
        <v>42</v>
      </c>
      <c r="P114" s="141">
        <f t="shared" si="1"/>
        <v>0</v>
      </c>
      <c r="Q114" s="141">
        <v>0</v>
      </c>
      <c r="R114" s="141">
        <f t="shared" si="2"/>
        <v>0</v>
      </c>
      <c r="S114" s="141">
        <v>0</v>
      </c>
      <c r="T114" s="142">
        <f t="shared" si="3"/>
        <v>0</v>
      </c>
      <c r="AR114" s="143" t="s">
        <v>195</v>
      </c>
      <c r="AT114" s="143" t="s">
        <v>191</v>
      </c>
      <c r="AU114" s="143" t="s">
        <v>80</v>
      </c>
      <c r="AY114" s="17" t="s">
        <v>189</v>
      </c>
      <c r="BE114" s="144">
        <f t="shared" si="4"/>
        <v>0</v>
      </c>
      <c r="BF114" s="144">
        <f t="shared" si="5"/>
        <v>0</v>
      </c>
      <c r="BG114" s="144">
        <f t="shared" si="6"/>
        <v>0</v>
      </c>
      <c r="BH114" s="144">
        <f t="shared" si="7"/>
        <v>0</v>
      </c>
      <c r="BI114" s="144">
        <f t="shared" si="8"/>
        <v>0</v>
      </c>
      <c r="BJ114" s="17" t="s">
        <v>78</v>
      </c>
      <c r="BK114" s="144">
        <f t="shared" si="9"/>
        <v>0</v>
      </c>
      <c r="BL114" s="17" t="s">
        <v>195</v>
      </c>
      <c r="BM114" s="143" t="s">
        <v>291</v>
      </c>
    </row>
    <row r="115" spans="2:65" s="1" customFormat="1" ht="16.5" customHeight="1">
      <c r="B115" s="32"/>
      <c r="C115" s="132" t="s">
        <v>247</v>
      </c>
      <c r="D115" s="132" t="s">
        <v>191</v>
      </c>
      <c r="E115" s="133" t="s">
        <v>3386</v>
      </c>
      <c r="F115" s="134" t="s">
        <v>3387</v>
      </c>
      <c r="G115" s="135" t="s">
        <v>2582</v>
      </c>
      <c r="H115" s="136">
        <v>1</v>
      </c>
      <c r="I115" s="137"/>
      <c r="J115" s="138">
        <f t="shared" si="0"/>
        <v>0</v>
      </c>
      <c r="K115" s="134" t="s">
        <v>18</v>
      </c>
      <c r="L115" s="32"/>
      <c r="M115" s="139" t="s">
        <v>18</v>
      </c>
      <c r="N115" s="140" t="s">
        <v>42</v>
      </c>
      <c r="P115" s="141">
        <f t="shared" si="1"/>
        <v>0</v>
      </c>
      <c r="Q115" s="141">
        <v>0</v>
      </c>
      <c r="R115" s="141">
        <f t="shared" si="2"/>
        <v>0</v>
      </c>
      <c r="S115" s="141">
        <v>0</v>
      </c>
      <c r="T115" s="142">
        <f t="shared" si="3"/>
        <v>0</v>
      </c>
      <c r="AR115" s="143" t="s">
        <v>195</v>
      </c>
      <c r="AT115" s="143" t="s">
        <v>191</v>
      </c>
      <c r="AU115" s="143" t="s">
        <v>80</v>
      </c>
      <c r="AY115" s="17" t="s">
        <v>189</v>
      </c>
      <c r="BE115" s="144">
        <f t="shared" si="4"/>
        <v>0</v>
      </c>
      <c r="BF115" s="144">
        <f t="shared" si="5"/>
        <v>0</v>
      </c>
      <c r="BG115" s="144">
        <f t="shared" si="6"/>
        <v>0</v>
      </c>
      <c r="BH115" s="144">
        <f t="shared" si="7"/>
        <v>0</v>
      </c>
      <c r="BI115" s="144">
        <f t="shared" si="8"/>
        <v>0</v>
      </c>
      <c r="BJ115" s="17" t="s">
        <v>78</v>
      </c>
      <c r="BK115" s="144">
        <f t="shared" si="9"/>
        <v>0</v>
      </c>
      <c r="BL115" s="17" t="s">
        <v>195</v>
      </c>
      <c r="BM115" s="143" t="s">
        <v>307</v>
      </c>
    </row>
    <row r="116" spans="2:65" s="1" customFormat="1" ht="16.5" customHeight="1">
      <c r="B116" s="32"/>
      <c r="C116" s="132" t="s">
        <v>253</v>
      </c>
      <c r="D116" s="132" t="s">
        <v>191</v>
      </c>
      <c r="E116" s="133" t="s">
        <v>3388</v>
      </c>
      <c r="F116" s="134" t="s">
        <v>2566</v>
      </c>
      <c r="G116" s="135" t="s">
        <v>2582</v>
      </c>
      <c r="H116" s="136">
        <v>1</v>
      </c>
      <c r="I116" s="137"/>
      <c r="J116" s="138">
        <f t="shared" si="0"/>
        <v>0</v>
      </c>
      <c r="K116" s="134" t="s">
        <v>18</v>
      </c>
      <c r="L116" s="32"/>
      <c r="M116" s="139" t="s">
        <v>18</v>
      </c>
      <c r="N116" s="140" t="s">
        <v>42</v>
      </c>
      <c r="P116" s="141">
        <f t="shared" si="1"/>
        <v>0</v>
      </c>
      <c r="Q116" s="141">
        <v>0</v>
      </c>
      <c r="R116" s="141">
        <f t="shared" si="2"/>
        <v>0</v>
      </c>
      <c r="S116" s="141">
        <v>0</v>
      </c>
      <c r="T116" s="142">
        <f t="shared" si="3"/>
        <v>0</v>
      </c>
      <c r="AR116" s="143" t="s">
        <v>195</v>
      </c>
      <c r="AT116" s="143" t="s">
        <v>191</v>
      </c>
      <c r="AU116" s="143" t="s">
        <v>80</v>
      </c>
      <c r="AY116" s="17" t="s">
        <v>189</v>
      </c>
      <c r="BE116" s="144">
        <f t="shared" si="4"/>
        <v>0</v>
      </c>
      <c r="BF116" s="144">
        <f t="shared" si="5"/>
        <v>0</v>
      </c>
      <c r="BG116" s="144">
        <f t="shared" si="6"/>
        <v>0</v>
      </c>
      <c r="BH116" s="144">
        <f t="shared" si="7"/>
        <v>0</v>
      </c>
      <c r="BI116" s="144">
        <f t="shared" si="8"/>
        <v>0</v>
      </c>
      <c r="BJ116" s="17" t="s">
        <v>78</v>
      </c>
      <c r="BK116" s="144">
        <f t="shared" si="9"/>
        <v>0</v>
      </c>
      <c r="BL116" s="17" t="s">
        <v>195</v>
      </c>
      <c r="BM116" s="143" t="s">
        <v>321</v>
      </c>
    </row>
    <row r="117" spans="2:65" s="1" customFormat="1" ht="16.5" customHeight="1">
      <c r="B117" s="32"/>
      <c r="C117" s="132" t="s">
        <v>8</v>
      </c>
      <c r="D117" s="132" t="s">
        <v>191</v>
      </c>
      <c r="E117" s="133" t="s">
        <v>3232</v>
      </c>
      <c r="F117" s="134" t="s">
        <v>3147</v>
      </c>
      <c r="G117" s="135" t="s">
        <v>2582</v>
      </c>
      <c r="H117" s="136">
        <v>1</v>
      </c>
      <c r="I117" s="137"/>
      <c r="J117" s="138">
        <f t="shared" si="0"/>
        <v>0</v>
      </c>
      <c r="K117" s="134" t="s">
        <v>18</v>
      </c>
      <c r="L117" s="32"/>
      <c r="M117" s="139" t="s">
        <v>18</v>
      </c>
      <c r="N117" s="140" t="s">
        <v>42</v>
      </c>
      <c r="P117" s="141">
        <f t="shared" si="1"/>
        <v>0</v>
      </c>
      <c r="Q117" s="141">
        <v>0</v>
      </c>
      <c r="R117" s="141">
        <f t="shared" si="2"/>
        <v>0</v>
      </c>
      <c r="S117" s="141">
        <v>0</v>
      </c>
      <c r="T117" s="142">
        <f t="shared" si="3"/>
        <v>0</v>
      </c>
      <c r="AR117" s="143" t="s">
        <v>195</v>
      </c>
      <c r="AT117" s="143" t="s">
        <v>191</v>
      </c>
      <c r="AU117" s="143" t="s">
        <v>80</v>
      </c>
      <c r="AY117" s="17" t="s">
        <v>189</v>
      </c>
      <c r="BE117" s="144">
        <f t="shared" si="4"/>
        <v>0</v>
      </c>
      <c r="BF117" s="144">
        <f t="shared" si="5"/>
        <v>0</v>
      </c>
      <c r="BG117" s="144">
        <f t="shared" si="6"/>
        <v>0</v>
      </c>
      <c r="BH117" s="144">
        <f t="shared" si="7"/>
        <v>0</v>
      </c>
      <c r="BI117" s="144">
        <f t="shared" si="8"/>
        <v>0</v>
      </c>
      <c r="BJ117" s="17" t="s">
        <v>78</v>
      </c>
      <c r="BK117" s="144">
        <f t="shared" si="9"/>
        <v>0</v>
      </c>
      <c r="BL117" s="17" t="s">
        <v>195</v>
      </c>
      <c r="BM117" s="143" t="s">
        <v>332</v>
      </c>
    </row>
    <row r="118" spans="2:65" s="1" customFormat="1" ht="16.5" customHeight="1">
      <c r="B118" s="32"/>
      <c r="C118" s="132" t="s">
        <v>270</v>
      </c>
      <c r="D118" s="132" t="s">
        <v>191</v>
      </c>
      <c r="E118" s="133" t="s">
        <v>3389</v>
      </c>
      <c r="F118" s="134" t="s">
        <v>3390</v>
      </c>
      <c r="G118" s="135" t="s">
        <v>2582</v>
      </c>
      <c r="H118" s="136">
        <v>1</v>
      </c>
      <c r="I118" s="137"/>
      <c r="J118" s="138">
        <f t="shared" si="0"/>
        <v>0</v>
      </c>
      <c r="K118" s="134" t="s">
        <v>18</v>
      </c>
      <c r="L118" s="32"/>
      <c r="M118" s="139" t="s">
        <v>18</v>
      </c>
      <c r="N118" s="140" t="s">
        <v>42</v>
      </c>
      <c r="P118" s="141">
        <f t="shared" si="1"/>
        <v>0</v>
      </c>
      <c r="Q118" s="141">
        <v>0</v>
      </c>
      <c r="R118" s="141">
        <f t="shared" si="2"/>
        <v>0</v>
      </c>
      <c r="S118" s="141">
        <v>0</v>
      </c>
      <c r="T118" s="142">
        <f t="shared" si="3"/>
        <v>0</v>
      </c>
      <c r="AR118" s="143" t="s">
        <v>195</v>
      </c>
      <c r="AT118" s="143" t="s">
        <v>191</v>
      </c>
      <c r="AU118" s="143" t="s">
        <v>80</v>
      </c>
      <c r="AY118" s="17" t="s">
        <v>189</v>
      </c>
      <c r="BE118" s="144">
        <f t="shared" si="4"/>
        <v>0</v>
      </c>
      <c r="BF118" s="144">
        <f t="shared" si="5"/>
        <v>0</v>
      </c>
      <c r="BG118" s="144">
        <f t="shared" si="6"/>
        <v>0</v>
      </c>
      <c r="BH118" s="144">
        <f t="shared" si="7"/>
        <v>0</v>
      </c>
      <c r="BI118" s="144">
        <f t="shared" si="8"/>
        <v>0</v>
      </c>
      <c r="BJ118" s="17" t="s">
        <v>78</v>
      </c>
      <c r="BK118" s="144">
        <f t="shared" si="9"/>
        <v>0</v>
      </c>
      <c r="BL118" s="17" t="s">
        <v>195</v>
      </c>
      <c r="BM118" s="143" t="s">
        <v>344</v>
      </c>
    </row>
    <row r="119" spans="2:65" s="1" customFormat="1" ht="16.5" customHeight="1">
      <c r="B119" s="32"/>
      <c r="C119" s="132" t="s">
        <v>277</v>
      </c>
      <c r="D119" s="132" t="s">
        <v>191</v>
      </c>
      <c r="E119" s="133" t="s">
        <v>3391</v>
      </c>
      <c r="F119" s="134" t="s">
        <v>3152</v>
      </c>
      <c r="G119" s="135" t="s">
        <v>2582</v>
      </c>
      <c r="H119" s="136">
        <v>1</v>
      </c>
      <c r="I119" s="137"/>
      <c r="J119" s="138">
        <f t="shared" si="0"/>
        <v>0</v>
      </c>
      <c r="K119" s="134" t="s">
        <v>18</v>
      </c>
      <c r="L119" s="32"/>
      <c r="M119" s="139" t="s">
        <v>18</v>
      </c>
      <c r="N119" s="140" t="s">
        <v>42</v>
      </c>
      <c r="P119" s="141">
        <f t="shared" si="1"/>
        <v>0</v>
      </c>
      <c r="Q119" s="141">
        <v>0</v>
      </c>
      <c r="R119" s="141">
        <f t="shared" si="2"/>
        <v>0</v>
      </c>
      <c r="S119" s="141">
        <v>0</v>
      </c>
      <c r="T119" s="142">
        <f t="shared" si="3"/>
        <v>0</v>
      </c>
      <c r="AR119" s="143" t="s">
        <v>195</v>
      </c>
      <c r="AT119" s="143" t="s">
        <v>191</v>
      </c>
      <c r="AU119" s="143" t="s">
        <v>80</v>
      </c>
      <c r="AY119" s="17" t="s">
        <v>189</v>
      </c>
      <c r="BE119" s="144">
        <f t="shared" si="4"/>
        <v>0</v>
      </c>
      <c r="BF119" s="144">
        <f t="shared" si="5"/>
        <v>0</v>
      </c>
      <c r="BG119" s="144">
        <f t="shared" si="6"/>
        <v>0</v>
      </c>
      <c r="BH119" s="144">
        <f t="shared" si="7"/>
        <v>0</v>
      </c>
      <c r="BI119" s="144">
        <f t="shared" si="8"/>
        <v>0</v>
      </c>
      <c r="BJ119" s="17" t="s">
        <v>78</v>
      </c>
      <c r="BK119" s="144">
        <f t="shared" si="9"/>
        <v>0</v>
      </c>
      <c r="BL119" s="17" t="s">
        <v>195</v>
      </c>
      <c r="BM119" s="143" t="s">
        <v>356</v>
      </c>
    </row>
    <row r="120" spans="2:65" s="1" customFormat="1" ht="16.5" customHeight="1">
      <c r="B120" s="32"/>
      <c r="C120" s="132" t="s">
        <v>283</v>
      </c>
      <c r="D120" s="132" t="s">
        <v>191</v>
      </c>
      <c r="E120" s="133" t="s">
        <v>3153</v>
      </c>
      <c r="F120" s="134" t="s">
        <v>3154</v>
      </c>
      <c r="G120" s="135" t="s">
        <v>2582</v>
      </c>
      <c r="H120" s="136">
        <v>1</v>
      </c>
      <c r="I120" s="137"/>
      <c r="J120" s="138">
        <f t="shared" si="0"/>
        <v>0</v>
      </c>
      <c r="K120" s="134" t="s">
        <v>18</v>
      </c>
      <c r="L120" s="32"/>
      <c r="M120" s="139" t="s">
        <v>18</v>
      </c>
      <c r="N120" s="140" t="s">
        <v>42</v>
      </c>
      <c r="P120" s="141">
        <f t="shared" si="1"/>
        <v>0</v>
      </c>
      <c r="Q120" s="141">
        <v>0</v>
      </c>
      <c r="R120" s="141">
        <f t="shared" si="2"/>
        <v>0</v>
      </c>
      <c r="S120" s="141">
        <v>0</v>
      </c>
      <c r="T120" s="142">
        <f t="shared" si="3"/>
        <v>0</v>
      </c>
      <c r="AR120" s="143" t="s">
        <v>195</v>
      </c>
      <c r="AT120" s="143" t="s">
        <v>191</v>
      </c>
      <c r="AU120" s="143" t="s">
        <v>80</v>
      </c>
      <c r="AY120" s="17" t="s">
        <v>189</v>
      </c>
      <c r="BE120" s="144">
        <f t="shared" si="4"/>
        <v>0</v>
      </c>
      <c r="BF120" s="144">
        <f t="shared" si="5"/>
        <v>0</v>
      </c>
      <c r="BG120" s="144">
        <f t="shared" si="6"/>
        <v>0</v>
      </c>
      <c r="BH120" s="144">
        <f t="shared" si="7"/>
        <v>0</v>
      </c>
      <c r="BI120" s="144">
        <f t="shared" si="8"/>
        <v>0</v>
      </c>
      <c r="BJ120" s="17" t="s">
        <v>78</v>
      </c>
      <c r="BK120" s="144">
        <f t="shared" si="9"/>
        <v>0</v>
      </c>
      <c r="BL120" s="17" t="s">
        <v>195</v>
      </c>
      <c r="BM120" s="143" t="s">
        <v>367</v>
      </c>
    </row>
    <row r="121" spans="2:65" s="1" customFormat="1" ht="16.5" customHeight="1">
      <c r="B121" s="32"/>
      <c r="C121" s="132" t="s">
        <v>291</v>
      </c>
      <c r="D121" s="132" t="s">
        <v>191</v>
      </c>
      <c r="E121" s="133" t="s">
        <v>3233</v>
      </c>
      <c r="F121" s="134" t="s">
        <v>3156</v>
      </c>
      <c r="G121" s="135" t="s">
        <v>2582</v>
      </c>
      <c r="H121" s="136">
        <v>1</v>
      </c>
      <c r="I121" s="137"/>
      <c r="J121" s="138">
        <f t="shared" si="0"/>
        <v>0</v>
      </c>
      <c r="K121" s="134" t="s">
        <v>18</v>
      </c>
      <c r="L121" s="32"/>
      <c r="M121" s="139" t="s">
        <v>18</v>
      </c>
      <c r="N121" s="140" t="s">
        <v>42</v>
      </c>
      <c r="P121" s="141">
        <f t="shared" si="1"/>
        <v>0</v>
      </c>
      <c r="Q121" s="141">
        <v>0</v>
      </c>
      <c r="R121" s="141">
        <f t="shared" si="2"/>
        <v>0</v>
      </c>
      <c r="S121" s="141">
        <v>0</v>
      </c>
      <c r="T121" s="142">
        <f t="shared" si="3"/>
        <v>0</v>
      </c>
      <c r="AR121" s="143" t="s">
        <v>195</v>
      </c>
      <c r="AT121" s="143" t="s">
        <v>191</v>
      </c>
      <c r="AU121" s="143" t="s">
        <v>80</v>
      </c>
      <c r="AY121" s="17" t="s">
        <v>189</v>
      </c>
      <c r="BE121" s="144">
        <f t="shared" si="4"/>
        <v>0</v>
      </c>
      <c r="BF121" s="144">
        <f t="shared" si="5"/>
        <v>0</v>
      </c>
      <c r="BG121" s="144">
        <f t="shared" si="6"/>
        <v>0</v>
      </c>
      <c r="BH121" s="144">
        <f t="shared" si="7"/>
        <v>0</v>
      </c>
      <c r="BI121" s="144">
        <f t="shared" si="8"/>
        <v>0</v>
      </c>
      <c r="BJ121" s="17" t="s">
        <v>78</v>
      </c>
      <c r="BK121" s="144">
        <f t="shared" si="9"/>
        <v>0</v>
      </c>
      <c r="BL121" s="17" t="s">
        <v>195</v>
      </c>
      <c r="BM121" s="143" t="s">
        <v>381</v>
      </c>
    </row>
    <row r="122" spans="2:65" s="1" customFormat="1" ht="16.5" customHeight="1">
      <c r="B122" s="32"/>
      <c r="C122" s="132" t="s">
        <v>298</v>
      </c>
      <c r="D122" s="132" t="s">
        <v>191</v>
      </c>
      <c r="E122" s="133" t="s">
        <v>3392</v>
      </c>
      <c r="F122" s="134" t="s">
        <v>3158</v>
      </c>
      <c r="G122" s="135" t="s">
        <v>2582</v>
      </c>
      <c r="H122" s="136">
        <v>1</v>
      </c>
      <c r="I122" s="137"/>
      <c r="J122" s="138">
        <f t="shared" si="0"/>
        <v>0</v>
      </c>
      <c r="K122" s="134" t="s">
        <v>18</v>
      </c>
      <c r="L122" s="32"/>
      <c r="M122" s="139" t="s">
        <v>18</v>
      </c>
      <c r="N122" s="140" t="s">
        <v>42</v>
      </c>
      <c r="P122" s="141">
        <f t="shared" si="1"/>
        <v>0</v>
      </c>
      <c r="Q122" s="141">
        <v>0</v>
      </c>
      <c r="R122" s="141">
        <f t="shared" si="2"/>
        <v>0</v>
      </c>
      <c r="S122" s="141">
        <v>0</v>
      </c>
      <c r="T122" s="142">
        <f t="shared" si="3"/>
        <v>0</v>
      </c>
      <c r="AR122" s="143" t="s">
        <v>195</v>
      </c>
      <c r="AT122" s="143" t="s">
        <v>191</v>
      </c>
      <c r="AU122" s="143" t="s">
        <v>80</v>
      </c>
      <c r="AY122" s="17" t="s">
        <v>189</v>
      </c>
      <c r="BE122" s="144">
        <f t="shared" si="4"/>
        <v>0</v>
      </c>
      <c r="BF122" s="144">
        <f t="shared" si="5"/>
        <v>0</v>
      </c>
      <c r="BG122" s="144">
        <f t="shared" si="6"/>
        <v>0</v>
      </c>
      <c r="BH122" s="144">
        <f t="shared" si="7"/>
        <v>0</v>
      </c>
      <c r="BI122" s="144">
        <f t="shared" si="8"/>
        <v>0</v>
      </c>
      <c r="BJ122" s="17" t="s">
        <v>78</v>
      </c>
      <c r="BK122" s="144">
        <f t="shared" si="9"/>
        <v>0</v>
      </c>
      <c r="BL122" s="17" t="s">
        <v>195</v>
      </c>
      <c r="BM122" s="143" t="s">
        <v>394</v>
      </c>
    </row>
    <row r="123" spans="2:65" s="1" customFormat="1" ht="16.5" customHeight="1">
      <c r="B123" s="32"/>
      <c r="C123" s="132" t="s">
        <v>307</v>
      </c>
      <c r="D123" s="132" t="s">
        <v>191</v>
      </c>
      <c r="E123" s="133" t="s">
        <v>3393</v>
      </c>
      <c r="F123" s="134" t="s">
        <v>3160</v>
      </c>
      <c r="G123" s="135" t="s">
        <v>2582</v>
      </c>
      <c r="H123" s="136">
        <v>1</v>
      </c>
      <c r="I123" s="137"/>
      <c r="J123" s="138">
        <f t="shared" si="0"/>
        <v>0</v>
      </c>
      <c r="K123" s="134" t="s">
        <v>18</v>
      </c>
      <c r="L123" s="32"/>
      <c r="M123" s="139" t="s">
        <v>18</v>
      </c>
      <c r="N123" s="140" t="s">
        <v>42</v>
      </c>
      <c r="P123" s="141">
        <f t="shared" si="1"/>
        <v>0</v>
      </c>
      <c r="Q123" s="141">
        <v>0</v>
      </c>
      <c r="R123" s="141">
        <f t="shared" si="2"/>
        <v>0</v>
      </c>
      <c r="S123" s="141">
        <v>0</v>
      </c>
      <c r="T123" s="142">
        <f t="shared" si="3"/>
        <v>0</v>
      </c>
      <c r="AR123" s="143" t="s">
        <v>195</v>
      </c>
      <c r="AT123" s="143" t="s">
        <v>191</v>
      </c>
      <c r="AU123" s="143" t="s">
        <v>80</v>
      </c>
      <c r="AY123" s="17" t="s">
        <v>189</v>
      </c>
      <c r="BE123" s="144">
        <f t="shared" si="4"/>
        <v>0</v>
      </c>
      <c r="BF123" s="144">
        <f t="shared" si="5"/>
        <v>0</v>
      </c>
      <c r="BG123" s="144">
        <f t="shared" si="6"/>
        <v>0</v>
      </c>
      <c r="BH123" s="144">
        <f t="shared" si="7"/>
        <v>0</v>
      </c>
      <c r="BI123" s="144">
        <f t="shared" si="8"/>
        <v>0</v>
      </c>
      <c r="BJ123" s="17" t="s">
        <v>78</v>
      </c>
      <c r="BK123" s="144">
        <f t="shared" si="9"/>
        <v>0</v>
      </c>
      <c r="BL123" s="17" t="s">
        <v>195</v>
      </c>
      <c r="BM123" s="143" t="s">
        <v>405</v>
      </c>
    </row>
    <row r="124" spans="2:65" s="1" customFormat="1" ht="16.5" customHeight="1">
      <c r="B124" s="32"/>
      <c r="C124" s="132" t="s">
        <v>316</v>
      </c>
      <c r="D124" s="132" t="s">
        <v>191</v>
      </c>
      <c r="E124" s="133" t="s">
        <v>3243</v>
      </c>
      <c r="F124" s="134" t="s">
        <v>3176</v>
      </c>
      <c r="G124" s="135" t="s">
        <v>2582</v>
      </c>
      <c r="H124" s="136">
        <v>1</v>
      </c>
      <c r="I124" s="137"/>
      <c r="J124" s="138">
        <f t="shared" si="0"/>
        <v>0</v>
      </c>
      <c r="K124" s="134" t="s">
        <v>18</v>
      </c>
      <c r="L124" s="32"/>
      <c r="M124" s="187" t="s">
        <v>18</v>
      </c>
      <c r="N124" s="188" t="s">
        <v>42</v>
      </c>
      <c r="O124" s="185"/>
      <c r="P124" s="189">
        <f t="shared" si="1"/>
        <v>0</v>
      </c>
      <c r="Q124" s="189">
        <v>0</v>
      </c>
      <c r="R124" s="189">
        <f t="shared" si="2"/>
        <v>0</v>
      </c>
      <c r="S124" s="189">
        <v>0</v>
      </c>
      <c r="T124" s="190">
        <f t="shared" si="3"/>
        <v>0</v>
      </c>
      <c r="AR124" s="143" t="s">
        <v>195</v>
      </c>
      <c r="AT124" s="143" t="s">
        <v>191</v>
      </c>
      <c r="AU124" s="143" t="s">
        <v>80</v>
      </c>
      <c r="AY124" s="17" t="s">
        <v>189</v>
      </c>
      <c r="BE124" s="144">
        <f t="shared" si="4"/>
        <v>0</v>
      </c>
      <c r="BF124" s="144">
        <f t="shared" si="5"/>
        <v>0</v>
      </c>
      <c r="BG124" s="144">
        <f t="shared" si="6"/>
        <v>0</v>
      </c>
      <c r="BH124" s="144">
        <f t="shared" si="7"/>
        <v>0</v>
      </c>
      <c r="BI124" s="144">
        <f t="shared" si="8"/>
        <v>0</v>
      </c>
      <c r="BJ124" s="17" t="s">
        <v>78</v>
      </c>
      <c r="BK124" s="144">
        <f t="shared" si="9"/>
        <v>0</v>
      </c>
      <c r="BL124" s="17" t="s">
        <v>195</v>
      </c>
      <c r="BM124" s="143" t="s">
        <v>419</v>
      </c>
    </row>
    <row r="125" spans="2:65" s="1" customFormat="1" ht="6.95" customHeight="1">
      <c r="B125" s="40"/>
      <c r="C125" s="41"/>
      <c r="D125" s="41"/>
      <c r="E125" s="41"/>
      <c r="F125" s="41"/>
      <c r="G125" s="41"/>
      <c r="H125" s="41"/>
      <c r="I125" s="41"/>
      <c r="J125" s="41"/>
      <c r="K125" s="41"/>
      <c r="L125" s="32"/>
    </row>
  </sheetData>
  <sheetProtection algorithmName="SHA-512" hashValue="q3RsSfQTRFc4kH7f5Z50ZUz8/9CcbOVrLYhqfcc9hMwXIhWLfLPKMtihE5FPyLbuyNaxKw2I+7+dMNPeexATKg==" saltValue="Hc1rsZ7Jj3M59ECbwnLAYz8LktC0mtio2yIQu1tTvRKxl4ekpDLZoMZsfoo4n6rL/olBSMXDUHxQMK7FpN5W3A==" spinCount="100000" sheet="1" objects="1" scenarios="1" formatColumns="0" formatRows="0" autoFilter="0"/>
  <autoFilter ref="C97:K124" xr:uid="{00000000-0009-0000-0000-00000B000000}"/>
  <mergeCells count="15">
    <mergeCell ref="E84:H84"/>
    <mergeCell ref="E88:H88"/>
    <mergeCell ref="E86:H86"/>
    <mergeCell ref="E90:H90"/>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111"/>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117</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75">
      <c r="B8" s="20"/>
      <c r="D8" s="27" t="s">
        <v>150</v>
      </c>
      <c r="L8" s="20"/>
    </row>
    <row r="9" spans="2:46" ht="16.5" customHeight="1">
      <c r="B9" s="20"/>
      <c r="E9" s="347" t="s">
        <v>151</v>
      </c>
      <c r="F9" s="320"/>
      <c r="G9" s="320"/>
      <c r="H9" s="320"/>
      <c r="L9" s="20"/>
    </row>
    <row r="10" spans="2:46" ht="12" customHeight="1">
      <c r="B10" s="20"/>
      <c r="D10" s="27" t="s">
        <v>152</v>
      </c>
      <c r="L10" s="20"/>
    </row>
    <row r="11" spans="2:46" s="1" customFormat="1" ht="16.5" customHeight="1">
      <c r="B11" s="32"/>
      <c r="E11" s="311" t="s">
        <v>3065</v>
      </c>
      <c r="F11" s="346"/>
      <c r="G11" s="346"/>
      <c r="H11" s="346"/>
      <c r="L11" s="32"/>
    </row>
    <row r="12" spans="2:46" s="1" customFormat="1" ht="12" customHeight="1">
      <c r="B12" s="32"/>
      <c r="D12" s="27" t="s">
        <v>631</v>
      </c>
      <c r="L12" s="32"/>
    </row>
    <row r="13" spans="2:46" s="1" customFormat="1" ht="16.5" customHeight="1">
      <c r="B13" s="32"/>
      <c r="E13" s="342" t="s">
        <v>3394</v>
      </c>
      <c r="F13" s="346"/>
      <c r="G13" s="346"/>
      <c r="H13" s="346"/>
      <c r="L13" s="32"/>
    </row>
    <row r="14" spans="2:46" s="1" customFormat="1">
      <c r="B14" s="32"/>
      <c r="L14" s="32"/>
    </row>
    <row r="15" spans="2:46" s="1" customFormat="1" ht="12" customHeight="1">
      <c r="B15" s="32"/>
      <c r="D15" s="27" t="s">
        <v>17</v>
      </c>
      <c r="F15" s="25" t="s">
        <v>18</v>
      </c>
      <c r="I15" s="27" t="s">
        <v>19</v>
      </c>
      <c r="J15" s="25" t="s">
        <v>18</v>
      </c>
      <c r="L15" s="32"/>
    </row>
    <row r="16" spans="2:46" s="1" customFormat="1" ht="12" customHeight="1">
      <c r="B16" s="32"/>
      <c r="D16" s="27" t="s">
        <v>20</v>
      </c>
      <c r="F16" s="25" t="s">
        <v>2164</v>
      </c>
      <c r="I16" s="27" t="s">
        <v>22</v>
      </c>
      <c r="J16" s="48" t="str">
        <f>'Rekapitulace stavby'!AN8</f>
        <v>3. 4. 2024</v>
      </c>
      <c r="L16" s="32"/>
    </row>
    <row r="17" spans="2:12" s="1" customFormat="1" ht="10.9" customHeight="1">
      <c r="B17" s="32"/>
      <c r="L17" s="32"/>
    </row>
    <row r="18" spans="2:12" s="1" customFormat="1" ht="12" customHeight="1">
      <c r="B18" s="32"/>
      <c r="D18" s="27" t="s">
        <v>24</v>
      </c>
      <c r="I18" s="27" t="s">
        <v>25</v>
      </c>
      <c r="J18" s="25" t="str">
        <f>IF('Rekapitulace stavby'!AN10="","",'Rekapitulace stavby'!AN10)</f>
        <v/>
      </c>
      <c r="L18" s="32"/>
    </row>
    <row r="19" spans="2:12" s="1" customFormat="1" ht="18" customHeight="1">
      <c r="B19" s="32"/>
      <c r="E19" s="25" t="str">
        <f>IF('Rekapitulace stavby'!E11="","",'Rekapitulace stavby'!E11)</f>
        <v>Česká zemědělská univerzita</v>
      </c>
      <c r="I19" s="27" t="s">
        <v>27</v>
      </c>
      <c r="J19" s="25" t="str">
        <f>IF('Rekapitulace stavby'!AN11="","",'Rekapitulace stavby'!AN11)</f>
        <v/>
      </c>
      <c r="L19" s="32"/>
    </row>
    <row r="20" spans="2:12" s="1" customFormat="1" ht="6.95" customHeight="1">
      <c r="B20" s="32"/>
      <c r="L20" s="32"/>
    </row>
    <row r="21" spans="2:12" s="1" customFormat="1" ht="12" customHeight="1">
      <c r="B21" s="32"/>
      <c r="D21" s="27" t="s">
        <v>28</v>
      </c>
      <c r="I21" s="27" t="s">
        <v>25</v>
      </c>
      <c r="J21" s="28" t="str">
        <f>'Rekapitulace stavby'!AN13</f>
        <v>Vyplň údaj</v>
      </c>
      <c r="L21" s="32"/>
    </row>
    <row r="22" spans="2:12" s="1" customFormat="1" ht="18" customHeight="1">
      <c r="B22" s="32"/>
      <c r="E22" s="349" t="str">
        <f>'Rekapitulace stavby'!E14</f>
        <v>Vyplň údaj</v>
      </c>
      <c r="F22" s="332"/>
      <c r="G22" s="332"/>
      <c r="H22" s="332"/>
      <c r="I22" s="27" t="s">
        <v>27</v>
      </c>
      <c r="J22" s="28" t="str">
        <f>'Rekapitulace stavby'!AN14</f>
        <v>Vyplň údaj</v>
      </c>
      <c r="L22" s="32"/>
    </row>
    <row r="23" spans="2:12" s="1" customFormat="1" ht="6.95" customHeight="1">
      <c r="B23" s="32"/>
      <c r="L23" s="32"/>
    </row>
    <row r="24" spans="2:12" s="1" customFormat="1" ht="12" customHeight="1">
      <c r="B24" s="32"/>
      <c r="D24" s="27" t="s">
        <v>30</v>
      </c>
      <c r="I24" s="27" t="s">
        <v>25</v>
      </c>
      <c r="J24" s="25" t="str">
        <f>IF('Rekapitulace stavby'!AN16="","",'Rekapitulace stavby'!AN16)</f>
        <v/>
      </c>
      <c r="L24" s="32"/>
    </row>
    <row r="25" spans="2:12" s="1" customFormat="1" ht="18" customHeight="1">
      <c r="B25" s="32"/>
      <c r="E25" s="25" t="str">
        <f>IF('Rekapitulace stavby'!E17="","",'Rekapitulace stavby'!E17)</f>
        <v>GREBNER,  spol. s r.o.</v>
      </c>
      <c r="I25" s="27" t="s">
        <v>27</v>
      </c>
      <c r="J25" s="25" t="str">
        <f>IF('Rekapitulace stavby'!AN17="","",'Rekapitulace stavby'!AN17)</f>
        <v/>
      </c>
      <c r="L25" s="32"/>
    </row>
    <row r="26" spans="2:12" s="1" customFormat="1" ht="6.95" customHeight="1">
      <c r="B26" s="32"/>
      <c r="L26" s="32"/>
    </row>
    <row r="27" spans="2:12" s="1" customFormat="1" ht="12" customHeight="1">
      <c r="B27" s="32"/>
      <c r="D27" s="27" t="s">
        <v>33</v>
      </c>
      <c r="I27" s="27" t="s">
        <v>25</v>
      </c>
      <c r="J27" s="25" t="str">
        <f>IF('Rekapitulace stavby'!AN19="","",'Rekapitulace stavby'!AN19)</f>
        <v/>
      </c>
      <c r="L27" s="32"/>
    </row>
    <row r="28" spans="2:12" s="1" customFormat="1" ht="18" customHeight="1">
      <c r="B28" s="32"/>
      <c r="E28" s="25" t="str">
        <f>IF('Rekapitulace stavby'!E20="","",'Rekapitulace stavby'!E20)</f>
        <v>Ing. Josef Němeček</v>
      </c>
      <c r="I28" s="27" t="s">
        <v>27</v>
      </c>
      <c r="J28" s="25" t="str">
        <f>IF('Rekapitulace stavby'!AN20="","",'Rekapitulace stavby'!AN20)</f>
        <v/>
      </c>
      <c r="L28" s="32"/>
    </row>
    <row r="29" spans="2:12" s="1" customFormat="1" ht="6.95" customHeight="1">
      <c r="B29" s="32"/>
      <c r="L29" s="32"/>
    </row>
    <row r="30" spans="2:12" s="1" customFormat="1" ht="12" customHeight="1">
      <c r="B30" s="32"/>
      <c r="D30" s="27" t="s">
        <v>35</v>
      </c>
      <c r="L30" s="32"/>
    </row>
    <row r="31" spans="2:12" s="7" customFormat="1" ht="16.5" customHeight="1">
      <c r="B31" s="90"/>
      <c r="E31" s="336" t="s">
        <v>18</v>
      </c>
      <c r="F31" s="336"/>
      <c r="G31" s="336"/>
      <c r="H31" s="336"/>
      <c r="L31" s="90"/>
    </row>
    <row r="32" spans="2:12" s="1" customFormat="1" ht="6.95" customHeight="1">
      <c r="B32" s="32"/>
      <c r="L32" s="32"/>
    </row>
    <row r="33" spans="2:12" s="1" customFormat="1" ht="6.95" customHeight="1">
      <c r="B33" s="32"/>
      <c r="D33" s="49"/>
      <c r="E33" s="49"/>
      <c r="F33" s="49"/>
      <c r="G33" s="49"/>
      <c r="H33" s="49"/>
      <c r="I33" s="49"/>
      <c r="J33" s="49"/>
      <c r="K33" s="49"/>
      <c r="L33" s="32"/>
    </row>
    <row r="34" spans="2:12" s="1" customFormat="1" ht="25.35" customHeight="1">
      <c r="B34" s="32"/>
      <c r="D34" s="91" t="s">
        <v>37</v>
      </c>
      <c r="J34" s="61">
        <f>ROUND(J95, 2)</f>
        <v>0</v>
      </c>
      <c r="L34" s="32"/>
    </row>
    <row r="35" spans="2:12" s="1" customFormat="1" ht="6.95" customHeight="1">
      <c r="B35" s="32"/>
      <c r="D35" s="49"/>
      <c r="E35" s="49"/>
      <c r="F35" s="49"/>
      <c r="G35" s="49"/>
      <c r="H35" s="49"/>
      <c r="I35" s="49"/>
      <c r="J35" s="49"/>
      <c r="K35" s="49"/>
      <c r="L35" s="32"/>
    </row>
    <row r="36" spans="2:12" s="1" customFormat="1" ht="14.45" customHeight="1">
      <c r="B36" s="32"/>
      <c r="F36" s="92" t="s">
        <v>39</v>
      </c>
      <c r="I36" s="92" t="s">
        <v>38</v>
      </c>
      <c r="J36" s="92" t="s">
        <v>40</v>
      </c>
      <c r="L36" s="32"/>
    </row>
    <row r="37" spans="2:12" s="1" customFormat="1" ht="14.45" customHeight="1">
      <c r="B37" s="32"/>
      <c r="D37" s="93" t="s">
        <v>41</v>
      </c>
      <c r="E37" s="27" t="s">
        <v>42</v>
      </c>
      <c r="F37" s="81">
        <f>ROUND((SUM(BE95:BE110)),  2)</f>
        <v>0</v>
      </c>
      <c r="I37" s="94">
        <v>0.21</v>
      </c>
      <c r="J37" s="81">
        <f>ROUND(((SUM(BE95:BE110))*I37),  2)</f>
        <v>0</v>
      </c>
      <c r="L37" s="32"/>
    </row>
    <row r="38" spans="2:12" s="1" customFormat="1" ht="14.45" customHeight="1">
      <c r="B38" s="32"/>
      <c r="E38" s="27" t="s">
        <v>43</v>
      </c>
      <c r="F38" s="81">
        <f>ROUND((SUM(BF95:BF110)),  2)</f>
        <v>0</v>
      </c>
      <c r="I38" s="94">
        <v>0.12</v>
      </c>
      <c r="J38" s="81">
        <f>ROUND(((SUM(BF95:BF110))*I38),  2)</f>
        <v>0</v>
      </c>
      <c r="L38" s="32"/>
    </row>
    <row r="39" spans="2:12" s="1" customFormat="1" ht="14.45" hidden="1" customHeight="1">
      <c r="B39" s="32"/>
      <c r="E39" s="27" t="s">
        <v>44</v>
      </c>
      <c r="F39" s="81">
        <f>ROUND((SUM(BG95:BG110)),  2)</f>
        <v>0</v>
      </c>
      <c r="I39" s="94">
        <v>0.21</v>
      </c>
      <c r="J39" s="81">
        <f>0</f>
        <v>0</v>
      </c>
      <c r="L39" s="32"/>
    </row>
    <row r="40" spans="2:12" s="1" customFormat="1" ht="14.45" hidden="1" customHeight="1">
      <c r="B40" s="32"/>
      <c r="E40" s="27" t="s">
        <v>45</v>
      </c>
      <c r="F40" s="81">
        <f>ROUND((SUM(BH95:BH110)),  2)</f>
        <v>0</v>
      </c>
      <c r="I40" s="94">
        <v>0.12</v>
      </c>
      <c r="J40" s="81">
        <f>0</f>
        <v>0</v>
      </c>
      <c r="L40" s="32"/>
    </row>
    <row r="41" spans="2:12" s="1" customFormat="1" ht="14.45" hidden="1" customHeight="1">
      <c r="B41" s="32"/>
      <c r="E41" s="27" t="s">
        <v>46</v>
      </c>
      <c r="F41" s="81">
        <f>ROUND((SUM(BI95:BI110)),  2)</f>
        <v>0</v>
      </c>
      <c r="I41" s="94">
        <v>0</v>
      </c>
      <c r="J41" s="81">
        <f>0</f>
        <v>0</v>
      </c>
      <c r="L41" s="32"/>
    </row>
    <row r="42" spans="2:12" s="1" customFormat="1" ht="6.95" customHeight="1">
      <c r="B42" s="32"/>
      <c r="L42" s="32"/>
    </row>
    <row r="43" spans="2:12" s="1" customFormat="1" ht="25.35" customHeight="1">
      <c r="B43" s="32"/>
      <c r="C43" s="95"/>
      <c r="D43" s="96" t="s">
        <v>47</v>
      </c>
      <c r="E43" s="52"/>
      <c r="F43" s="52"/>
      <c r="G43" s="97" t="s">
        <v>48</v>
      </c>
      <c r="H43" s="98" t="s">
        <v>49</v>
      </c>
      <c r="I43" s="52"/>
      <c r="J43" s="99">
        <f>SUM(J34:J41)</f>
        <v>0</v>
      </c>
      <c r="K43" s="100"/>
      <c r="L43" s="32"/>
    </row>
    <row r="44" spans="2:12" s="1" customFormat="1" ht="14.45" customHeight="1">
      <c r="B44" s="40"/>
      <c r="C44" s="41"/>
      <c r="D44" s="41"/>
      <c r="E44" s="41"/>
      <c r="F44" s="41"/>
      <c r="G44" s="41"/>
      <c r="H44" s="41"/>
      <c r="I44" s="41"/>
      <c r="J44" s="41"/>
      <c r="K44" s="41"/>
      <c r="L44" s="32"/>
    </row>
    <row r="48" spans="2:12" s="1" customFormat="1" ht="6.95" customHeight="1">
      <c r="B48" s="42"/>
      <c r="C48" s="43"/>
      <c r="D48" s="43"/>
      <c r="E48" s="43"/>
      <c r="F48" s="43"/>
      <c r="G48" s="43"/>
      <c r="H48" s="43"/>
      <c r="I48" s="43"/>
      <c r="J48" s="43"/>
      <c r="K48" s="43"/>
      <c r="L48" s="32"/>
    </row>
    <row r="49" spans="2:12" s="1" customFormat="1" ht="24.95" customHeight="1">
      <c r="B49" s="32"/>
      <c r="C49" s="21" t="s">
        <v>155</v>
      </c>
      <c r="L49" s="32"/>
    </row>
    <row r="50" spans="2:12" s="1" customFormat="1" ht="6.95" customHeight="1">
      <c r="B50" s="32"/>
      <c r="L50" s="32"/>
    </row>
    <row r="51" spans="2:12" s="1" customFormat="1" ht="12" customHeight="1">
      <c r="B51" s="32"/>
      <c r="C51" s="27" t="s">
        <v>15</v>
      </c>
      <c r="L51" s="32"/>
    </row>
    <row r="52" spans="2:12" s="1" customFormat="1" ht="16.5" customHeight="1">
      <c r="B52" s="32"/>
      <c r="E52" s="347" t="str">
        <f>E7</f>
        <v>Rekonstrukce pavilonu údržby - A, úprava 13.6.2025</v>
      </c>
      <c r="F52" s="348"/>
      <c r="G52" s="348"/>
      <c r="H52" s="348"/>
      <c r="L52" s="32"/>
    </row>
    <row r="53" spans="2:12" ht="12" customHeight="1">
      <c r="B53" s="20"/>
      <c r="C53" s="27" t="s">
        <v>150</v>
      </c>
      <c r="L53" s="20"/>
    </row>
    <row r="54" spans="2:12" ht="16.5" customHeight="1">
      <c r="B54" s="20"/>
      <c r="E54" s="347" t="s">
        <v>151</v>
      </c>
      <c r="F54" s="320"/>
      <c r="G54" s="320"/>
      <c r="H54" s="320"/>
      <c r="L54" s="20"/>
    </row>
    <row r="55" spans="2:12" ht="12" customHeight="1">
      <c r="B55" s="20"/>
      <c r="C55" s="27" t="s">
        <v>152</v>
      </c>
      <c r="L55" s="20"/>
    </row>
    <row r="56" spans="2:12" s="1" customFormat="1" ht="16.5" customHeight="1">
      <c r="B56" s="32"/>
      <c r="E56" s="311" t="s">
        <v>3065</v>
      </c>
      <c r="F56" s="346"/>
      <c r="G56" s="346"/>
      <c r="H56" s="346"/>
      <c r="L56" s="32"/>
    </row>
    <row r="57" spans="2:12" s="1" customFormat="1" ht="12" customHeight="1">
      <c r="B57" s="32"/>
      <c r="C57" s="27" t="s">
        <v>631</v>
      </c>
      <c r="L57" s="32"/>
    </row>
    <row r="58" spans="2:12" s="1" customFormat="1" ht="16.5" customHeight="1">
      <c r="B58" s="32"/>
      <c r="E58" s="342" t="str">
        <f>E13</f>
        <v xml:space="preserve">05 - CCTV </v>
      </c>
      <c r="F58" s="346"/>
      <c r="G58" s="346"/>
      <c r="H58" s="346"/>
      <c r="L58" s="32"/>
    </row>
    <row r="59" spans="2:12" s="1" customFormat="1" ht="6.95" customHeight="1">
      <c r="B59" s="32"/>
      <c r="L59" s="32"/>
    </row>
    <row r="60" spans="2:12" s="1" customFormat="1" ht="12" customHeight="1">
      <c r="B60" s="32"/>
      <c r="C60" s="27" t="s">
        <v>20</v>
      </c>
      <c r="F60" s="25" t="str">
        <f>F16</f>
        <v xml:space="preserve"> </v>
      </c>
      <c r="I60" s="27" t="s">
        <v>22</v>
      </c>
      <c r="J60" s="48" t="str">
        <f>IF(J16="","",J16)</f>
        <v>3. 4. 2024</v>
      </c>
      <c r="L60" s="32"/>
    </row>
    <row r="61" spans="2:12" s="1" customFormat="1" ht="6.95" customHeight="1">
      <c r="B61" s="32"/>
      <c r="L61" s="32"/>
    </row>
    <row r="62" spans="2:12" s="1" customFormat="1" ht="25.7" customHeight="1">
      <c r="B62" s="32"/>
      <c r="C62" s="27" t="s">
        <v>24</v>
      </c>
      <c r="F62" s="25" t="str">
        <f>E19</f>
        <v>Česká zemědělská univerzita</v>
      </c>
      <c r="I62" s="27" t="s">
        <v>30</v>
      </c>
      <c r="J62" s="30" t="str">
        <f>E25</f>
        <v>GREBNER,  spol. s r.o.</v>
      </c>
      <c r="L62" s="32"/>
    </row>
    <row r="63" spans="2:12" s="1" customFormat="1" ht="15.2" customHeight="1">
      <c r="B63" s="32"/>
      <c r="C63" s="27" t="s">
        <v>28</v>
      </c>
      <c r="F63" s="25" t="str">
        <f>IF(E22="","",E22)</f>
        <v>Vyplň údaj</v>
      </c>
      <c r="I63" s="27" t="s">
        <v>33</v>
      </c>
      <c r="J63" s="30" t="str">
        <f>E28</f>
        <v>Ing. Josef Němeček</v>
      </c>
      <c r="L63" s="32"/>
    </row>
    <row r="64" spans="2:12" s="1" customFormat="1" ht="10.35" customHeight="1">
      <c r="B64" s="32"/>
      <c r="L64" s="32"/>
    </row>
    <row r="65" spans="2:47" s="1" customFormat="1" ht="29.25" customHeight="1">
      <c r="B65" s="32"/>
      <c r="C65" s="101" t="s">
        <v>156</v>
      </c>
      <c r="D65" s="95"/>
      <c r="E65" s="95"/>
      <c r="F65" s="95"/>
      <c r="G65" s="95"/>
      <c r="H65" s="95"/>
      <c r="I65" s="95"/>
      <c r="J65" s="102" t="s">
        <v>157</v>
      </c>
      <c r="K65" s="95"/>
      <c r="L65" s="32"/>
    </row>
    <row r="66" spans="2:47" s="1" customFormat="1" ht="10.35" customHeight="1">
      <c r="B66" s="32"/>
      <c r="L66" s="32"/>
    </row>
    <row r="67" spans="2:47" s="1" customFormat="1" ht="22.9" customHeight="1">
      <c r="B67" s="32"/>
      <c r="C67" s="103" t="s">
        <v>69</v>
      </c>
      <c r="J67" s="61">
        <f>J95</f>
        <v>0</v>
      </c>
      <c r="L67" s="32"/>
      <c r="AU67" s="17" t="s">
        <v>158</v>
      </c>
    </row>
    <row r="68" spans="2:47" s="8" customFormat="1" ht="24.95" customHeight="1">
      <c r="B68" s="104"/>
      <c r="D68" s="105" t="s">
        <v>159</v>
      </c>
      <c r="E68" s="106"/>
      <c r="F68" s="106"/>
      <c r="G68" s="106"/>
      <c r="H68" s="106"/>
      <c r="I68" s="106"/>
      <c r="J68" s="107">
        <f>J96</f>
        <v>0</v>
      </c>
      <c r="L68" s="104"/>
    </row>
    <row r="69" spans="2:47" s="9" customFormat="1" ht="19.899999999999999" customHeight="1">
      <c r="B69" s="108"/>
      <c r="D69" s="109" t="s">
        <v>3395</v>
      </c>
      <c r="E69" s="110"/>
      <c r="F69" s="110"/>
      <c r="G69" s="110"/>
      <c r="H69" s="110"/>
      <c r="I69" s="110"/>
      <c r="J69" s="111">
        <f>J97</f>
        <v>0</v>
      </c>
      <c r="L69" s="108"/>
    </row>
    <row r="70" spans="2:47" s="9" customFormat="1" ht="19.899999999999999" customHeight="1">
      <c r="B70" s="108"/>
      <c r="D70" s="109" t="s">
        <v>3396</v>
      </c>
      <c r="E70" s="110"/>
      <c r="F70" s="110"/>
      <c r="G70" s="110"/>
      <c r="H70" s="110"/>
      <c r="I70" s="110"/>
      <c r="J70" s="111">
        <f>J102</f>
        <v>0</v>
      </c>
      <c r="L70" s="108"/>
    </row>
    <row r="71" spans="2:47" s="9" customFormat="1" ht="19.899999999999999" customHeight="1">
      <c r="B71" s="108"/>
      <c r="D71" s="109" t="s">
        <v>3397</v>
      </c>
      <c r="E71" s="110"/>
      <c r="F71" s="110"/>
      <c r="G71" s="110"/>
      <c r="H71" s="110"/>
      <c r="I71" s="110"/>
      <c r="J71" s="111">
        <f>J104</f>
        <v>0</v>
      </c>
      <c r="L71" s="108"/>
    </row>
    <row r="72" spans="2:47" s="1" customFormat="1" ht="21.75" customHeight="1">
      <c r="B72" s="32"/>
      <c r="L72" s="32"/>
    </row>
    <row r="73" spans="2:47" s="1" customFormat="1" ht="6.95" customHeight="1">
      <c r="B73" s="40"/>
      <c r="C73" s="41"/>
      <c r="D73" s="41"/>
      <c r="E73" s="41"/>
      <c r="F73" s="41"/>
      <c r="G73" s="41"/>
      <c r="H73" s="41"/>
      <c r="I73" s="41"/>
      <c r="J73" s="41"/>
      <c r="K73" s="41"/>
      <c r="L73" s="32"/>
    </row>
    <row r="77" spans="2:47" s="1" customFormat="1" ht="6.95" customHeight="1">
      <c r="B77" s="42"/>
      <c r="C77" s="43"/>
      <c r="D77" s="43"/>
      <c r="E77" s="43"/>
      <c r="F77" s="43"/>
      <c r="G77" s="43"/>
      <c r="H77" s="43"/>
      <c r="I77" s="43"/>
      <c r="J77" s="43"/>
      <c r="K77" s="43"/>
      <c r="L77" s="32"/>
    </row>
    <row r="78" spans="2:47" s="1" customFormat="1" ht="24.95" customHeight="1">
      <c r="B78" s="32"/>
      <c r="C78" s="21" t="s">
        <v>174</v>
      </c>
      <c r="L78" s="32"/>
    </row>
    <row r="79" spans="2:47" s="1" customFormat="1" ht="6.95" customHeight="1">
      <c r="B79" s="32"/>
      <c r="L79" s="32"/>
    </row>
    <row r="80" spans="2:47" s="1" customFormat="1" ht="12" customHeight="1">
      <c r="B80" s="32"/>
      <c r="C80" s="27" t="s">
        <v>15</v>
      </c>
      <c r="L80" s="32"/>
    </row>
    <row r="81" spans="2:63" s="1" customFormat="1" ht="16.5" customHeight="1">
      <c r="B81" s="32"/>
      <c r="E81" s="347" t="str">
        <f>E7</f>
        <v>Rekonstrukce pavilonu údržby - A, úprava 13.6.2025</v>
      </c>
      <c r="F81" s="348"/>
      <c r="G81" s="348"/>
      <c r="H81" s="348"/>
      <c r="L81" s="32"/>
    </row>
    <row r="82" spans="2:63" ht="12" customHeight="1">
      <c r="B82" s="20"/>
      <c r="C82" s="27" t="s">
        <v>150</v>
      </c>
      <c r="L82" s="20"/>
    </row>
    <row r="83" spans="2:63" ht="16.5" customHeight="1">
      <c r="B83" s="20"/>
      <c r="E83" s="347" t="s">
        <v>151</v>
      </c>
      <c r="F83" s="320"/>
      <c r="G83" s="320"/>
      <c r="H83" s="320"/>
      <c r="L83" s="20"/>
    </row>
    <row r="84" spans="2:63" ht="12" customHeight="1">
      <c r="B84" s="20"/>
      <c r="C84" s="27" t="s">
        <v>152</v>
      </c>
      <c r="L84" s="20"/>
    </row>
    <row r="85" spans="2:63" s="1" customFormat="1" ht="16.5" customHeight="1">
      <c r="B85" s="32"/>
      <c r="E85" s="311" t="s">
        <v>3065</v>
      </c>
      <c r="F85" s="346"/>
      <c r="G85" s="346"/>
      <c r="H85" s="346"/>
      <c r="L85" s="32"/>
    </row>
    <row r="86" spans="2:63" s="1" customFormat="1" ht="12" customHeight="1">
      <c r="B86" s="32"/>
      <c r="C86" s="27" t="s">
        <v>631</v>
      </c>
      <c r="L86" s="32"/>
    </row>
    <row r="87" spans="2:63" s="1" customFormat="1" ht="16.5" customHeight="1">
      <c r="B87" s="32"/>
      <c r="E87" s="342" t="str">
        <f>E13</f>
        <v xml:space="preserve">05 - CCTV </v>
      </c>
      <c r="F87" s="346"/>
      <c r="G87" s="346"/>
      <c r="H87" s="346"/>
      <c r="L87" s="32"/>
    </row>
    <row r="88" spans="2:63" s="1" customFormat="1" ht="6.95" customHeight="1">
      <c r="B88" s="32"/>
      <c r="L88" s="32"/>
    </row>
    <row r="89" spans="2:63" s="1" customFormat="1" ht="12" customHeight="1">
      <c r="B89" s="32"/>
      <c r="C89" s="27" t="s">
        <v>20</v>
      </c>
      <c r="F89" s="25" t="str">
        <f>F16</f>
        <v xml:space="preserve"> </v>
      </c>
      <c r="I89" s="27" t="s">
        <v>22</v>
      </c>
      <c r="J89" s="48" t="str">
        <f>IF(J16="","",J16)</f>
        <v>3. 4. 2024</v>
      </c>
      <c r="L89" s="32"/>
    </row>
    <row r="90" spans="2:63" s="1" customFormat="1" ht="6.95" customHeight="1">
      <c r="B90" s="32"/>
      <c r="L90" s="32"/>
    </row>
    <row r="91" spans="2:63" s="1" customFormat="1" ht="25.7" customHeight="1">
      <c r="B91" s="32"/>
      <c r="C91" s="27" t="s">
        <v>24</v>
      </c>
      <c r="F91" s="25" t="str">
        <f>E19</f>
        <v>Česká zemědělská univerzita</v>
      </c>
      <c r="I91" s="27" t="s">
        <v>30</v>
      </c>
      <c r="J91" s="30" t="str">
        <f>E25</f>
        <v>GREBNER,  spol. s r.o.</v>
      </c>
      <c r="L91" s="32"/>
    </row>
    <row r="92" spans="2:63" s="1" customFormat="1" ht="15.2" customHeight="1">
      <c r="B92" s="32"/>
      <c r="C92" s="27" t="s">
        <v>28</v>
      </c>
      <c r="F92" s="25" t="str">
        <f>IF(E22="","",E22)</f>
        <v>Vyplň údaj</v>
      </c>
      <c r="I92" s="27" t="s">
        <v>33</v>
      </c>
      <c r="J92" s="30" t="str">
        <f>E28</f>
        <v>Ing. Josef Němeček</v>
      </c>
      <c r="L92" s="32"/>
    </row>
    <row r="93" spans="2:63" s="1" customFormat="1" ht="10.35" customHeight="1">
      <c r="B93" s="32"/>
      <c r="L93" s="32"/>
    </row>
    <row r="94" spans="2:63" s="10" customFormat="1" ht="29.25" customHeight="1">
      <c r="B94" s="112"/>
      <c r="C94" s="113" t="s">
        <v>175</v>
      </c>
      <c r="D94" s="114" t="s">
        <v>56</v>
      </c>
      <c r="E94" s="114" t="s">
        <v>52</v>
      </c>
      <c r="F94" s="114" t="s">
        <v>53</v>
      </c>
      <c r="G94" s="114" t="s">
        <v>176</v>
      </c>
      <c r="H94" s="114" t="s">
        <v>177</v>
      </c>
      <c r="I94" s="114" t="s">
        <v>178</v>
      </c>
      <c r="J94" s="114" t="s">
        <v>157</v>
      </c>
      <c r="K94" s="115" t="s">
        <v>179</v>
      </c>
      <c r="L94" s="112"/>
      <c r="M94" s="54" t="s">
        <v>18</v>
      </c>
      <c r="N94" s="55" t="s">
        <v>41</v>
      </c>
      <c r="O94" s="55" t="s">
        <v>180</v>
      </c>
      <c r="P94" s="55" t="s">
        <v>181</v>
      </c>
      <c r="Q94" s="55" t="s">
        <v>182</v>
      </c>
      <c r="R94" s="55" t="s">
        <v>183</v>
      </c>
      <c r="S94" s="55" t="s">
        <v>184</v>
      </c>
      <c r="T94" s="56" t="s">
        <v>185</v>
      </c>
    </row>
    <row r="95" spans="2:63" s="1" customFormat="1" ht="22.9" customHeight="1">
      <c r="B95" s="32"/>
      <c r="C95" s="59" t="s">
        <v>186</v>
      </c>
      <c r="J95" s="116">
        <f>BK95</f>
        <v>0</v>
      </c>
      <c r="L95" s="32"/>
      <c r="M95" s="57"/>
      <c r="N95" s="49"/>
      <c r="O95" s="49"/>
      <c r="P95" s="117">
        <f>P96</f>
        <v>0</v>
      </c>
      <c r="Q95" s="49"/>
      <c r="R95" s="117">
        <f>R96</f>
        <v>0</v>
      </c>
      <c r="S95" s="49"/>
      <c r="T95" s="118">
        <f>T96</f>
        <v>0</v>
      </c>
      <c r="AT95" s="17" t="s">
        <v>70</v>
      </c>
      <c r="AU95" s="17" t="s">
        <v>158</v>
      </c>
      <c r="BK95" s="119">
        <f>BK96</f>
        <v>0</v>
      </c>
    </row>
    <row r="96" spans="2:63" s="11" customFormat="1" ht="25.9" customHeight="1">
      <c r="B96" s="120"/>
      <c r="D96" s="121" t="s">
        <v>70</v>
      </c>
      <c r="E96" s="122" t="s">
        <v>187</v>
      </c>
      <c r="F96" s="122" t="s">
        <v>188</v>
      </c>
      <c r="I96" s="123"/>
      <c r="J96" s="124">
        <f>BK96</f>
        <v>0</v>
      </c>
      <c r="L96" s="120"/>
      <c r="M96" s="125"/>
      <c r="P96" s="126">
        <f>P97+P102+P104</f>
        <v>0</v>
      </c>
      <c r="R96" s="126">
        <f>R97+R102+R104</f>
        <v>0</v>
      </c>
      <c r="T96" s="127">
        <f>T97+T102+T104</f>
        <v>0</v>
      </c>
      <c r="AR96" s="121" t="s">
        <v>78</v>
      </c>
      <c r="AT96" s="128" t="s">
        <v>70</v>
      </c>
      <c r="AU96" s="128" t="s">
        <v>71</v>
      </c>
      <c r="AY96" s="121" t="s">
        <v>189</v>
      </c>
      <c r="BK96" s="129">
        <f>BK97+BK102+BK104</f>
        <v>0</v>
      </c>
    </row>
    <row r="97" spans="2:65" s="11" customFormat="1" ht="22.9" customHeight="1">
      <c r="B97" s="120"/>
      <c r="D97" s="121" t="s">
        <v>70</v>
      </c>
      <c r="E97" s="130" t="s">
        <v>2573</v>
      </c>
      <c r="F97" s="130" t="s">
        <v>3398</v>
      </c>
      <c r="I97" s="123"/>
      <c r="J97" s="131">
        <f>BK97</f>
        <v>0</v>
      </c>
      <c r="L97" s="120"/>
      <c r="M97" s="125"/>
      <c r="P97" s="126">
        <f>SUM(P98:P101)</f>
        <v>0</v>
      </c>
      <c r="R97" s="126">
        <f>SUM(R98:R101)</f>
        <v>0</v>
      </c>
      <c r="T97" s="127">
        <f>SUM(T98:T101)</f>
        <v>0</v>
      </c>
      <c r="AR97" s="121" t="s">
        <v>78</v>
      </c>
      <c r="AT97" s="128" t="s">
        <v>70</v>
      </c>
      <c r="AU97" s="128" t="s">
        <v>78</v>
      </c>
      <c r="AY97" s="121" t="s">
        <v>189</v>
      </c>
      <c r="BK97" s="129">
        <f>SUM(BK98:BK101)</f>
        <v>0</v>
      </c>
    </row>
    <row r="98" spans="2:65" s="1" customFormat="1" ht="24.2" customHeight="1">
      <c r="B98" s="32"/>
      <c r="C98" s="132" t="s">
        <v>78</v>
      </c>
      <c r="D98" s="132" t="s">
        <v>191</v>
      </c>
      <c r="E98" s="133" t="s">
        <v>3399</v>
      </c>
      <c r="F98" s="134" t="s">
        <v>3400</v>
      </c>
      <c r="G98" s="135" t="s">
        <v>2417</v>
      </c>
      <c r="H98" s="136">
        <v>4</v>
      </c>
      <c r="I98" s="137"/>
      <c r="J98" s="138">
        <f>ROUND(I98*H98,2)</f>
        <v>0</v>
      </c>
      <c r="K98" s="134" t="s">
        <v>18</v>
      </c>
      <c r="L98" s="32"/>
      <c r="M98" s="139" t="s">
        <v>18</v>
      </c>
      <c r="N98" s="140" t="s">
        <v>42</v>
      </c>
      <c r="P98" s="141">
        <f>O98*H98</f>
        <v>0</v>
      </c>
      <c r="Q98" s="141">
        <v>0</v>
      </c>
      <c r="R98" s="141">
        <f>Q98*H98</f>
        <v>0</v>
      </c>
      <c r="S98" s="141">
        <v>0</v>
      </c>
      <c r="T98" s="142">
        <f>S98*H98</f>
        <v>0</v>
      </c>
      <c r="AR98" s="143" t="s">
        <v>195</v>
      </c>
      <c r="AT98" s="143" t="s">
        <v>191</v>
      </c>
      <c r="AU98" s="143" t="s">
        <v>80</v>
      </c>
      <c r="AY98" s="17" t="s">
        <v>189</v>
      </c>
      <c r="BE98" s="144">
        <f>IF(N98="základní",J98,0)</f>
        <v>0</v>
      </c>
      <c r="BF98" s="144">
        <f>IF(N98="snížená",J98,0)</f>
        <v>0</v>
      </c>
      <c r="BG98" s="144">
        <f>IF(N98="zákl. přenesená",J98,0)</f>
        <v>0</v>
      </c>
      <c r="BH98" s="144">
        <f>IF(N98="sníž. přenesená",J98,0)</f>
        <v>0</v>
      </c>
      <c r="BI98" s="144">
        <f>IF(N98="nulová",J98,0)</f>
        <v>0</v>
      </c>
      <c r="BJ98" s="17" t="s">
        <v>78</v>
      </c>
      <c r="BK98" s="144">
        <f>ROUND(I98*H98,2)</f>
        <v>0</v>
      </c>
      <c r="BL98" s="17" t="s">
        <v>195</v>
      </c>
      <c r="BM98" s="143" t="s">
        <v>80</v>
      </c>
    </row>
    <row r="99" spans="2:65" s="1" customFormat="1" ht="21.75" customHeight="1">
      <c r="B99" s="32"/>
      <c r="C99" s="132" t="s">
        <v>80</v>
      </c>
      <c r="D99" s="132" t="s">
        <v>191</v>
      </c>
      <c r="E99" s="133" t="s">
        <v>3401</v>
      </c>
      <c r="F99" s="134" t="s">
        <v>3402</v>
      </c>
      <c r="G99" s="135" t="s">
        <v>2417</v>
      </c>
      <c r="H99" s="136">
        <v>3</v>
      </c>
      <c r="I99" s="137"/>
      <c r="J99" s="138">
        <f>ROUND(I99*H99,2)</f>
        <v>0</v>
      </c>
      <c r="K99" s="134" t="s">
        <v>18</v>
      </c>
      <c r="L99" s="32"/>
      <c r="M99" s="139" t="s">
        <v>18</v>
      </c>
      <c r="N99" s="140" t="s">
        <v>42</v>
      </c>
      <c r="P99" s="141">
        <f>O99*H99</f>
        <v>0</v>
      </c>
      <c r="Q99" s="141">
        <v>0</v>
      </c>
      <c r="R99" s="141">
        <f>Q99*H99</f>
        <v>0</v>
      </c>
      <c r="S99" s="141">
        <v>0</v>
      </c>
      <c r="T99" s="142">
        <f>S99*H99</f>
        <v>0</v>
      </c>
      <c r="AR99" s="143" t="s">
        <v>195</v>
      </c>
      <c r="AT99" s="143" t="s">
        <v>191</v>
      </c>
      <c r="AU99" s="143" t="s">
        <v>80</v>
      </c>
      <c r="AY99" s="17" t="s">
        <v>189</v>
      </c>
      <c r="BE99" s="144">
        <f>IF(N99="základní",J99,0)</f>
        <v>0</v>
      </c>
      <c r="BF99" s="144">
        <f>IF(N99="snížená",J99,0)</f>
        <v>0</v>
      </c>
      <c r="BG99" s="144">
        <f>IF(N99="zákl. přenesená",J99,0)</f>
        <v>0</v>
      </c>
      <c r="BH99" s="144">
        <f>IF(N99="sníž. přenesená",J99,0)</f>
        <v>0</v>
      </c>
      <c r="BI99" s="144">
        <f>IF(N99="nulová",J99,0)</f>
        <v>0</v>
      </c>
      <c r="BJ99" s="17" t="s">
        <v>78</v>
      </c>
      <c r="BK99" s="144">
        <f>ROUND(I99*H99,2)</f>
        <v>0</v>
      </c>
      <c r="BL99" s="17" t="s">
        <v>195</v>
      </c>
      <c r="BM99" s="143" t="s">
        <v>195</v>
      </c>
    </row>
    <row r="100" spans="2:65" s="1" customFormat="1" ht="21.75" customHeight="1">
      <c r="B100" s="32"/>
      <c r="C100" s="132" t="s">
        <v>89</v>
      </c>
      <c r="D100" s="132" t="s">
        <v>191</v>
      </c>
      <c r="E100" s="133" t="s">
        <v>3403</v>
      </c>
      <c r="F100" s="134" t="s">
        <v>3404</v>
      </c>
      <c r="G100" s="135" t="s">
        <v>2417</v>
      </c>
      <c r="H100" s="136">
        <v>2</v>
      </c>
      <c r="I100" s="137"/>
      <c r="J100" s="138">
        <f>ROUND(I100*H100,2)</f>
        <v>0</v>
      </c>
      <c r="K100" s="134" t="s">
        <v>18</v>
      </c>
      <c r="L100" s="32"/>
      <c r="M100" s="139" t="s">
        <v>18</v>
      </c>
      <c r="N100" s="140" t="s">
        <v>42</v>
      </c>
      <c r="P100" s="141">
        <f>O100*H100</f>
        <v>0</v>
      </c>
      <c r="Q100" s="141">
        <v>0</v>
      </c>
      <c r="R100" s="141">
        <f>Q100*H100</f>
        <v>0</v>
      </c>
      <c r="S100" s="141">
        <v>0</v>
      </c>
      <c r="T100" s="142">
        <f>S100*H100</f>
        <v>0</v>
      </c>
      <c r="AR100" s="143" t="s">
        <v>195</v>
      </c>
      <c r="AT100" s="143" t="s">
        <v>191</v>
      </c>
      <c r="AU100" s="143" t="s">
        <v>80</v>
      </c>
      <c r="AY100" s="17" t="s">
        <v>189</v>
      </c>
      <c r="BE100" s="144">
        <f>IF(N100="základní",J100,0)</f>
        <v>0</v>
      </c>
      <c r="BF100" s="144">
        <f>IF(N100="snížená",J100,0)</f>
        <v>0</v>
      </c>
      <c r="BG100" s="144">
        <f>IF(N100="zákl. přenesená",J100,0)</f>
        <v>0</v>
      </c>
      <c r="BH100" s="144">
        <f>IF(N100="sníž. přenesená",J100,0)</f>
        <v>0</v>
      </c>
      <c r="BI100" s="144">
        <f>IF(N100="nulová",J100,0)</f>
        <v>0</v>
      </c>
      <c r="BJ100" s="17" t="s">
        <v>78</v>
      </c>
      <c r="BK100" s="144">
        <f>ROUND(I100*H100,2)</f>
        <v>0</v>
      </c>
      <c r="BL100" s="17" t="s">
        <v>195</v>
      </c>
      <c r="BM100" s="143" t="s">
        <v>223</v>
      </c>
    </row>
    <row r="101" spans="2:65" s="1" customFormat="1" ht="16.5" customHeight="1">
      <c r="B101" s="32"/>
      <c r="C101" s="132" t="s">
        <v>195</v>
      </c>
      <c r="D101" s="132" t="s">
        <v>191</v>
      </c>
      <c r="E101" s="133" t="s">
        <v>3405</v>
      </c>
      <c r="F101" s="134" t="s">
        <v>3406</v>
      </c>
      <c r="G101" s="135" t="s">
        <v>2417</v>
      </c>
      <c r="H101" s="136">
        <v>9</v>
      </c>
      <c r="I101" s="137"/>
      <c r="J101" s="138">
        <f>ROUND(I101*H101,2)</f>
        <v>0</v>
      </c>
      <c r="K101" s="134" t="s">
        <v>18</v>
      </c>
      <c r="L101" s="32"/>
      <c r="M101" s="139" t="s">
        <v>18</v>
      </c>
      <c r="N101" s="140" t="s">
        <v>42</v>
      </c>
      <c r="P101" s="141">
        <f>O101*H101</f>
        <v>0</v>
      </c>
      <c r="Q101" s="141">
        <v>0</v>
      </c>
      <c r="R101" s="141">
        <f>Q101*H101</f>
        <v>0</v>
      </c>
      <c r="S101" s="141">
        <v>0</v>
      </c>
      <c r="T101" s="142">
        <f>S101*H101</f>
        <v>0</v>
      </c>
      <c r="AR101" s="143" t="s">
        <v>195</v>
      </c>
      <c r="AT101" s="143" t="s">
        <v>191</v>
      </c>
      <c r="AU101" s="143" t="s">
        <v>80</v>
      </c>
      <c r="AY101" s="17" t="s">
        <v>189</v>
      </c>
      <c r="BE101" s="144">
        <f>IF(N101="základní",J101,0)</f>
        <v>0</v>
      </c>
      <c r="BF101" s="144">
        <f>IF(N101="snížená",J101,0)</f>
        <v>0</v>
      </c>
      <c r="BG101" s="144">
        <f>IF(N101="zákl. přenesená",J101,0)</f>
        <v>0</v>
      </c>
      <c r="BH101" s="144">
        <f>IF(N101="sníž. přenesená",J101,0)</f>
        <v>0</v>
      </c>
      <c r="BI101" s="144">
        <f>IF(N101="nulová",J101,0)</f>
        <v>0</v>
      </c>
      <c r="BJ101" s="17" t="s">
        <v>78</v>
      </c>
      <c r="BK101" s="144">
        <f>ROUND(I101*H101,2)</f>
        <v>0</v>
      </c>
      <c r="BL101" s="17" t="s">
        <v>195</v>
      </c>
      <c r="BM101" s="143" t="s">
        <v>234</v>
      </c>
    </row>
    <row r="102" spans="2:65" s="11" customFormat="1" ht="22.9" customHeight="1">
      <c r="B102" s="120"/>
      <c r="D102" s="121" t="s">
        <v>70</v>
      </c>
      <c r="E102" s="130" t="s">
        <v>3089</v>
      </c>
      <c r="F102" s="130" t="s">
        <v>3129</v>
      </c>
      <c r="I102" s="123"/>
      <c r="J102" s="131">
        <f>BK102</f>
        <v>0</v>
      </c>
      <c r="L102" s="120"/>
      <c r="M102" s="125"/>
      <c r="P102" s="126">
        <f>P103</f>
        <v>0</v>
      </c>
      <c r="R102" s="126">
        <f>R103</f>
        <v>0</v>
      </c>
      <c r="T102" s="127">
        <f>T103</f>
        <v>0</v>
      </c>
      <c r="AR102" s="121" t="s">
        <v>78</v>
      </c>
      <c r="AT102" s="128" t="s">
        <v>70</v>
      </c>
      <c r="AU102" s="128" t="s">
        <v>78</v>
      </c>
      <c r="AY102" s="121" t="s">
        <v>189</v>
      </c>
      <c r="BK102" s="129">
        <f>BK103</f>
        <v>0</v>
      </c>
    </row>
    <row r="103" spans="2:65" s="1" customFormat="1" ht="16.5" customHeight="1">
      <c r="B103" s="32"/>
      <c r="C103" s="132" t="s">
        <v>217</v>
      </c>
      <c r="D103" s="132" t="s">
        <v>191</v>
      </c>
      <c r="E103" s="133" t="s">
        <v>3407</v>
      </c>
      <c r="F103" s="134" t="s">
        <v>3139</v>
      </c>
      <c r="G103" s="135" t="s">
        <v>2582</v>
      </c>
      <c r="H103" s="136">
        <v>1</v>
      </c>
      <c r="I103" s="137"/>
      <c r="J103" s="138">
        <f>ROUND(I103*H103,2)</f>
        <v>0</v>
      </c>
      <c r="K103" s="134" t="s">
        <v>18</v>
      </c>
      <c r="L103" s="32"/>
      <c r="M103" s="139" t="s">
        <v>18</v>
      </c>
      <c r="N103" s="140" t="s">
        <v>42</v>
      </c>
      <c r="P103" s="141">
        <f>O103*H103</f>
        <v>0</v>
      </c>
      <c r="Q103" s="141">
        <v>0</v>
      </c>
      <c r="R103" s="141">
        <f>Q103*H103</f>
        <v>0</v>
      </c>
      <c r="S103" s="141">
        <v>0</v>
      </c>
      <c r="T103" s="142">
        <f>S103*H103</f>
        <v>0</v>
      </c>
      <c r="AR103" s="143" t="s">
        <v>195</v>
      </c>
      <c r="AT103" s="143" t="s">
        <v>191</v>
      </c>
      <c r="AU103" s="143" t="s">
        <v>80</v>
      </c>
      <c r="AY103" s="17" t="s">
        <v>189</v>
      </c>
      <c r="BE103" s="144">
        <f>IF(N103="základní",J103,0)</f>
        <v>0</v>
      </c>
      <c r="BF103" s="144">
        <f>IF(N103="snížená",J103,0)</f>
        <v>0</v>
      </c>
      <c r="BG103" s="144">
        <f>IF(N103="zákl. přenesená",J103,0)</f>
        <v>0</v>
      </c>
      <c r="BH103" s="144">
        <f>IF(N103="sníž. přenesená",J103,0)</f>
        <v>0</v>
      </c>
      <c r="BI103" s="144">
        <f>IF(N103="nulová",J103,0)</f>
        <v>0</v>
      </c>
      <c r="BJ103" s="17" t="s">
        <v>78</v>
      </c>
      <c r="BK103" s="144">
        <f>ROUND(I103*H103,2)</f>
        <v>0</v>
      </c>
      <c r="BL103" s="17" t="s">
        <v>195</v>
      </c>
      <c r="BM103" s="143" t="s">
        <v>247</v>
      </c>
    </row>
    <row r="104" spans="2:65" s="11" customFormat="1" ht="22.9" customHeight="1">
      <c r="B104" s="120"/>
      <c r="D104" s="121" t="s">
        <v>70</v>
      </c>
      <c r="E104" s="130" t="s">
        <v>3109</v>
      </c>
      <c r="F104" s="130" t="s">
        <v>2667</v>
      </c>
      <c r="I104" s="123"/>
      <c r="J104" s="131">
        <f>BK104</f>
        <v>0</v>
      </c>
      <c r="L104" s="120"/>
      <c r="M104" s="125"/>
      <c r="P104" s="126">
        <f>SUM(P105:P110)</f>
        <v>0</v>
      </c>
      <c r="R104" s="126">
        <f>SUM(R105:R110)</f>
        <v>0</v>
      </c>
      <c r="T104" s="127">
        <f>SUM(T105:T110)</f>
        <v>0</v>
      </c>
      <c r="AR104" s="121" t="s">
        <v>78</v>
      </c>
      <c r="AT104" s="128" t="s">
        <v>70</v>
      </c>
      <c r="AU104" s="128" t="s">
        <v>78</v>
      </c>
      <c r="AY104" s="121" t="s">
        <v>189</v>
      </c>
      <c r="BK104" s="129">
        <f>SUM(BK105:BK110)</f>
        <v>0</v>
      </c>
    </row>
    <row r="105" spans="2:65" s="1" customFormat="1" ht="16.5" customHeight="1">
      <c r="B105" s="32"/>
      <c r="C105" s="132" t="s">
        <v>223</v>
      </c>
      <c r="D105" s="132" t="s">
        <v>191</v>
      </c>
      <c r="E105" s="133" t="s">
        <v>3408</v>
      </c>
      <c r="F105" s="134" t="s">
        <v>3409</v>
      </c>
      <c r="G105" s="135" t="s">
        <v>2582</v>
      </c>
      <c r="H105" s="136">
        <v>1</v>
      </c>
      <c r="I105" s="137"/>
      <c r="J105" s="138">
        <f t="shared" ref="J105:J110" si="0">ROUND(I105*H105,2)</f>
        <v>0</v>
      </c>
      <c r="K105" s="134" t="s">
        <v>18</v>
      </c>
      <c r="L105" s="32"/>
      <c r="M105" s="139" t="s">
        <v>18</v>
      </c>
      <c r="N105" s="140" t="s">
        <v>42</v>
      </c>
      <c r="P105" s="141">
        <f t="shared" ref="P105:P110" si="1">O105*H105</f>
        <v>0</v>
      </c>
      <c r="Q105" s="141">
        <v>0</v>
      </c>
      <c r="R105" s="141">
        <f t="shared" ref="R105:R110" si="2">Q105*H105</f>
        <v>0</v>
      </c>
      <c r="S105" s="141">
        <v>0</v>
      </c>
      <c r="T105" s="142">
        <f t="shared" ref="T105:T110" si="3">S105*H105</f>
        <v>0</v>
      </c>
      <c r="AR105" s="143" t="s">
        <v>195</v>
      </c>
      <c r="AT105" s="143" t="s">
        <v>191</v>
      </c>
      <c r="AU105" s="143" t="s">
        <v>80</v>
      </c>
      <c r="AY105" s="17" t="s">
        <v>189</v>
      </c>
      <c r="BE105" s="144">
        <f t="shared" ref="BE105:BE110" si="4">IF(N105="základní",J105,0)</f>
        <v>0</v>
      </c>
      <c r="BF105" s="144">
        <f t="shared" ref="BF105:BF110" si="5">IF(N105="snížená",J105,0)</f>
        <v>0</v>
      </c>
      <c r="BG105" s="144">
        <f t="shared" ref="BG105:BG110" si="6">IF(N105="zákl. přenesená",J105,0)</f>
        <v>0</v>
      </c>
      <c r="BH105" s="144">
        <f t="shared" ref="BH105:BH110" si="7">IF(N105="sníž. přenesená",J105,0)</f>
        <v>0</v>
      </c>
      <c r="BI105" s="144">
        <f t="shared" ref="BI105:BI110" si="8">IF(N105="nulová",J105,0)</f>
        <v>0</v>
      </c>
      <c r="BJ105" s="17" t="s">
        <v>78</v>
      </c>
      <c r="BK105" s="144">
        <f t="shared" ref="BK105:BK110" si="9">ROUND(I105*H105,2)</f>
        <v>0</v>
      </c>
      <c r="BL105" s="17" t="s">
        <v>195</v>
      </c>
      <c r="BM105" s="143" t="s">
        <v>8</v>
      </c>
    </row>
    <row r="106" spans="2:65" s="1" customFormat="1" ht="16.5" customHeight="1">
      <c r="B106" s="32"/>
      <c r="C106" s="132" t="s">
        <v>229</v>
      </c>
      <c r="D106" s="132" t="s">
        <v>191</v>
      </c>
      <c r="E106" s="133" t="s">
        <v>3410</v>
      </c>
      <c r="F106" s="134" t="s">
        <v>3411</v>
      </c>
      <c r="G106" s="135" t="s">
        <v>2582</v>
      </c>
      <c r="H106" s="136">
        <v>1</v>
      </c>
      <c r="I106" s="137"/>
      <c r="J106" s="138">
        <f t="shared" si="0"/>
        <v>0</v>
      </c>
      <c r="K106" s="134" t="s">
        <v>18</v>
      </c>
      <c r="L106" s="32"/>
      <c r="M106" s="139" t="s">
        <v>18</v>
      </c>
      <c r="N106" s="140" t="s">
        <v>42</v>
      </c>
      <c r="P106" s="141">
        <f t="shared" si="1"/>
        <v>0</v>
      </c>
      <c r="Q106" s="141">
        <v>0</v>
      </c>
      <c r="R106" s="141">
        <f t="shared" si="2"/>
        <v>0</v>
      </c>
      <c r="S106" s="141">
        <v>0</v>
      </c>
      <c r="T106" s="142">
        <f t="shared" si="3"/>
        <v>0</v>
      </c>
      <c r="AR106" s="143" t="s">
        <v>195</v>
      </c>
      <c r="AT106" s="143" t="s">
        <v>191</v>
      </c>
      <c r="AU106" s="143" t="s">
        <v>80</v>
      </c>
      <c r="AY106" s="17" t="s">
        <v>189</v>
      </c>
      <c r="BE106" s="144">
        <f t="shared" si="4"/>
        <v>0</v>
      </c>
      <c r="BF106" s="144">
        <f t="shared" si="5"/>
        <v>0</v>
      </c>
      <c r="BG106" s="144">
        <f t="shared" si="6"/>
        <v>0</v>
      </c>
      <c r="BH106" s="144">
        <f t="shared" si="7"/>
        <v>0</v>
      </c>
      <c r="BI106" s="144">
        <f t="shared" si="8"/>
        <v>0</v>
      </c>
      <c r="BJ106" s="17" t="s">
        <v>78</v>
      </c>
      <c r="BK106" s="144">
        <f t="shared" si="9"/>
        <v>0</v>
      </c>
      <c r="BL106" s="17" t="s">
        <v>195</v>
      </c>
      <c r="BM106" s="143" t="s">
        <v>277</v>
      </c>
    </row>
    <row r="107" spans="2:65" s="1" customFormat="1" ht="16.5" customHeight="1">
      <c r="B107" s="32"/>
      <c r="C107" s="132" t="s">
        <v>234</v>
      </c>
      <c r="D107" s="132" t="s">
        <v>191</v>
      </c>
      <c r="E107" s="133" t="s">
        <v>3412</v>
      </c>
      <c r="F107" s="134" t="s">
        <v>3413</v>
      </c>
      <c r="G107" s="135" t="s">
        <v>2582</v>
      </c>
      <c r="H107" s="136">
        <v>1</v>
      </c>
      <c r="I107" s="137"/>
      <c r="J107" s="138">
        <f t="shared" si="0"/>
        <v>0</v>
      </c>
      <c r="K107" s="134" t="s">
        <v>18</v>
      </c>
      <c r="L107" s="32"/>
      <c r="M107" s="139" t="s">
        <v>18</v>
      </c>
      <c r="N107" s="140" t="s">
        <v>42</v>
      </c>
      <c r="P107" s="141">
        <f t="shared" si="1"/>
        <v>0</v>
      </c>
      <c r="Q107" s="141">
        <v>0</v>
      </c>
      <c r="R107" s="141">
        <f t="shared" si="2"/>
        <v>0</v>
      </c>
      <c r="S107" s="141">
        <v>0</v>
      </c>
      <c r="T107" s="142">
        <f t="shared" si="3"/>
        <v>0</v>
      </c>
      <c r="AR107" s="143" t="s">
        <v>195</v>
      </c>
      <c r="AT107" s="143" t="s">
        <v>191</v>
      </c>
      <c r="AU107" s="143" t="s">
        <v>80</v>
      </c>
      <c r="AY107" s="17" t="s">
        <v>189</v>
      </c>
      <c r="BE107" s="144">
        <f t="shared" si="4"/>
        <v>0</v>
      </c>
      <c r="BF107" s="144">
        <f t="shared" si="5"/>
        <v>0</v>
      </c>
      <c r="BG107" s="144">
        <f t="shared" si="6"/>
        <v>0</v>
      </c>
      <c r="BH107" s="144">
        <f t="shared" si="7"/>
        <v>0</v>
      </c>
      <c r="BI107" s="144">
        <f t="shared" si="8"/>
        <v>0</v>
      </c>
      <c r="BJ107" s="17" t="s">
        <v>78</v>
      </c>
      <c r="BK107" s="144">
        <f t="shared" si="9"/>
        <v>0</v>
      </c>
      <c r="BL107" s="17" t="s">
        <v>195</v>
      </c>
      <c r="BM107" s="143" t="s">
        <v>291</v>
      </c>
    </row>
    <row r="108" spans="2:65" s="1" customFormat="1" ht="16.5" customHeight="1">
      <c r="B108" s="32"/>
      <c r="C108" s="132" t="s">
        <v>241</v>
      </c>
      <c r="D108" s="132" t="s">
        <v>191</v>
      </c>
      <c r="E108" s="133" t="s">
        <v>3414</v>
      </c>
      <c r="F108" s="134" t="s">
        <v>3415</v>
      </c>
      <c r="G108" s="135" t="s">
        <v>2582</v>
      </c>
      <c r="H108" s="136">
        <v>1</v>
      </c>
      <c r="I108" s="137"/>
      <c r="J108" s="138">
        <f t="shared" si="0"/>
        <v>0</v>
      </c>
      <c r="K108" s="134" t="s">
        <v>18</v>
      </c>
      <c r="L108" s="32"/>
      <c r="M108" s="139" t="s">
        <v>18</v>
      </c>
      <c r="N108" s="140" t="s">
        <v>42</v>
      </c>
      <c r="P108" s="141">
        <f t="shared" si="1"/>
        <v>0</v>
      </c>
      <c r="Q108" s="141">
        <v>0</v>
      </c>
      <c r="R108" s="141">
        <f t="shared" si="2"/>
        <v>0</v>
      </c>
      <c r="S108" s="141">
        <v>0</v>
      </c>
      <c r="T108" s="142">
        <f t="shared" si="3"/>
        <v>0</v>
      </c>
      <c r="AR108" s="143" t="s">
        <v>195</v>
      </c>
      <c r="AT108" s="143" t="s">
        <v>191</v>
      </c>
      <c r="AU108" s="143" t="s">
        <v>80</v>
      </c>
      <c r="AY108" s="17" t="s">
        <v>189</v>
      </c>
      <c r="BE108" s="144">
        <f t="shared" si="4"/>
        <v>0</v>
      </c>
      <c r="BF108" s="144">
        <f t="shared" si="5"/>
        <v>0</v>
      </c>
      <c r="BG108" s="144">
        <f t="shared" si="6"/>
        <v>0</v>
      </c>
      <c r="BH108" s="144">
        <f t="shared" si="7"/>
        <v>0</v>
      </c>
      <c r="BI108" s="144">
        <f t="shared" si="8"/>
        <v>0</v>
      </c>
      <c r="BJ108" s="17" t="s">
        <v>78</v>
      </c>
      <c r="BK108" s="144">
        <f t="shared" si="9"/>
        <v>0</v>
      </c>
      <c r="BL108" s="17" t="s">
        <v>195</v>
      </c>
      <c r="BM108" s="143" t="s">
        <v>307</v>
      </c>
    </row>
    <row r="109" spans="2:65" s="1" customFormat="1" ht="16.5" customHeight="1">
      <c r="B109" s="32"/>
      <c r="C109" s="132" t="s">
        <v>247</v>
      </c>
      <c r="D109" s="132" t="s">
        <v>191</v>
      </c>
      <c r="E109" s="133" t="s">
        <v>3416</v>
      </c>
      <c r="F109" s="134" t="s">
        <v>3417</v>
      </c>
      <c r="G109" s="135" t="s">
        <v>2582</v>
      </c>
      <c r="H109" s="136">
        <v>1</v>
      </c>
      <c r="I109" s="137"/>
      <c r="J109" s="138">
        <f t="shared" si="0"/>
        <v>0</v>
      </c>
      <c r="K109" s="134" t="s">
        <v>18</v>
      </c>
      <c r="L109" s="32"/>
      <c r="M109" s="139" t="s">
        <v>18</v>
      </c>
      <c r="N109" s="140" t="s">
        <v>42</v>
      </c>
      <c r="P109" s="141">
        <f t="shared" si="1"/>
        <v>0</v>
      </c>
      <c r="Q109" s="141">
        <v>0</v>
      </c>
      <c r="R109" s="141">
        <f t="shared" si="2"/>
        <v>0</v>
      </c>
      <c r="S109" s="141">
        <v>0</v>
      </c>
      <c r="T109" s="142">
        <f t="shared" si="3"/>
        <v>0</v>
      </c>
      <c r="AR109" s="143" t="s">
        <v>195</v>
      </c>
      <c r="AT109" s="143" t="s">
        <v>191</v>
      </c>
      <c r="AU109" s="143" t="s">
        <v>80</v>
      </c>
      <c r="AY109" s="17" t="s">
        <v>189</v>
      </c>
      <c r="BE109" s="144">
        <f t="shared" si="4"/>
        <v>0</v>
      </c>
      <c r="BF109" s="144">
        <f t="shared" si="5"/>
        <v>0</v>
      </c>
      <c r="BG109" s="144">
        <f t="shared" si="6"/>
        <v>0</v>
      </c>
      <c r="BH109" s="144">
        <f t="shared" si="7"/>
        <v>0</v>
      </c>
      <c r="BI109" s="144">
        <f t="shared" si="8"/>
        <v>0</v>
      </c>
      <c r="BJ109" s="17" t="s">
        <v>78</v>
      </c>
      <c r="BK109" s="144">
        <f t="shared" si="9"/>
        <v>0</v>
      </c>
      <c r="BL109" s="17" t="s">
        <v>195</v>
      </c>
      <c r="BM109" s="143" t="s">
        <v>321</v>
      </c>
    </row>
    <row r="110" spans="2:65" s="1" customFormat="1" ht="16.5" customHeight="1">
      <c r="B110" s="32"/>
      <c r="C110" s="132" t="s">
        <v>253</v>
      </c>
      <c r="D110" s="132" t="s">
        <v>191</v>
      </c>
      <c r="E110" s="133" t="s">
        <v>3418</v>
      </c>
      <c r="F110" s="134" t="s">
        <v>3419</v>
      </c>
      <c r="G110" s="135" t="s">
        <v>2582</v>
      </c>
      <c r="H110" s="136">
        <v>1</v>
      </c>
      <c r="I110" s="137"/>
      <c r="J110" s="138">
        <f t="shared" si="0"/>
        <v>0</v>
      </c>
      <c r="K110" s="134" t="s">
        <v>18</v>
      </c>
      <c r="L110" s="32"/>
      <c r="M110" s="187" t="s">
        <v>18</v>
      </c>
      <c r="N110" s="188" t="s">
        <v>42</v>
      </c>
      <c r="O110" s="185"/>
      <c r="P110" s="189">
        <f t="shared" si="1"/>
        <v>0</v>
      </c>
      <c r="Q110" s="189">
        <v>0</v>
      </c>
      <c r="R110" s="189">
        <f t="shared" si="2"/>
        <v>0</v>
      </c>
      <c r="S110" s="189">
        <v>0</v>
      </c>
      <c r="T110" s="190">
        <f t="shared" si="3"/>
        <v>0</v>
      </c>
      <c r="AR110" s="143" t="s">
        <v>195</v>
      </c>
      <c r="AT110" s="143" t="s">
        <v>191</v>
      </c>
      <c r="AU110" s="143" t="s">
        <v>80</v>
      </c>
      <c r="AY110" s="17" t="s">
        <v>189</v>
      </c>
      <c r="BE110" s="144">
        <f t="shared" si="4"/>
        <v>0</v>
      </c>
      <c r="BF110" s="144">
        <f t="shared" si="5"/>
        <v>0</v>
      </c>
      <c r="BG110" s="144">
        <f t="shared" si="6"/>
        <v>0</v>
      </c>
      <c r="BH110" s="144">
        <f t="shared" si="7"/>
        <v>0</v>
      </c>
      <c r="BI110" s="144">
        <f t="shared" si="8"/>
        <v>0</v>
      </c>
      <c r="BJ110" s="17" t="s">
        <v>78</v>
      </c>
      <c r="BK110" s="144">
        <f t="shared" si="9"/>
        <v>0</v>
      </c>
      <c r="BL110" s="17" t="s">
        <v>195</v>
      </c>
      <c r="BM110" s="143" t="s">
        <v>332</v>
      </c>
    </row>
    <row r="111" spans="2:65" s="1" customFormat="1" ht="6.95" customHeight="1">
      <c r="B111" s="40"/>
      <c r="C111" s="41"/>
      <c r="D111" s="41"/>
      <c r="E111" s="41"/>
      <c r="F111" s="41"/>
      <c r="G111" s="41"/>
      <c r="H111" s="41"/>
      <c r="I111" s="41"/>
      <c r="J111" s="41"/>
      <c r="K111" s="41"/>
      <c r="L111" s="32"/>
    </row>
  </sheetData>
  <sheetProtection algorithmName="SHA-512" hashValue="skWbS8A/jbeqB8vvIIplM1rPSeLpSA8El5clWDn5LTg0vdfThNa0ML4RmY97PurOG/lxeew+kZdyqbw/JQF4rA==" saltValue="XmLrDFKkj7UfBwqs4jJ38Q7gx5DxMT6uFjDglP8cdPpORtCqV3vEVyFq7uSwqIqjivNl9/qbU5/Jf7KO8KTSzg==" spinCount="100000" sheet="1" objects="1" scenarios="1" formatColumns="0" formatRows="0" autoFilter="0"/>
  <autoFilter ref="C94:K110" xr:uid="{00000000-0009-0000-0000-00000C000000}"/>
  <mergeCells count="15">
    <mergeCell ref="E81:H81"/>
    <mergeCell ref="E85:H85"/>
    <mergeCell ref="E83:H83"/>
    <mergeCell ref="E87:H87"/>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BM139"/>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119</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75">
      <c r="B8" s="20"/>
      <c r="D8" s="27" t="s">
        <v>150</v>
      </c>
      <c r="L8" s="20"/>
    </row>
    <row r="9" spans="2:46" ht="16.5" customHeight="1">
      <c r="B9" s="20"/>
      <c r="E9" s="347" t="s">
        <v>151</v>
      </c>
      <c r="F9" s="320"/>
      <c r="G9" s="320"/>
      <c r="H9" s="320"/>
      <c r="L9" s="20"/>
    </row>
    <row r="10" spans="2:46" ht="12" customHeight="1">
      <c r="B10" s="20"/>
      <c r="D10" s="27" t="s">
        <v>152</v>
      </c>
      <c r="L10" s="20"/>
    </row>
    <row r="11" spans="2:46" s="1" customFormat="1" ht="16.5" customHeight="1">
      <c r="B11" s="32"/>
      <c r="E11" s="311" t="s">
        <v>3065</v>
      </c>
      <c r="F11" s="346"/>
      <c r="G11" s="346"/>
      <c r="H11" s="346"/>
      <c r="L11" s="32"/>
    </row>
    <row r="12" spans="2:46" s="1" customFormat="1" ht="12" customHeight="1">
      <c r="B12" s="32"/>
      <c r="D12" s="27" t="s">
        <v>631</v>
      </c>
      <c r="L12" s="32"/>
    </row>
    <row r="13" spans="2:46" s="1" customFormat="1" ht="16.5" customHeight="1">
      <c r="B13" s="32"/>
      <c r="E13" s="342" t="s">
        <v>3420</v>
      </c>
      <c r="F13" s="346"/>
      <c r="G13" s="346"/>
      <c r="H13" s="346"/>
      <c r="L13" s="32"/>
    </row>
    <row r="14" spans="2:46" s="1" customFormat="1">
      <c r="B14" s="32"/>
      <c r="L14" s="32"/>
    </row>
    <row r="15" spans="2:46" s="1" customFormat="1" ht="12" customHeight="1">
      <c r="B15" s="32"/>
      <c r="D15" s="27" t="s">
        <v>17</v>
      </c>
      <c r="F15" s="25" t="s">
        <v>18</v>
      </c>
      <c r="I15" s="27" t="s">
        <v>19</v>
      </c>
      <c r="J15" s="25" t="s">
        <v>18</v>
      </c>
      <c r="L15" s="32"/>
    </row>
    <row r="16" spans="2:46" s="1" customFormat="1" ht="12" customHeight="1">
      <c r="B16" s="32"/>
      <c r="D16" s="27" t="s">
        <v>20</v>
      </c>
      <c r="F16" s="25" t="s">
        <v>2164</v>
      </c>
      <c r="I16" s="27" t="s">
        <v>22</v>
      </c>
      <c r="J16" s="48" t="str">
        <f>'Rekapitulace stavby'!AN8</f>
        <v>3. 4. 2024</v>
      </c>
      <c r="L16" s="32"/>
    </row>
    <row r="17" spans="2:12" s="1" customFormat="1" ht="10.9" customHeight="1">
      <c r="B17" s="32"/>
      <c r="L17" s="32"/>
    </row>
    <row r="18" spans="2:12" s="1" customFormat="1" ht="12" customHeight="1">
      <c r="B18" s="32"/>
      <c r="D18" s="27" t="s">
        <v>24</v>
      </c>
      <c r="I18" s="27" t="s">
        <v>25</v>
      </c>
      <c r="J18" s="25" t="str">
        <f>IF('Rekapitulace stavby'!AN10="","",'Rekapitulace stavby'!AN10)</f>
        <v/>
      </c>
      <c r="L18" s="32"/>
    </row>
    <row r="19" spans="2:12" s="1" customFormat="1" ht="18" customHeight="1">
      <c r="B19" s="32"/>
      <c r="E19" s="25" t="str">
        <f>IF('Rekapitulace stavby'!E11="","",'Rekapitulace stavby'!E11)</f>
        <v>Česká zemědělská univerzita</v>
      </c>
      <c r="I19" s="27" t="s">
        <v>27</v>
      </c>
      <c r="J19" s="25" t="str">
        <f>IF('Rekapitulace stavby'!AN11="","",'Rekapitulace stavby'!AN11)</f>
        <v/>
      </c>
      <c r="L19" s="32"/>
    </row>
    <row r="20" spans="2:12" s="1" customFormat="1" ht="6.95" customHeight="1">
      <c r="B20" s="32"/>
      <c r="L20" s="32"/>
    </row>
    <row r="21" spans="2:12" s="1" customFormat="1" ht="12" customHeight="1">
      <c r="B21" s="32"/>
      <c r="D21" s="27" t="s">
        <v>28</v>
      </c>
      <c r="I21" s="27" t="s">
        <v>25</v>
      </c>
      <c r="J21" s="28" t="str">
        <f>'Rekapitulace stavby'!AN13</f>
        <v>Vyplň údaj</v>
      </c>
      <c r="L21" s="32"/>
    </row>
    <row r="22" spans="2:12" s="1" customFormat="1" ht="18" customHeight="1">
      <c r="B22" s="32"/>
      <c r="E22" s="349" t="str">
        <f>'Rekapitulace stavby'!E14</f>
        <v>Vyplň údaj</v>
      </c>
      <c r="F22" s="332"/>
      <c r="G22" s="332"/>
      <c r="H22" s="332"/>
      <c r="I22" s="27" t="s">
        <v>27</v>
      </c>
      <c r="J22" s="28" t="str">
        <f>'Rekapitulace stavby'!AN14</f>
        <v>Vyplň údaj</v>
      </c>
      <c r="L22" s="32"/>
    </row>
    <row r="23" spans="2:12" s="1" customFormat="1" ht="6.95" customHeight="1">
      <c r="B23" s="32"/>
      <c r="L23" s="32"/>
    </row>
    <row r="24" spans="2:12" s="1" customFormat="1" ht="12" customHeight="1">
      <c r="B24" s="32"/>
      <c r="D24" s="27" t="s">
        <v>30</v>
      </c>
      <c r="I24" s="27" t="s">
        <v>25</v>
      </c>
      <c r="J24" s="25" t="str">
        <f>IF('Rekapitulace stavby'!AN16="","",'Rekapitulace stavby'!AN16)</f>
        <v/>
      </c>
      <c r="L24" s="32"/>
    </row>
    <row r="25" spans="2:12" s="1" customFormat="1" ht="18" customHeight="1">
      <c r="B25" s="32"/>
      <c r="E25" s="25" t="str">
        <f>IF('Rekapitulace stavby'!E17="","",'Rekapitulace stavby'!E17)</f>
        <v>GREBNER,  spol. s r.o.</v>
      </c>
      <c r="I25" s="27" t="s">
        <v>27</v>
      </c>
      <c r="J25" s="25" t="str">
        <f>IF('Rekapitulace stavby'!AN17="","",'Rekapitulace stavby'!AN17)</f>
        <v/>
      </c>
      <c r="L25" s="32"/>
    </row>
    <row r="26" spans="2:12" s="1" customFormat="1" ht="6.95" customHeight="1">
      <c r="B26" s="32"/>
      <c r="L26" s="32"/>
    </row>
    <row r="27" spans="2:12" s="1" customFormat="1" ht="12" customHeight="1">
      <c r="B27" s="32"/>
      <c r="D27" s="27" t="s">
        <v>33</v>
      </c>
      <c r="I27" s="27" t="s">
        <v>25</v>
      </c>
      <c r="J27" s="25" t="str">
        <f>IF('Rekapitulace stavby'!AN19="","",'Rekapitulace stavby'!AN19)</f>
        <v/>
      </c>
      <c r="L27" s="32"/>
    </row>
    <row r="28" spans="2:12" s="1" customFormat="1" ht="18" customHeight="1">
      <c r="B28" s="32"/>
      <c r="E28" s="25" t="str">
        <f>IF('Rekapitulace stavby'!E20="","",'Rekapitulace stavby'!E20)</f>
        <v>Ing. Josef Němeček</v>
      </c>
      <c r="I28" s="27" t="s">
        <v>27</v>
      </c>
      <c r="J28" s="25" t="str">
        <f>IF('Rekapitulace stavby'!AN20="","",'Rekapitulace stavby'!AN20)</f>
        <v/>
      </c>
      <c r="L28" s="32"/>
    </row>
    <row r="29" spans="2:12" s="1" customFormat="1" ht="6.95" customHeight="1">
      <c r="B29" s="32"/>
      <c r="L29" s="32"/>
    </row>
    <row r="30" spans="2:12" s="1" customFormat="1" ht="12" customHeight="1">
      <c r="B30" s="32"/>
      <c r="D30" s="27" t="s">
        <v>35</v>
      </c>
      <c r="L30" s="32"/>
    </row>
    <row r="31" spans="2:12" s="7" customFormat="1" ht="16.5" customHeight="1">
      <c r="B31" s="90"/>
      <c r="E31" s="336" t="s">
        <v>18</v>
      </c>
      <c r="F31" s="336"/>
      <c r="G31" s="336"/>
      <c r="H31" s="336"/>
      <c r="L31" s="90"/>
    </row>
    <row r="32" spans="2:12" s="1" customFormat="1" ht="6.95" customHeight="1">
      <c r="B32" s="32"/>
      <c r="L32" s="32"/>
    </row>
    <row r="33" spans="2:12" s="1" customFormat="1" ht="6.95" customHeight="1">
      <c r="B33" s="32"/>
      <c r="D33" s="49"/>
      <c r="E33" s="49"/>
      <c r="F33" s="49"/>
      <c r="G33" s="49"/>
      <c r="H33" s="49"/>
      <c r="I33" s="49"/>
      <c r="J33" s="49"/>
      <c r="K33" s="49"/>
      <c r="L33" s="32"/>
    </row>
    <row r="34" spans="2:12" s="1" customFormat="1" ht="25.35" customHeight="1">
      <c r="B34" s="32"/>
      <c r="D34" s="91" t="s">
        <v>37</v>
      </c>
      <c r="J34" s="61">
        <f>ROUND(J97, 2)</f>
        <v>0</v>
      </c>
      <c r="L34" s="32"/>
    </row>
    <row r="35" spans="2:12" s="1" customFormat="1" ht="6.95" customHeight="1">
      <c r="B35" s="32"/>
      <c r="D35" s="49"/>
      <c r="E35" s="49"/>
      <c r="F35" s="49"/>
      <c r="G35" s="49"/>
      <c r="H35" s="49"/>
      <c r="I35" s="49"/>
      <c r="J35" s="49"/>
      <c r="K35" s="49"/>
      <c r="L35" s="32"/>
    </row>
    <row r="36" spans="2:12" s="1" customFormat="1" ht="14.45" customHeight="1">
      <c r="B36" s="32"/>
      <c r="F36" s="92" t="s">
        <v>39</v>
      </c>
      <c r="I36" s="92" t="s">
        <v>38</v>
      </c>
      <c r="J36" s="92" t="s">
        <v>40</v>
      </c>
      <c r="L36" s="32"/>
    </row>
    <row r="37" spans="2:12" s="1" customFormat="1" ht="14.45" customHeight="1">
      <c r="B37" s="32"/>
      <c r="D37" s="93" t="s">
        <v>41</v>
      </c>
      <c r="E37" s="27" t="s">
        <v>42</v>
      </c>
      <c r="F37" s="81">
        <f>ROUND((SUM(BE97:BE138)),  2)</f>
        <v>0</v>
      </c>
      <c r="I37" s="94">
        <v>0.21</v>
      </c>
      <c r="J37" s="81">
        <f>ROUND(((SUM(BE97:BE138))*I37),  2)</f>
        <v>0</v>
      </c>
      <c r="L37" s="32"/>
    </row>
    <row r="38" spans="2:12" s="1" customFormat="1" ht="14.45" customHeight="1">
      <c r="B38" s="32"/>
      <c r="E38" s="27" t="s">
        <v>43</v>
      </c>
      <c r="F38" s="81">
        <f>ROUND((SUM(BF97:BF138)),  2)</f>
        <v>0</v>
      </c>
      <c r="I38" s="94">
        <v>0.12</v>
      </c>
      <c r="J38" s="81">
        <f>ROUND(((SUM(BF97:BF138))*I38),  2)</f>
        <v>0</v>
      </c>
      <c r="L38" s="32"/>
    </row>
    <row r="39" spans="2:12" s="1" customFormat="1" ht="14.45" hidden="1" customHeight="1">
      <c r="B39" s="32"/>
      <c r="E39" s="27" t="s">
        <v>44</v>
      </c>
      <c r="F39" s="81">
        <f>ROUND((SUM(BG97:BG138)),  2)</f>
        <v>0</v>
      </c>
      <c r="I39" s="94">
        <v>0.21</v>
      </c>
      <c r="J39" s="81">
        <f>0</f>
        <v>0</v>
      </c>
      <c r="L39" s="32"/>
    </row>
    <row r="40" spans="2:12" s="1" customFormat="1" ht="14.45" hidden="1" customHeight="1">
      <c r="B40" s="32"/>
      <c r="E40" s="27" t="s">
        <v>45</v>
      </c>
      <c r="F40" s="81">
        <f>ROUND((SUM(BH97:BH138)),  2)</f>
        <v>0</v>
      </c>
      <c r="I40" s="94">
        <v>0.12</v>
      </c>
      <c r="J40" s="81">
        <f>0</f>
        <v>0</v>
      </c>
      <c r="L40" s="32"/>
    </row>
    <row r="41" spans="2:12" s="1" customFormat="1" ht="14.45" hidden="1" customHeight="1">
      <c r="B41" s="32"/>
      <c r="E41" s="27" t="s">
        <v>46</v>
      </c>
      <c r="F41" s="81">
        <f>ROUND((SUM(BI97:BI138)),  2)</f>
        <v>0</v>
      </c>
      <c r="I41" s="94">
        <v>0</v>
      </c>
      <c r="J41" s="81">
        <f>0</f>
        <v>0</v>
      </c>
      <c r="L41" s="32"/>
    </row>
    <row r="42" spans="2:12" s="1" customFormat="1" ht="6.95" customHeight="1">
      <c r="B42" s="32"/>
      <c r="L42" s="32"/>
    </row>
    <row r="43" spans="2:12" s="1" customFormat="1" ht="25.35" customHeight="1">
      <c r="B43" s="32"/>
      <c r="C43" s="95"/>
      <c r="D43" s="96" t="s">
        <v>47</v>
      </c>
      <c r="E43" s="52"/>
      <c r="F43" s="52"/>
      <c r="G43" s="97" t="s">
        <v>48</v>
      </c>
      <c r="H43" s="98" t="s">
        <v>49</v>
      </c>
      <c r="I43" s="52"/>
      <c r="J43" s="99">
        <f>SUM(J34:J41)</f>
        <v>0</v>
      </c>
      <c r="K43" s="100"/>
      <c r="L43" s="32"/>
    </row>
    <row r="44" spans="2:12" s="1" customFormat="1" ht="14.45" customHeight="1">
      <c r="B44" s="40"/>
      <c r="C44" s="41"/>
      <c r="D44" s="41"/>
      <c r="E44" s="41"/>
      <c r="F44" s="41"/>
      <c r="G44" s="41"/>
      <c r="H44" s="41"/>
      <c r="I44" s="41"/>
      <c r="J44" s="41"/>
      <c r="K44" s="41"/>
      <c r="L44" s="32"/>
    </row>
    <row r="48" spans="2:12" s="1" customFormat="1" ht="6.95" customHeight="1">
      <c r="B48" s="42"/>
      <c r="C48" s="43"/>
      <c r="D48" s="43"/>
      <c r="E48" s="43"/>
      <c r="F48" s="43"/>
      <c r="G48" s="43"/>
      <c r="H48" s="43"/>
      <c r="I48" s="43"/>
      <c r="J48" s="43"/>
      <c r="K48" s="43"/>
      <c r="L48" s="32"/>
    </row>
    <row r="49" spans="2:12" s="1" customFormat="1" ht="24.95" customHeight="1">
      <c r="B49" s="32"/>
      <c r="C49" s="21" t="s">
        <v>155</v>
      </c>
      <c r="L49" s="32"/>
    </row>
    <row r="50" spans="2:12" s="1" customFormat="1" ht="6.95" customHeight="1">
      <c r="B50" s="32"/>
      <c r="L50" s="32"/>
    </row>
    <row r="51" spans="2:12" s="1" customFormat="1" ht="12" customHeight="1">
      <c r="B51" s="32"/>
      <c r="C51" s="27" t="s">
        <v>15</v>
      </c>
      <c r="L51" s="32"/>
    </row>
    <row r="52" spans="2:12" s="1" customFormat="1" ht="16.5" customHeight="1">
      <c r="B52" s="32"/>
      <c r="E52" s="347" t="str">
        <f>E7</f>
        <v>Rekonstrukce pavilonu údržby - A, úprava 13.6.2025</v>
      </c>
      <c r="F52" s="348"/>
      <c r="G52" s="348"/>
      <c r="H52" s="348"/>
      <c r="L52" s="32"/>
    </row>
    <row r="53" spans="2:12" ht="12" customHeight="1">
      <c r="B53" s="20"/>
      <c r="C53" s="27" t="s">
        <v>150</v>
      </c>
      <c r="L53" s="20"/>
    </row>
    <row r="54" spans="2:12" ht="16.5" customHeight="1">
      <c r="B54" s="20"/>
      <c r="E54" s="347" t="s">
        <v>151</v>
      </c>
      <c r="F54" s="320"/>
      <c r="G54" s="320"/>
      <c r="H54" s="320"/>
      <c r="L54" s="20"/>
    </row>
    <row r="55" spans="2:12" ht="12" customHeight="1">
      <c r="B55" s="20"/>
      <c r="C55" s="27" t="s">
        <v>152</v>
      </c>
      <c r="L55" s="20"/>
    </row>
    <row r="56" spans="2:12" s="1" customFormat="1" ht="16.5" customHeight="1">
      <c r="B56" s="32"/>
      <c r="E56" s="311" t="s">
        <v>3065</v>
      </c>
      <c r="F56" s="346"/>
      <c r="G56" s="346"/>
      <c r="H56" s="346"/>
      <c r="L56" s="32"/>
    </row>
    <row r="57" spans="2:12" s="1" customFormat="1" ht="12" customHeight="1">
      <c r="B57" s="32"/>
      <c r="C57" s="27" t="s">
        <v>631</v>
      </c>
      <c r="L57" s="32"/>
    </row>
    <row r="58" spans="2:12" s="1" customFormat="1" ht="16.5" customHeight="1">
      <c r="B58" s="32"/>
      <c r="E58" s="342" t="str">
        <f>E13</f>
        <v xml:space="preserve">06 - AVT </v>
      </c>
      <c r="F58" s="346"/>
      <c r="G58" s="346"/>
      <c r="H58" s="346"/>
      <c r="L58" s="32"/>
    </row>
    <row r="59" spans="2:12" s="1" customFormat="1" ht="6.95" customHeight="1">
      <c r="B59" s="32"/>
      <c r="L59" s="32"/>
    </row>
    <row r="60" spans="2:12" s="1" customFormat="1" ht="12" customHeight="1">
      <c r="B60" s="32"/>
      <c r="C60" s="27" t="s">
        <v>20</v>
      </c>
      <c r="F60" s="25" t="str">
        <f>F16</f>
        <v xml:space="preserve"> </v>
      </c>
      <c r="I60" s="27" t="s">
        <v>22</v>
      </c>
      <c r="J60" s="48" t="str">
        <f>IF(J16="","",J16)</f>
        <v>3. 4. 2024</v>
      </c>
      <c r="L60" s="32"/>
    </row>
    <row r="61" spans="2:12" s="1" customFormat="1" ht="6.95" customHeight="1">
      <c r="B61" s="32"/>
      <c r="L61" s="32"/>
    </row>
    <row r="62" spans="2:12" s="1" customFormat="1" ht="25.7" customHeight="1">
      <c r="B62" s="32"/>
      <c r="C62" s="27" t="s">
        <v>24</v>
      </c>
      <c r="F62" s="25" t="str">
        <f>E19</f>
        <v>Česká zemědělská univerzita</v>
      </c>
      <c r="I62" s="27" t="s">
        <v>30</v>
      </c>
      <c r="J62" s="30" t="str">
        <f>E25</f>
        <v>GREBNER,  spol. s r.o.</v>
      </c>
      <c r="L62" s="32"/>
    </row>
    <row r="63" spans="2:12" s="1" customFormat="1" ht="15.2" customHeight="1">
      <c r="B63" s="32"/>
      <c r="C63" s="27" t="s">
        <v>28</v>
      </c>
      <c r="F63" s="25" t="str">
        <f>IF(E22="","",E22)</f>
        <v>Vyplň údaj</v>
      </c>
      <c r="I63" s="27" t="s">
        <v>33</v>
      </c>
      <c r="J63" s="30" t="str">
        <f>E28</f>
        <v>Ing. Josef Němeček</v>
      </c>
      <c r="L63" s="32"/>
    </row>
    <row r="64" spans="2:12" s="1" customFormat="1" ht="10.35" customHeight="1">
      <c r="B64" s="32"/>
      <c r="L64" s="32"/>
    </row>
    <row r="65" spans="2:47" s="1" customFormat="1" ht="29.25" customHeight="1">
      <c r="B65" s="32"/>
      <c r="C65" s="101" t="s">
        <v>156</v>
      </c>
      <c r="D65" s="95"/>
      <c r="E65" s="95"/>
      <c r="F65" s="95"/>
      <c r="G65" s="95"/>
      <c r="H65" s="95"/>
      <c r="I65" s="95"/>
      <c r="J65" s="102" t="s">
        <v>157</v>
      </c>
      <c r="K65" s="95"/>
      <c r="L65" s="32"/>
    </row>
    <row r="66" spans="2:47" s="1" customFormat="1" ht="10.35" customHeight="1">
      <c r="B66" s="32"/>
      <c r="L66" s="32"/>
    </row>
    <row r="67" spans="2:47" s="1" customFormat="1" ht="22.9" customHeight="1">
      <c r="B67" s="32"/>
      <c r="C67" s="103" t="s">
        <v>69</v>
      </c>
      <c r="J67" s="61">
        <f>J97</f>
        <v>0</v>
      </c>
      <c r="L67" s="32"/>
      <c r="AU67" s="17" t="s">
        <v>158</v>
      </c>
    </row>
    <row r="68" spans="2:47" s="8" customFormat="1" ht="24.95" customHeight="1">
      <c r="B68" s="104"/>
      <c r="D68" s="105" t="s">
        <v>159</v>
      </c>
      <c r="E68" s="106"/>
      <c r="F68" s="106"/>
      <c r="G68" s="106"/>
      <c r="H68" s="106"/>
      <c r="I68" s="106"/>
      <c r="J68" s="107">
        <f>J98</f>
        <v>0</v>
      </c>
      <c r="L68" s="104"/>
    </row>
    <row r="69" spans="2:47" s="9" customFormat="1" ht="19.899999999999999" customHeight="1">
      <c r="B69" s="108"/>
      <c r="D69" s="109" t="s">
        <v>3421</v>
      </c>
      <c r="E69" s="110"/>
      <c r="F69" s="110"/>
      <c r="G69" s="110"/>
      <c r="H69" s="110"/>
      <c r="I69" s="110"/>
      <c r="J69" s="111">
        <f>J99</f>
        <v>0</v>
      </c>
      <c r="L69" s="108"/>
    </row>
    <row r="70" spans="2:47" s="9" customFormat="1" ht="19.899999999999999" customHeight="1">
      <c r="B70" s="108"/>
      <c r="D70" s="109" t="s">
        <v>3185</v>
      </c>
      <c r="E70" s="110"/>
      <c r="F70" s="110"/>
      <c r="G70" s="110"/>
      <c r="H70" s="110"/>
      <c r="I70" s="110"/>
      <c r="J70" s="111">
        <f>J107</f>
        <v>0</v>
      </c>
      <c r="L70" s="108"/>
    </row>
    <row r="71" spans="2:47" s="9" customFormat="1" ht="19.899999999999999" customHeight="1">
      <c r="B71" s="108"/>
      <c r="D71" s="109" t="s">
        <v>3422</v>
      </c>
      <c r="E71" s="110"/>
      <c r="F71" s="110"/>
      <c r="G71" s="110"/>
      <c r="H71" s="110"/>
      <c r="I71" s="110"/>
      <c r="J71" s="111">
        <f>J114</f>
        <v>0</v>
      </c>
      <c r="L71" s="108"/>
    </row>
    <row r="72" spans="2:47" s="9" customFormat="1" ht="19.899999999999999" customHeight="1">
      <c r="B72" s="108"/>
      <c r="D72" s="109" t="s">
        <v>3423</v>
      </c>
      <c r="E72" s="110"/>
      <c r="F72" s="110"/>
      <c r="G72" s="110"/>
      <c r="H72" s="110"/>
      <c r="I72" s="110"/>
      <c r="J72" s="111">
        <f>J117</f>
        <v>0</v>
      </c>
      <c r="L72" s="108"/>
    </row>
    <row r="73" spans="2:47" s="9" customFormat="1" ht="19.899999999999999" customHeight="1">
      <c r="B73" s="108"/>
      <c r="D73" s="109" t="s">
        <v>3424</v>
      </c>
      <c r="E73" s="110"/>
      <c r="F73" s="110"/>
      <c r="G73" s="110"/>
      <c r="H73" s="110"/>
      <c r="I73" s="110"/>
      <c r="J73" s="111">
        <f>J123</f>
        <v>0</v>
      </c>
      <c r="L73" s="108"/>
    </row>
    <row r="74" spans="2:47" s="1" customFormat="1" ht="21.75" customHeight="1">
      <c r="B74" s="32"/>
      <c r="L74" s="32"/>
    </row>
    <row r="75" spans="2:47" s="1" customFormat="1" ht="6.95" customHeight="1">
      <c r="B75" s="40"/>
      <c r="C75" s="41"/>
      <c r="D75" s="41"/>
      <c r="E75" s="41"/>
      <c r="F75" s="41"/>
      <c r="G75" s="41"/>
      <c r="H75" s="41"/>
      <c r="I75" s="41"/>
      <c r="J75" s="41"/>
      <c r="K75" s="41"/>
      <c r="L75" s="32"/>
    </row>
    <row r="79" spans="2:47" s="1" customFormat="1" ht="6.95" customHeight="1">
      <c r="B79" s="42"/>
      <c r="C79" s="43"/>
      <c r="D79" s="43"/>
      <c r="E79" s="43"/>
      <c r="F79" s="43"/>
      <c r="G79" s="43"/>
      <c r="H79" s="43"/>
      <c r="I79" s="43"/>
      <c r="J79" s="43"/>
      <c r="K79" s="43"/>
      <c r="L79" s="32"/>
    </row>
    <row r="80" spans="2:47" s="1" customFormat="1" ht="24.95" customHeight="1">
      <c r="B80" s="32"/>
      <c r="C80" s="21" t="s">
        <v>174</v>
      </c>
      <c r="L80" s="32"/>
    </row>
    <row r="81" spans="2:20" s="1" customFormat="1" ht="6.95" customHeight="1">
      <c r="B81" s="32"/>
      <c r="L81" s="32"/>
    </row>
    <row r="82" spans="2:20" s="1" customFormat="1" ht="12" customHeight="1">
      <c r="B82" s="32"/>
      <c r="C82" s="27" t="s">
        <v>15</v>
      </c>
      <c r="L82" s="32"/>
    </row>
    <row r="83" spans="2:20" s="1" customFormat="1" ht="16.5" customHeight="1">
      <c r="B83" s="32"/>
      <c r="E83" s="347" t="str">
        <f>E7</f>
        <v>Rekonstrukce pavilonu údržby - A, úprava 13.6.2025</v>
      </c>
      <c r="F83" s="348"/>
      <c r="G83" s="348"/>
      <c r="H83" s="348"/>
      <c r="L83" s="32"/>
    </row>
    <row r="84" spans="2:20" ht="12" customHeight="1">
      <c r="B84" s="20"/>
      <c r="C84" s="27" t="s">
        <v>150</v>
      </c>
      <c r="L84" s="20"/>
    </row>
    <row r="85" spans="2:20" ht="16.5" customHeight="1">
      <c r="B85" s="20"/>
      <c r="E85" s="347" t="s">
        <v>151</v>
      </c>
      <c r="F85" s="320"/>
      <c r="G85" s="320"/>
      <c r="H85" s="320"/>
      <c r="L85" s="20"/>
    </row>
    <row r="86" spans="2:20" ht="12" customHeight="1">
      <c r="B86" s="20"/>
      <c r="C86" s="27" t="s">
        <v>152</v>
      </c>
      <c r="L86" s="20"/>
    </row>
    <row r="87" spans="2:20" s="1" customFormat="1" ht="16.5" customHeight="1">
      <c r="B87" s="32"/>
      <c r="E87" s="311" t="s">
        <v>3065</v>
      </c>
      <c r="F87" s="346"/>
      <c r="G87" s="346"/>
      <c r="H87" s="346"/>
      <c r="L87" s="32"/>
    </row>
    <row r="88" spans="2:20" s="1" customFormat="1" ht="12" customHeight="1">
      <c r="B88" s="32"/>
      <c r="C88" s="27" t="s">
        <v>631</v>
      </c>
      <c r="L88" s="32"/>
    </row>
    <row r="89" spans="2:20" s="1" customFormat="1" ht="16.5" customHeight="1">
      <c r="B89" s="32"/>
      <c r="E89" s="342" t="str">
        <f>E13</f>
        <v xml:space="preserve">06 - AVT </v>
      </c>
      <c r="F89" s="346"/>
      <c r="G89" s="346"/>
      <c r="H89" s="346"/>
      <c r="L89" s="32"/>
    </row>
    <row r="90" spans="2:20" s="1" customFormat="1" ht="6.95" customHeight="1">
      <c r="B90" s="32"/>
      <c r="L90" s="32"/>
    </row>
    <row r="91" spans="2:20" s="1" customFormat="1" ht="12" customHeight="1">
      <c r="B91" s="32"/>
      <c r="C91" s="27" t="s">
        <v>20</v>
      </c>
      <c r="F91" s="25" t="str">
        <f>F16</f>
        <v xml:space="preserve"> </v>
      </c>
      <c r="I91" s="27" t="s">
        <v>22</v>
      </c>
      <c r="J91" s="48" t="str">
        <f>IF(J16="","",J16)</f>
        <v>3. 4. 2024</v>
      </c>
      <c r="L91" s="32"/>
    </row>
    <row r="92" spans="2:20" s="1" customFormat="1" ht="6.95" customHeight="1">
      <c r="B92" s="32"/>
      <c r="L92" s="32"/>
    </row>
    <row r="93" spans="2:20" s="1" customFormat="1" ht="25.7" customHeight="1">
      <c r="B93" s="32"/>
      <c r="C93" s="27" t="s">
        <v>24</v>
      </c>
      <c r="F93" s="25" t="str">
        <f>E19</f>
        <v>Česká zemědělská univerzita</v>
      </c>
      <c r="I93" s="27" t="s">
        <v>30</v>
      </c>
      <c r="J93" s="30" t="str">
        <f>E25</f>
        <v>GREBNER,  spol. s r.o.</v>
      </c>
      <c r="L93" s="32"/>
    </row>
    <row r="94" spans="2:20" s="1" customFormat="1" ht="15.2" customHeight="1">
      <c r="B94" s="32"/>
      <c r="C94" s="27" t="s">
        <v>28</v>
      </c>
      <c r="F94" s="25" t="str">
        <f>IF(E22="","",E22)</f>
        <v>Vyplň údaj</v>
      </c>
      <c r="I94" s="27" t="s">
        <v>33</v>
      </c>
      <c r="J94" s="30" t="str">
        <f>E28</f>
        <v>Ing. Josef Němeček</v>
      </c>
      <c r="L94" s="32"/>
    </row>
    <row r="95" spans="2:20" s="1" customFormat="1" ht="10.35" customHeight="1">
      <c r="B95" s="32"/>
      <c r="L95" s="32"/>
    </row>
    <row r="96" spans="2:20" s="10" customFormat="1" ht="29.25" customHeight="1">
      <c r="B96" s="112"/>
      <c r="C96" s="113" t="s">
        <v>175</v>
      </c>
      <c r="D96" s="114" t="s">
        <v>56</v>
      </c>
      <c r="E96" s="114" t="s">
        <v>52</v>
      </c>
      <c r="F96" s="114" t="s">
        <v>53</v>
      </c>
      <c r="G96" s="114" t="s">
        <v>176</v>
      </c>
      <c r="H96" s="114" t="s">
        <v>177</v>
      </c>
      <c r="I96" s="114" t="s">
        <v>178</v>
      </c>
      <c r="J96" s="114" t="s">
        <v>157</v>
      </c>
      <c r="K96" s="115" t="s">
        <v>179</v>
      </c>
      <c r="L96" s="112"/>
      <c r="M96" s="54" t="s">
        <v>18</v>
      </c>
      <c r="N96" s="55" t="s">
        <v>41</v>
      </c>
      <c r="O96" s="55" t="s">
        <v>180</v>
      </c>
      <c r="P96" s="55" t="s">
        <v>181</v>
      </c>
      <c r="Q96" s="55" t="s">
        <v>182</v>
      </c>
      <c r="R96" s="55" t="s">
        <v>183</v>
      </c>
      <c r="S96" s="55" t="s">
        <v>184</v>
      </c>
      <c r="T96" s="56" t="s">
        <v>185</v>
      </c>
    </row>
    <row r="97" spans="2:65" s="1" customFormat="1" ht="22.9" customHeight="1">
      <c r="B97" s="32"/>
      <c r="C97" s="59" t="s">
        <v>186</v>
      </c>
      <c r="J97" s="116">
        <f>BK97</f>
        <v>0</v>
      </c>
      <c r="L97" s="32"/>
      <c r="M97" s="57"/>
      <c r="N97" s="49"/>
      <c r="O97" s="49"/>
      <c r="P97" s="117">
        <f>P98</f>
        <v>0</v>
      </c>
      <c r="Q97" s="49"/>
      <c r="R97" s="117">
        <f>R98</f>
        <v>0</v>
      </c>
      <c r="S97" s="49"/>
      <c r="T97" s="118">
        <f>T98</f>
        <v>0</v>
      </c>
      <c r="AT97" s="17" t="s">
        <v>70</v>
      </c>
      <c r="AU97" s="17" t="s">
        <v>158</v>
      </c>
      <c r="BK97" s="119">
        <f>BK98</f>
        <v>0</v>
      </c>
    </row>
    <row r="98" spans="2:65" s="11" customFormat="1" ht="25.9" customHeight="1">
      <c r="B98" s="120"/>
      <c r="D98" s="121" t="s">
        <v>70</v>
      </c>
      <c r="E98" s="122" t="s">
        <v>187</v>
      </c>
      <c r="F98" s="122" t="s">
        <v>188</v>
      </c>
      <c r="I98" s="123"/>
      <c r="J98" s="124">
        <f>BK98</f>
        <v>0</v>
      </c>
      <c r="L98" s="120"/>
      <c r="M98" s="125"/>
      <c r="P98" s="126">
        <f>P99+P107+P114+P117+P123</f>
        <v>0</v>
      </c>
      <c r="R98" s="126">
        <f>R99+R107+R114+R117+R123</f>
        <v>0</v>
      </c>
      <c r="T98" s="127">
        <f>T99+T107+T114+T117+T123</f>
        <v>0</v>
      </c>
      <c r="AR98" s="121" t="s">
        <v>78</v>
      </c>
      <c r="AT98" s="128" t="s">
        <v>70</v>
      </c>
      <c r="AU98" s="128" t="s">
        <v>71</v>
      </c>
      <c r="AY98" s="121" t="s">
        <v>189</v>
      </c>
      <c r="BK98" s="129">
        <f>BK99+BK107+BK114+BK117+BK123</f>
        <v>0</v>
      </c>
    </row>
    <row r="99" spans="2:65" s="11" customFormat="1" ht="22.9" customHeight="1">
      <c r="B99" s="120"/>
      <c r="D99" s="121" t="s">
        <v>70</v>
      </c>
      <c r="E99" s="130" t="s">
        <v>2573</v>
      </c>
      <c r="F99" s="130" t="s">
        <v>3425</v>
      </c>
      <c r="I99" s="123"/>
      <c r="J99" s="131">
        <f>BK99</f>
        <v>0</v>
      </c>
      <c r="L99" s="120"/>
      <c r="M99" s="125"/>
      <c r="P99" s="126">
        <f>SUM(P100:P106)</f>
        <v>0</v>
      </c>
      <c r="R99" s="126">
        <f>SUM(R100:R106)</f>
        <v>0</v>
      </c>
      <c r="T99" s="127">
        <f>SUM(T100:T106)</f>
        <v>0</v>
      </c>
      <c r="AR99" s="121" t="s">
        <v>78</v>
      </c>
      <c r="AT99" s="128" t="s">
        <v>70</v>
      </c>
      <c r="AU99" s="128" t="s">
        <v>78</v>
      </c>
      <c r="AY99" s="121" t="s">
        <v>189</v>
      </c>
      <c r="BK99" s="129">
        <f>SUM(BK100:BK106)</f>
        <v>0</v>
      </c>
    </row>
    <row r="100" spans="2:65" s="1" customFormat="1" ht="168" customHeight="1">
      <c r="B100" s="32"/>
      <c r="C100" s="132" t="s">
        <v>78</v>
      </c>
      <c r="D100" s="132" t="s">
        <v>191</v>
      </c>
      <c r="E100" s="133" t="s">
        <v>3426</v>
      </c>
      <c r="F100" s="134" t="s">
        <v>3427</v>
      </c>
      <c r="G100" s="135" t="s">
        <v>2582</v>
      </c>
      <c r="H100" s="136">
        <v>1</v>
      </c>
      <c r="I100" s="137"/>
      <c r="J100" s="138">
        <f t="shared" ref="J100:J106" si="0">ROUND(I100*H100,2)</f>
        <v>0</v>
      </c>
      <c r="K100" s="134" t="s">
        <v>18</v>
      </c>
      <c r="L100" s="32"/>
      <c r="M100" s="139" t="s">
        <v>18</v>
      </c>
      <c r="N100" s="140" t="s">
        <v>42</v>
      </c>
      <c r="P100" s="141">
        <f t="shared" ref="P100:P106" si="1">O100*H100</f>
        <v>0</v>
      </c>
      <c r="Q100" s="141">
        <v>0</v>
      </c>
      <c r="R100" s="141">
        <f t="shared" ref="R100:R106" si="2">Q100*H100</f>
        <v>0</v>
      </c>
      <c r="S100" s="141">
        <v>0</v>
      </c>
      <c r="T100" s="142">
        <f t="shared" ref="T100:T106" si="3">S100*H100</f>
        <v>0</v>
      </c>
      <c r="AR100" s="143" t="s">
        <v>195</v>
      </c>
      <c r="AT100" s="143" t="s">
        <v>191</v>
      </c>
      <c r="AU100" s="143" t="s">
        <v>80</v>
      </c>
      <c r="AY100" s="17" t="s">
        <v>189</v>
      </c>
      <c r="BE100" s="144">
        <f t="shared" ref="BE100:BE106" si="4">IF(N100="základní",J100,0)</f>
        <v>0</v>
      </c>
      <c r="BF100" s="144">
        <f t="shared" ref="BF100:BF106" si="5">IF(N100="snížená",J100,0)</f>
        <v>0</v>
      </c>
      <c r="BG100" s="144">
        <f t="shared" ref="BG100:BG106" si="6">IF(N100="zákl. přenesená",J100,0)</f>
        <v>0</v>
      </c>
      <c r="BH100" s="144">
        <f t="shared" ref="BH100:BH106" si="7">IF(N100="sníž. přenesená",J100,0)</f>
        <v>0</v>
      </c>
      <c r="BI100" s="144">
        <f t="shared" ref="BI100:BI106" si="8">IF(N100="nulová",J100,0)</f>
        <v>0</v>
      </c>
      <c r="BJ100" s="17" t="s">
        <v>78</v>
      </c>
      <c r="BK100" s="144">
        <f t="shared" ref="BK100:BK106" si="9">ROUND(I100*H100,2)</f>
        <v>0</v>
      </c>
      <c r="BL100" s="17" t="s">
        <v>195</v>
      </c>
      <c r="BM100" s="143" t="s">
        <v>80</v>
      </c>
    </row>
    <row r="101" spans="2:65" s="1" customFormat="1" ht="114.95" customHeight="1">
      <c r="B101" s="32"/>
      <c r="C101" s="132" t="s">
        <v>80</v>
      </c>
      <c r="D101" s="132" t="s">
        <v>191</v>
      </c>
      <c r="E101" s="133" t="s">
        <v>3428</v>
      </c>
      <c r="F101" s="134" t="s">
        <v>3429</v>
      </c>
      <c r="G101" s="135" t="s">
        <v>2582</v>
      </c>
      <c r="H101" s="136">
        <v>1</v>
      </c>
      <c r="I101" s="137"/>
      <c r="J101" s="138">
        <f t="shared" si="0"/>
        <v>0</v>
      </c>
      <c r="K101" s="134" t="s">
        <v>18</v>
      </c>
      <c r="L101" s="32"/>
      <c r="M101" s="139" t="s">
        <v>18</v>
      </c>
      <c r="N101" s="140" t="s">
        <v>42</v>
      </c>
      <c r="P101" s="141">
        <f t="shared" si="1"/>
        <v>0</v>
      </c>
      <c r="Q101" s="141">
        <v>0</v>
      </c>
      <c r="R101" s="141">
        <f t="shared" si="2"/>
        <v>0</v>
      </c>
      <c r="S101" s="141">
        <v>0</v>
      </c>
      <c r="T101" s="142">
        <f t="shared" si="3"/>
        <v>0</v>
      </c>
      <c r="AR101" s="143" t="s">
        <v>195</v>
      </c>
      <c r="AT101" s="143" t="s">
        <v>191</v>
      </c>
      <c r="AU101" s="143" t="s">
        <v>80</v>
      </c>
      <c r="AY101" s="17" t="s">
        <v>189</v>
      </c>
      <c r="BE101" s="144">
        <f t="shared" si="4"/>
        <v>0</v>
      </c>
      <c r="BF101" s="144">
        <f t="shared" si="5"/>
        <v>0</v>
      </c>
      <c r="BG101" s="144">
        <f t="shared" si="6"/>
        <v>0</v>
      </c>
      <c r="BH101" s="144">
        <f t="shared" si="7"/>
        <v>0</v>
      </c>
      <c r="BI101" s="144">
        <f t="shared" si="8"/>
        <v>0</v>
      </c>
      <c r="BJ101" s="17" t="s">
        <v>78</v>
      </c>
      <c r="BK101" s="144">
        <f t="shared" si="9"/>
        <v>0</v>
      </c>
      <c r="BL101" s="17" t="s">
        <v>195</v>
      </c>
      <c r="BM101" s="143" t="s">
        <v>195</v>
      </c>
    </row>
    <row r="102" spans="2:65" s="1" customFormat="1" ht="33" customHeight="1">
      <c r="B102" s="32"/>
      <c r="C102" s="132" t="s">
        <v>89</v>
      </c>
      <c r="D102" s="132" t="s">
        <v>191</v>
      </c>
      <c r="E102" s="133" t="s">
        <v>3430</v>
      </c>
      <c r="F102" s="134" t="s">
        <v>3431</v>
      </c>
      <c r="G102" s="135" t="s">
        <v>2582</v>
      </c>
      <c r="H102" s="136">
        <v>1</v>
      </c>
      <c r="I102" s="137"/>
      <c r="J102" s="138">
        <f t="shared" si="0"/>
        <v>0</v>
      </c>
      <c r="K102" s="134" t="s">
        <v>18</v>
      </c>
      <c r="L102" s="32"/>
      <c r="M102" s="139" t="s">
        <v>18</v>
      </c>
      <c r="N102" s="140" t="s">
        <v>42</v>
      </c>
      <c r="P102" s="141">
        <f t="shared" si="1"/>
        <v>0</v>
      </c>
      <c r="Q102" s="141">
        <v>0</v>
      </c>
      <c r="R102" s="141">
        <f t="shared" si="2"/>
        <v>0</v>
      </c>
      <c r="S102" s="141">
        <v>0</v>
      </c>
      <c r="T102" s="142">
        <f t="shared" si="3"/>
        <v>0</v>
      </c>
      <c r="AR102" s="143" t="s">
        <v>195</v>
      </c>
      <c r="AT102" s="143" t="s">
        <v>191</v>
      </c>
      <c r="AU102" s="143" t="s">
        <v>80</v>
      </c>
      <c r="AY102" s="17" t="s">
        <v>189</v>
      </c>
      <c r="BE102" s="144">
        <f t="shared" si="4"/>
        <v>0</v>
      </c>
      <c r="BF102" s="144">
        <f t="shared" si="5"/>
        <v>0</v>
      </c>
      <c r="BG102" s="144">
        <f t="shared" si="6"/>
        <v>0</v>
      </c>
      <c r="BH102" s="144">
        <f t="shared" si="7"/>
        <v>0</v>
      </c>
      <c r="BI102" s="144">
        <f t="shared" si="8"/>
        <v>0</v>
      </c>
      <c r="BJ102" s="17" t="s">
        <v>78</v>
      </c>
      <c r="BK102" s="144">
        <f t="shared" si="9"/>
        <v>0</v>
      </c>
      <c r="BL102" s="17" t="s">
        <v>195</v>
      </c>
      <c r="BM102" s="143" t="s">
        <v>223</v>
      </c>
    </row>
    <row r="103" spans="2:65" s="1" customFormat="1" ht="33" customHeight="1">
      <c r="B103" s="32"/>
      <c r="C103" s="132" t="s">
        <v>195</v>
      </c>
      <c r="D103" s="132" t="s">
        <v>191</v>
      </c>
      <c r="E103" s="133" t="s">
        <v>3432</v>
      </c>
      <c r="F103" s="134" t="s">
        <v>3433</v>
      </c>
      <c r="G103" s="135" t="s">
        <v>2582</v>
      </c>
      <c r="H103" s="136">
        <v>2</v>
      </c>
      <c r="I103" s="137"/>
      <c r="J103" s="138">
        <f t="shared" si="0"/>
        <v>0</v>
      </c>
      <c r="K103" s="134" t="s">
        <v>18</v>
      </c>
      <c r="L103" s="32"/>
      <c r="M103" s="139" t="s">
        <v>18</v>
      </c>
      <c r="N103" s="140" t="s">
        <v>42</v>
      </c>
      <c r="P103" s="141">
        <f t="shared" si="1"/>
        <v>0</v>
      </c>
      <c r="Q103" s="141">
        <v>0</v>
      </c>
      <c r="R103" s="141">
        <f t="shared" si="2"/>
        <v>0</v>
      </c>
      <c r="S103" s="141">
        <v>0</v>
      </c>
      <c r="T103" s="142">
        <f t="shared" si="3"/>
        <v>0</v>
      </c>
      <c r="AR103" s="143" t="s">
        <v>195</v>
      </c>
      <c r="AT103" s="143" t="s">
        <v>191</v>
      </c>
      <c r="AU103" s="143" t="s">
        <v>80</v>
      </c>
      <c r="AY103" s="17" t="s">
        <v>189</v>
      </c>
      <c r="BE103" s="144">
        <f t="shared" si="4"/>
        <v>0</v>
      </c>
      <c r="BF103" s="144">
        <f t="shared" si="5"/>
        <v>0</v>
      </c>
      <c r="BG103" s="144">
        <f t="shared" si="6"/>
        <v>0</v>
      </c>
      <c r="BH103" s="144">
        <f t="shared" si="7"/>
        <v>0</v>
      </c>
      <c r="BI103" s="144">
        <f t="shared" si="8"/>
        <v>0</v>
      </c>
      <c r="BJ103" s="17" t="s">
        <v>78</v>
      </c>
      <c r="BK103" s="144">
        <f t="shared" si="9"/>
        <v>0</v>
      </c>
      <c r="BL103" s="17" t="s">
        <v>195</v>
      </c>
      <c r="BM103" s="143" t="s">
        <v>234</v>
      </c>
    </row>
    <row r="104" spans="2:65" s="1" customFormat="1" ht="16.5" customHeight="1">
      <c r="B104" s="32"/>
      <c r="C104" s="132" t="s">
        <v>217</v>
      </c>
      <c r="D104" s="132" t="s">
        <v>191</v>
      </c>
      <c r="E104" s="133" t="s">
        <v>3434</v>
      </c>
      <c r="F104" s="134" t="s">
        <v>3435</v>
      </c>
      <c r="G104" s="135" t="s">
        <v>2417</v>
      </c>
      <c r="H104" s="136">
        <v>2</v>
      </c>
      <c r="I104" s="137"/>
      <c r="J104" s="138">
        <f t="shared" si="0"/>
        <v>0</v>
      </c>
      <c r="K104" s="134" t="s">
        <v>18</v>
      </c>
      <c r="L104" s="32"/>
      <c r="M104" s="139" t="s">
        <v>18</v>
      </c>
      <c r="N104" s="140" t="s">
        <v>42</v>
      </c>
      <c r="P104" s="141">
        <f t="shared" si="1"/>
        <v>0</v>
      </c>
      <c r="Q104" s="141">
        <v>0</v>
      </c>
      <c r="R104" s="141">
        <f t="shared" si="2"/>
        <v>0</v>
      </c>
      <c r="S104" s="141">
        <v>0</v>
      </c>
      <c r="T104" s="142">
        <f t="shared" si="3"/>
        <v>0</v>
      </c>
      <c r="AR104" s="143" t="s">
        <v>195</v>
      </c>
      <c r="AT104" s="143" t="s">
        <v>191</v>
      </c>
      <c r="AU104" s="143" t="s">
        <v>80</v>
      </c>
      <c r="AY104" s="17" t="s">
        <v>189</v>
      </c>
      <c r="BE104" s="144">
        <f t="shared" si="4"/>
        <v>0</v>
      </c>
      <c r="BF104" s="144">
        <f t="shared" si="5"/>
        <v>0</v>
      </c>
      <c r="BG104" s="144">
        <f t="shared" si="6"/>
        <v>0</v>
      </c>
      <c r="BH104" s="144">
        <f t="shared" si="7"/>
        <v>0</v>
      </c>
      <c r="BI104" s="144">
        <f t="shared" si="8"/>
        <v>0</v>
      </c>
      <c r="BJ104" s="17" t="s">
        <v>78</v>
      </c>
      <c r="BK104" s="144">
        <f t="shared" si="9"/>
        <v>0</v>
      </c>
      <c r="BL104" s="17" t="s">
        <v>195</v>
      </c>
      <c r="BM104" s="143" t="s">
        <v>247</v>
      </c>
    </row>
    <row r="105" spans="2:65" s="1" customFormat="1" ht="21.75" customHeight="1">
      <c r="B105" s="32"/>
      <c r="C105" s="132" t="s">
        <v>223</v>
      </c>
      <c r="D105" s="132" t="s">
        <v>191</v>
      </c>
      <c r="E105" s="133" t="s">
        <v>3436</v>
      </c>
      <c r="F105" s="134" t="s">
        <v>3437</v>
      </c>
      <c r="G105" s="135" t="s">
        <v>2582</v>
      </c>
      <c r="H105" s="136">
        <v>3</v>
      </c>
      <c r="I105" s="137"/>
      <c r="J105" s="138">
        <f t="shared" si="0"/>
        <v>0</v>
      </c>
      <c r="K105" s="134" t="s">
        <v>18</v>
      </c>
      <c r="L105" s="32"/>
      <c r="M105" s="139" t="s">
        <v>18</v>
      </c>
      <c r="N105" s="140" t="s">
        <v>42</v>
      </c>
      <c r="P105" s="141">
        <f t="shared" si="1"/>
        <v>0</v>
      </c>
      <c r="Q105" s="141">
        <v>0</v>
      </c>
      <c r="R105" s="141">
        <f t="shared" si="2"/>
        <v>0</v>
      </c>
      <c r="S105" s="141">
        <v>0</v>
      </c>
      <c r="T105" s="142">
        <f t="shared" si="3"/>
        <v>0</v>
      </c>
      <c r="AR105" s="143" t="s">
        <v>195</v>
      </c>
      <c r="AT105" s="143" t="s">
        <v>191</v>
      </c>
      <c r="AU105" s="143" t="s">
        <v>80</v>
      </c>
      <c r="AY105" s="17" t="s">
        <v>189</v>
      </c>
      <c r="BE105" s="144">
        <f t="shared" si="4"/>
        <v>0</v>
      </c>
      <c r="BF105" s="144">
        <f t="shared" si="5"/>
        <v>0</v>
      </c>
      <c r="BG105" s="144">
        <f t="shared" si="6"/>
        <v>0</v>
      </c>
      <c r="BH105" s="144">
        <f t="shared" si="7"/>
        <v>0</v>
      </c>
      <c r="BI105" s="144">
        <f t="shared" si="8"/>
        <v>0</v>
      </c>
      <c r="BJ105" s="17" t="s">
        <v>78</v>
      </c>
      <c r="BK105" s="144">
        <f t="shared" si="9"/>
        <v>0</v>
      </c>
      <c r="BL105" s="17" t="s">
        <v>195</v>
      </c>
      <c r="BM105" s="143" t="s">
        <v>8</v>
      </c>
    </row>
    <row r="106" spans="2:65" s="1" customFormat="1" ht="24.2" customHeight="1">
      <c r="B106" s="32"/>
      <c r="C106" s="132" t="s">
        <v>229</v>
      </c>
      <c r="D106" s="132" t="s">
        <v>191</v>
      </c>
      <c r="E106" s="133" t="s">
        <v>3438</v>
      </c>
      <c r="F106" s="134" t="s">
        <v>3439</v>
      </c>
      <c r="G106" s="135" t="s">
        <v>2582</v>
      </c>
      <c r="H106" s="136">
        <v>1</v>
      </c>
      <c r="I106" s="137"/>
      <c r="J106" s="138">
        <f t="shared" si="0"/>
        <v>0</v>
      </c>
      <c r="K106" s="134" t="s">
        <v>18</v>
      </c>
      <c r="L106" s="32"/>
      <c r="M106" s="139" t="s">
        <v>18</v>
      </c>
      <c r="N106" s="140" t="s">
        <v>42</v>
      </c>
      <c r="P106" s="141">
        <f t="shared" si="1"/>
        <v>0</v>
      </c>
      <c r="Q106" s="141">
        <v>0</v>
      </c>
      <c r="R106" s="141">
        <f t="shared" si="2"/>
        <v>0</v>
      </c>
      <c r="S106" s="141">
        <v>0</v>
      </c>
      <c r="T106" s="142">
        <f t="shared" si="3"/>
        <v>0</v>
      </c>
      <c r="AR106" s="143" t="s">
        <v>195</v>
      </c>
      <c r="AT106" s="143" t="s">
        <v>191</v>
      </c>
      <c r="AU106" s="143" t="s">
        <v>80</v>
      </c>
      <c r="AY106" s="17" t="s">
        <v>189</v>
      </c>
      <c r="BE106" s="144">
        <f t="shared" si="4"/>
        <v>0</v>
      </c>
      <c r="BF106" s="144">
        <f t="shared" si="5"/>
        <v>0</v>
      </c>
      <c r="BG106" s="144">
        <f t="shared" si="6"/>
        <v>0</v>
      </c>
      <c r="BH106" s="144">
        <f t="shared" si="7"/>
        <v>0</v>
      </c>
      <c r="BI106" s="144">
        <f t="shared" si="8"/>
        <v>0</v>
      </c>
      <c r="BJ106" s="17" t="s">
        <v>78</v>
      </c>
      <c r="BK106" s="144">
        <f t="shared" si="9"/>
        <v>0</v>
      </c>
      <c r="BL106" s="17" t="s">
        <v>195</v>
      </c>
      <c r="BM106" s="143" t="s">
        <v>277</v>
      </c>
    </row>
    <row r="107" spans="2:65" s="11" customFormat="1" ht="22.9" customHeight="1">
      <c r="B107" s="120"/>
      <c r="D107" s="121" t="s">
        <v>70</v>
      </c>
      <c r="E107" s="130" t="s">
        <v>3089</v>
      </c>
      <c r="F107" s="130" t="s">
        <v>3110</v>
      </c>
      <c r="I107" s="123"/>
      <c r="J107" s="131">
        <f>BK107</f>
        <v>0</v>
      </c>
      <c r="L107" s="120"/>
      <c r="M107" s="125"/>
      <c r="P107" s="126">
        <f>SUM(P108:P113)</f>
        <v>0</v>
      </c>
      <c r="R107" s="126">
        <f>SUM(R108:R113)</f>
        <v>0</v>
      </c>
      <c r="T107" s="127">
        <f>SUM(T108:T113)</f>
        <v>0</v>
      </c>
      <c r="AR107" s="121" t="s">
        <v>78</v>
      </c>
      <c r="AT107" s="128" t="s">
        <v>70</v>
      </c>
      <c r="AU107" s="128" t="s">
        <v>78</v>
      </c>
      <c r="AY107" s="121" t="s">
        <v>189</v>
      </c>
      <c r="BK107" s="129">
        <f>SUM(BK108:BK113)</f>
        <v>0</v>
      </c>
    </row>
    <row r="108" spans="2:65" s="1" customFormat="1" ht="16.5" customHeight="1">
      <c r="B108" s="32"/>
      <c r="C108" s="132" t="s">
        <v>234</v>
      </c>
      <c r="D108" s="132" t="s">
        <v>191</v>
      </c>
      <c r="E108" s="133" t="s">
        <v>3440</v>
      </c>
      <c r="F108" s="134" t="s">
        <v>3441</v>
      </c>
      <c r="G108" s="135" t="s">
        <v>2417</v>
      </c>
      <c r="H108" s="136">
        <v>2</v>
      </c>
      <c r="I108" s="137"/>
      <c r="J108" s="138">
        <f t="shared" ref="J108:J113" si="10">ROUND(I108*H108,2)</f>
        <v>0</v>
      </c>
      <c r="K108" s="134" t="s">
        <v>18</v>
      </c>
      <c r="L108" s="32"/>
      <c r="M108" s="139" t="s">
        <v>18</v>
      </c>
      <c r="N108" s="140" t="s">
        <v>42</v>
      </c>
      <c r="P108" s="141">
        <f t="shared" ref="P108:P113" si="11">O108*H108</f>
        <v>0</v>
      </c>
      <c r="Q108" s="141">
        <v>0</v>
      </c>
      <c r="R108" s="141">
        <f t="shared" ref="R108:R113" si="12">Q108*H108</f>
        <v>0</v>
      </c>
      <c r="S108" s="141">
        <v>0</v>
      </c>
      <c r="T108" s="142">
        <f t="shared" ref="T108:T113" si="13">S108*H108</f>
        <v>0</v>
      </c>
      <c r="AR108" s="143" t="s">
        <v>195</v>
      </c>
      <c r="AT108" s="143" t="s">
        <v>191</v>
      </c>
      <c r="AU108" s="143" t="s">
        <v>80</v>
      </c>
      <c r="AY108" s="17" t="s">
        <v>189</v>
      </c>
      <c r="BE108" s="144">
        <f t="shared" ref="BE108:BE113" si="14">IF(N108="základní",J108,0)</f>
        <v>0</v>
      </c>
      <c r="BF108" s="144">
        <f t="shared" ref="BF108:BF113" si="15">IF(N108="snížená",J108,0)</f>
        <v>0</v>
      </c>
      <c r="BG108" s="144">
        <f t="shared" ref="BG108:BG113" si="16">IF(N108="zákl. přenesená",J108,0)</f>
        <v>0</v>
      </c>
      <c r="BH108" s="144">
        <f t="shared" ref="BH108:BH113" si="17">IF(N108="sníž. přenesená",J108,0)</f>
        <v>0</v>
      </c>
      <c r="BI108" s="144">
        <f t="shared" ref="BI108:BI113" si="18">IF(N108="nulová",J108,0)</f>
        <v>0</v>
      </c>
      <c r="BJ108" s="17" t="s">
        <v>78</v>
      </c>
      <c r="BK108" s="144">
        <f t="shared" ref="BK108:BK113" si="19">ROUND(I108*H108,2)</f>
        <v>0</v>
      </c>
      <c r="BL108" s="17" t="s">
        <v>195</v>
      </c>
      <c r="BM108" s="143" t="s">
        <v>291</v>
      </c>
    </row>
    <row r="109" spans="2:65" s="1" customFormat="1" ht="16.5" customHeight="1">
      <c r="B109" s="32"/>
      <c r="C109" s="132" t="s">
        <v>241</v>
      </c>
      <c r="D109" s="132" t="s">
        <v>191</v>
      </c>
      <c r="E109" s="133" t="s">
        <v>3442</v>
      </c>
      <c r="F109" s="134" t="s">
        <v>3443</v>
      </c>
      <c r="G109" s="135" t="s">
        <v>2417</v>
      </c>
      <c r="H109" s="136">
        <v>2</v>
      </c>
      <c r="I109" s="137"/>
      <c r="J109" s="138">
        <f t="shared" si="10"/>
        <v>0</v>
      </c>
      <c r="K109" s="134" t="s">
        <v>18</v>
      </c>
      <c r="L109" s="32"/>
      <c r="M109" s="139" t="s">
        <v>18</v>
      </c>
      <c r="N109" s="140" t="s">
        <v>42</v>
      </c>
      <c r="P109" s="141">
        <f t="shared" si="11"/>
        <v>0</v>
      </c>
      <c r="Q109" s="141">
        <v>0</v>
      </c>
      <c r="R109" s="141">
        <f t="shared" si="12"/>
        <v>0</v>
      </c>
      <c r="S109" s="141">
        <v>0</v>
      </c>
      <c r="T109" s="142">
        <f t="shared" si="13"/>
        <v>0</v>
      </c>
      <c r="AR109" s="143" t="s">
        <v>195</v>
      </c>
      <c r="AT109" s="143" t="s">
        <v>191</v>
      </c>
      <c r="AU109" s="143" t="s">
        <v>80</v>
      </c>
      <c r="AY109" s="17" t="s">
        <v>189</v>
      </c>
      <c r="BE109" s="144">
        <f t="shared" si="14"/>
        <v>0</v>
      </c>
      <c r="BF109" s="144">
        <f t="shared" si="15"/>
        <v>0</v>
      </c>
      <c r="BG109" s="144">
        <f t="shared" si="16"/>
        <v>0</v>
      </c>
      <c r="BH109" s="144">
        <f t="shared" si="17"/>
        <v>0</v>
      </c>
      <c r="BI109" s="144">
        <f t="shared" si="18"/>
        <v>0</v>
      </c>
      <c r="BJ109" s="17" t="s">
        <v>78</v>
      </c>
      <c r="BK109" s="144">
        <f t="shared" si="19"/>
        <v>0</v>
      </c>
      <c r="BL109" s="17" t="s">
        <v>195</v>
      </c>
      <c r="BM109" s="143" t="s">
        <v>307</v>
      </c>
    </row>
    <row r="110" spans="2:65" s="1" customFormat="1" ht="16.5" customHeight="1">
      <c r="B110" s="32"/>
      <c r="C110" s="132" t="s">
        <v>247</v>
      </c>
      <c r="D110" s="132" t="s">
        <v>191</v>
      </c>
      <c r="E110" s="133" t="s">
        <v>3444</v>
      </c>
      <c r="F110" s="134" t="s">
        <v>3445</v>
      </c>
      <c r="G110" s="135" t="s">
        <v>2417</v>
      </c>
      <c r="H110" s="136">
        <v>2</v>
      </c>
      <c r="I110" s="137"/>
      <c r="J110" s="138">
        <f t="shared" si="10"/>
        <v>0</v>
      </c>
      <c r="K110" s="134" t="s">
        <v>18</v>
      </c>
      <c r="L110" s="32"/>
      <c r="M110" s="139" t="s">
        <v>18</v>
      </c>
      <c r="N110" s="140" t="s">
        <v>42</v>
      </c>
      <c r="P110" s="141">
        <f t="shared" si="11"/>
        <v>0</v>
      </c>
      <c r="Q110" s="141">
        <v>0</v>
      </c>
      <c r="R110" s="141">
        <f t="shared" si="12"/>
        <v>0</v>
      </c>
      <c r="S110" s="141">
        <v>0</v>
      </c>
      <c r="T110" s="142">
        <f t="shared" si="13"/>
        <v>0</v>
      </c>
      <c r="AR110" s="143" t="s">
        <v>195</v>
      </c>
      <c r="AT110" s="143" t="s">
        <v>191</v>
      </c>
      <c r="AU110" s="143" t="s">
        <v>80</v>
      </c>
      <c r="AY110" s="17" t="s">
        <v>189</v>
      </c>
      <c r="BE110" s="144">
        <f t="shared" si="14"/>
        <v>0</v>
      </c>
      <c r="BF110" s="144">
        <f t="shared" si="15"/>
        <v>0</v>
      </c>
      <c r="BG110" s="144">
        <f t="shared" si="16"/>
        <v>0</v>
      </c>
      <c r="BH110" s="144">
        <f t="shared" si="17"/>
        <v>0</v>
      </c>
      <c r="BI110" s="144">
        <f t="shared" si="18"/>
        <v>0</v>
      </c>
      <c r="BJ110" s="17" t="s">
        <v>78</v>
      </c>
      <c r="BK110" s="144">
        <f t="shared" si="19"/>
        <v>0</v>
      </c>
      <c r="BL110" s="17" t="s">
        <v>195</v>
      </c>
      <c r="BM110" s="143" t="s">
        <v>321</v>
      </c>
    </row>
    <row r="111" spans="2:65" s="1" customFormat="1" ht="16.5" customHeight="1">
      <c r="B111" s="32"/>
      <c r="C111" s="132" t="s">
        <v>253</v>
      </c>
      <c r="D111" s="132" t="s">
        <v>191</v>
      </c>
      <c r="E111" s="133" t="s">
        <v>3446</v>
      </c>
      <c r="F111" s="134" t="s">
        <v>3447</v>
      </c>
      <c r="G111" s="135" t="s">
        <v>2417</v>
      </c>
      <c r="H111" s="136">
        <v>2</v>
      </c>
      <c r="I111" s="137"/>
      <c r="J111" s="138">
        <f t="shared" si="10"/>
        <v>0</v>
      </c>
      <c r="K111" s="134" t="s">
        <v>18</v>
      </c>
      <c r="L111" s="32"/>
      <c r="M111" s="139" t="s">
        <v>18</v>
      </c>
      <c r="N111" s="140" t="s">
        <v>42</v>
      </c>
      <c r="P111" s="141">
        <f t="shared" si="11"/>
        <v>0</v>
      </c>
      <c r="Q111" s="141">
        <v>0</v>
      </c>
      <c r="R111" s="141">
        <f t="shared" si="12"/>
        <v>0</v>
      </c>
      <c r="S111" s="141">
        <v>0</v>
      </c>
      <c r="T111" s="142">
        <f t="shared" si="13"/>
        <v>0</v>
      </c>
      <c r="AR111" s="143" t="s">
        <v>195</v>
      </c>
      <c r="AT111" s="143" t="s">
        <v>191</v>
      </c>
      <c r="AU111" s="143" t="s">
        <v>80</v>
      </c>
      <c r="AY111" s="17" t="s">
        <v>189</v>
      </c>
      <c r="BE111" s="144">
        <f t="shared" si="14"/>
        <v>0</v>
      </c>
      <c r="BF111" s="144">
        <f t="shared" si="15"/>
        <v>0</v>
      </c>
      <c r="BG111" s="144">
        <f t="shared" si="16"/>
        <v>0</v>
      </c>
      <c r="BH111" s="144">
        <f t="shared" si="17"/>
        <v>0</v>
      </c>
      <c r="BI111" s="144">
        <f t="shared" si="18"/>
        <v>0</v>
      </c>
      <c r="BJ111" s="17" t="s">
        <v>78</v>
      </c>
      <c r="BK111" s="144">
        <f t="shared" si="19"/>
        <v>0</v>
      </c>
      <c r="BL111" s="17" t="s">
        <v>195</v>
      </c>
      <c r="BM111" s="143" t="s">
        <v>332</v>
      </c>
    </row>
    <row r="112" spans="2:65" s="1" customFormat="1" ht="16.5" customHeight="1">
      <c r="B112" s="32"/>
      <c r="C112" s="132" t="s">
        <v>8</v>
      </c>
      <c r="D112" s="132" t="s">
        <v>191</v>
      </c>
      <c r="E112" s="133" t="s">
        <v>3448</v>
      </c>
      <c r="F112" s="134" t="s">
        <v>3449</v>
      </c>
      <c r="G112" s="135" t="s">
        <v>2417</v>
      </c>
      <c r="H112" s="136">
        <v>1</v>
      </c>
      <c r="I112" s="137"/>
      <c r="J112" s="138">
        <f t="shared" si="10"/>
        <v>0</v>
      </c>
      <c r="K112" s="134" t="s">
        <v>18</v>
      </c>
      <c r="L112" s="32"/>
      <c r="M112" s="139" t="s">
        <v>18</v>
      </c>
      <c r="N112" s="140" t="s">
        <v>42</v>
      </c>
      <c r="P112" s="141">
        <f t="shared" si="11"/>
        <v>0</v>
      </c>
      <c r="Q112" s="141">
        <v>0</v>
      </c>
      <c r="R112" s="141">
        <f t="shared" si="12"/>
        <v>0</v>
      </c>
      <c r="S112" s="141">
        <v>0</v>
      </c>
      <c r="T112" s="142">
        <f t="shared" si="13"/>
        <v>0</v>
      </c>
      <c r="AR112" s="143" t="s">
        <v>195</v>
      </c>
      <c r="AT112" s="143" t="s">
        <v>191</v>
      </c>
      <c r="AU112" s="143" t="s">
        <v>80</v>
      </c>
      <c r="AY112" s="17" t="s">
        <v>189</v>
      </c>
      <c r="BE112" s="144">
        <f t="shared" si="14"/>
        <v>0</v>
      </c>
      <c r="BF112" s="144">
        <f t="shared" si="15"/>
        <v>0</v>
      </c>
      <c r="BG112" s="144">
        <f t="shared" si="16"/>
        <v>0</v>
      </c>
      <c r="BH112" s="144">
        <f t="shared" si="17"/>
        <v>0</v>
      </c>
      <c r="BI112" s="144">
        <f t="shared" si="18"/>
        <v>0</v>
      </c>
      <c r="BJ112" s="17" t="s">
        <v>78</v>
      </c>
      <c r="BK112" s="144">
        <f t="shared" si="19"/>
        <v>0</v>
      </c>
      <c r="BL112" s="17" t="s">
        <v>195</v>
      </c>
      <c r="BM112" s="143" t="s">
        <v>344</v>
      </c>
    </row>
    <row r="113" spans="2:65" s="1" customFormat="1" ht="16.5" customHeight="1">
      <c r="B113" s="32"/>
      <c r="C113" s="132" t="s">
        <v>270</v>
      </c>
      <c r="D113" s="132" t="s">
        <v>191</v>
      </c>
      <c r="E113" s="133" t="s">
        <v>3450</v>
      </c>
      <c r="F113" s="134" t="s">
        <v>3451</v>
      </c>
      <c r="G113" s="135" t="s">
        <v>2417</v>
      </c>
      <c r="H113" s="136">
        <v>1</v>
      </c>
      <c r="I113" s="137"/>
      <c r="J113" s="138">
        <f t="shared" si="10"/>
        <v>0</v>
      </c>
      <c r="K113" s="134" t="s">
        <v>18</v>
      </c>
      <c r="L113" s="32"/>
      <c r="M113" s="139" t="s">
        <v>18</v>
      </c>
      <c r="N113" s="140" t="s">
        <v>42</v>
      </c>
      <c r="P113" s="141">
        <f t="shared" si="11"/>
        <v>0</v>
      </c>
      <c r="Q113" s="141">
        <v>0</v>
      </c>
      <c r="R113" s="141">
        <f t="shared" si="12"/>
        <v>0</v>
      </c>
      <c r="S113" s="141">
        <v>0</v>
      </c>
      <c r="T113" s="142">
        <f t="shared" si="13"/>
        <v>0</v>
      </c>
      <c r="AR113" s="143" t="s">
        <v>195</v>
      </c>
      <c r="AT113" s="143" t="s">
        <v>191</v>
      </c>
      <c r="AU113" s="143" t="s">
        <v>80</v>
      </c>
      <c r="AY113" s="17" t="s">
        <v>189</v>
      </c>
      <c r="BE113" s="144">
        <f t="shared" si="14"/>
        <v>0</v>
      </c>
      <c r="BF113" s="144">
        <f t="shared" si="15"/>
        <v>0</v>
      </c>
      <c r="BG113" s="144">
        <f t="shared" si="16"/>
        <v>0</v>
      </c>
      <c r="BH113" s="144">
        <f t="shared" si="17"/>
        <v>0</v>
      </c>
      <c r="BI113" s="144">
        <f t="shared" si="18"/>
        <v>0</v>
      </c>
      <c r="BJ113" s="17" t="s">
        <v>78</v>
      </c>
      <c r="BK113" s="144">
        <f t="shared" si="19"/>
        <v>0</v>
      </c>
      <c r="BL113" s="17" t="s">
        <v>195</v>
      </c>
      <c r="BM113" s="143" t="s">
        <v>356</v>
      </c>
    </row>
    <row r="114" spans="2:65" s="11" customFormat="1" ht="22.9" customHeight="1">
      <c r="B114" s="120"/>
      <c r="D114" s="121" t="s">
        <v>70</v>
      </c>
      <c r="E114" s="130" t="s">
        <v>3109</v>
      </c>
      <c r="F114" s="130" t="s">
        <v>3123</v>
      </c>
      <c r="I114" s="123"/>
      <c r="J114" s="131">
        <f>BK114</f>
        <v>0</v>
      </c>
      <c r="L114" s="120"/>
      <c r="M114" s="125"/>
      <c r="P114" s="126">
        <f>SUM(P115:P116)</f>
        <v>0</v>
      </c>
      <c r="R114" s="126">
        <f>SUM(R115:R116)</f>
        <v>0</v>
      </c>
      <c r="T114" s="127">
        <f>SUM(T115:T116)</f>
        <v>0</v>
      </c>
      <c r="AR114" s="121" t="s">
        <v>78</v>
      </c>
      <c r="AT114" s="128" t="s">
        <v>70</v>
      </c>
      <c r="AU114" s="128" t="s">
        <v>78</v>
      </c>
      <c r="AY114" s="121" t="s">
        <v>189</v>
      </c>
      <c r="BK114" s="129">
        <f>SUM(BK115:BK116)</f>
        <v>0</v>
      </c>
    </row>
    <row r="115" spans="2:65" s="1" customFormat="1" ht="24.2" customHeight="1">
      <c r="B115" s="32"/>
      <c r="C115" s="132" t="s">
        <v>277</v>
      </c>
      <c r="D115" s="132" t="s">
        <v>191</v>
      </c>
      <c r="E115" s="133" t="s">
        <v>3452</v>
      </c>
      <c r="F115" s="134" t="s">
        <v>3453</v>
      </c>
      <c r="G115" s="135" t="s">
        <v>286</v>
      </c>
      <c r="H115" s="136">
        <v>115</v>
      </c>
      <c r="I115" s="137"/>
      <c r="J115" s="138">
        <f>ROUND(I115*H115,2)</f>
        <v>0</v>
      </c>
      <c r="K115" s="134" t="s">
        <v>18</v>
      </c>
      <c r="L115" s="32"/>
      <c r="M115" s="139" t="s">
        <v>18</v>
      </c>
      <c r="N115" s="140" t="s">
        <v>42</v>
      </c>
      <c r="P115" s="141">
        <f>O115*H115</f>
        <v>0</v>
      </c>
      <c r="Q115" s="141">
        <v>0</v>
      </c>
      <c r="R115" s="141">
        <f>Q115*H115</f>
        <v>0</v>
      </c>
      <c r="S115" s="141">
        <v>0</v>
      </c>
      <c r="T115" s="142">
        <f>S115*H115</f>
        <v>0</v>
      </c>
      <c r="AR115" s="143" t="s">
        <v>195</v>
      </c>
      <c r="AT115" s="143" t="s">
        <v>191</v>
      </c>
      <c r="AU115" s="143" t="s">
        <v>80</v>
      </c>
      <c r="AY115" s="17" t="s">
        <v>189</v>
      </c>
      <c r="BE115" s="144">
        <f>IF(N115="základní",J115,0)</f>
        <v>0</v>
      </c>
      <c r="BF115" s="144">
        <f>IF(N115="snížená",J115,0)</f>
        <v>0</v>
      </c>
      <c r="BG115" s="144">
        <f>IF(N115="zákl. přenesená",J115,0)</f>
        <v>0</v>
      </c>
      <c r="BH115" s="144">
        <f>IF(N115="sníž. přenesená",J115,0)</f>
        <v>0</v>
      </c>
      <c r="BI115" s="144">
        <f>IF(N115="nulová",J115,0)</f>
        <v>0</v>
      </c>
      <c r="BJ115" s="17" t="s">
        <v>78</v>
      </c>
      <c r="BK115" s="144">
        <f>ROUND(I115*H115,2)</f>
        <v>0</v>
      </c>
      <c r="BL115" s="17" t="s">
        <v>195</v>
      </c>
      <c r="BM115" s="143" t="s">
        <v>367</v>
      </c>
    </row>
    <row r="116" spans="2:65" s="1" customFormat="1" ht="16.5" customHeight="1">
      <c r="B116" s="32"/>
      <c r="C116" s="132" t="s">
        <v>283</v>
      </c>
      <c r="D116" s="132" t="s">
        <v>191</v>
      </c>
      <c r="E116" s="133" t="s">
        <v>3454</v>
      </c>
      <c r="F116" s="134" t="s">
        <v>3127</v>
      </c>
      <c r="G116" s="135" t="s">
        <v>2582</v>
      </c>
      <c r="H116" s="136">
        <v>1</v>
      </c>
      <c r="I116" s="137"/>
      <c r="J116" s="138">
        <f>ROUND(I116*H116,2)</f>
        <v>0</v>
      </c>
      <c r="K116" s="134" t="s">
        <v>18</v>
      </c>
      <c r="L116" s="32"/>
      <c r="M116" s="139" t="s">
        <v>18</v>
      </c>
      <c r="N116" s="140" t="s">
        <v>42</v>
      </c>
      <c r="P116" s="141">
        <f>O116*H116</f>
        <v>0</v>
      </c>
      <c r="Q116" s="141">
        <v>0</v>
      </c>
      <c r="R116" s="141">
        <f>Q116*H116</f>
        <v>0</v>
      </c>
      <c r="S116" s="141">
        <v>0</v>
      </c>
      <c r="T116" s="142">
        <f>S116*H116</f>
        <v>0</v>
      </c>
      <c r="AR116" s="143" t="s">
        <v>195</v>
      </c>
      <c r="AT116" s="143" t="s">
        <v>191</v>
      </c>
      <c r="AU116" s="143" t="s">
        <v>80</v>
      </c>
      <c r="AY116" s="17" t="s">
        <v>189</v>
      </c>
      <c r="BE116" s="144">
        <f>IF(N116="základní",J116,0)</f>
        <v>0</v>
      </c>
      <c r="BF116" s="144">
        <f>IF(N116="snížená",J116,0)</f>
        <v>0</v>
      </c>
      <c r="BG116" s="144">
        <f>IF(N116="zákl. přenesená",J116,0)</f>
        <v>0</v>
      </c>
      <c r="BH116" s="144">
        <f>IF(N116="sníž. přenesená",J116,0)</f>
        <v>0</v>
      </c>
      <c r="BI116" s="144">
        <f>IF(N116="nulová",J116,0)</f>
        <v>0</v>
      </c>
      <c r="BJ116" s="17" t="s">
        <v>78</v>
      </c>
      <c r="BK116" s="144">
        <f>ROUND(I116*H116,2)</f>
        <v>0</v>
      </c>
      <c r="BL116" s="17" t="s">
        <v>195</v>
      </c>
      <c r="BM116" s="143" t="s">
        <v>381</v>
      </c>
    </row>
    <row r="117" spans="2:65" s="11" customFormat="1" ht="22.9" customHeight="1">
      <c r="B117" s="120"/>
      <c r="D117" s="121" t="s">
        <v>70</v>
      </c>
      <c r="E117" s="130" t="s">
        <v>3117</v>
      </c>
      <c r="F117" s="130" t="s">
        <v>3129</v>
      </c>
      <c r="I117" s="123"/>
      <c r="J117" s="131">
        <f>BK117</f>
        <v>0</v>
      </c>
      <c r="L117" s="120"/>
      <c r="M117" s="125"/>
      <c r="P117" s="126">
        <f>SUM(P118:P122)</f>
        <v>0</v>
      </c>
      <c r="R117" s="126">
        <f>SUM(R118:R122)</f>
        <v>0</v>
      </c>
      <c r="T117" s="127">
        <f>SUM(T118:T122)</f>
        <v>0</v>
      </c>
      <c r="AR117" s="121" t="s">
        <v>78</v>
      </c>
      <c r="AT117" s="128" t="s">
        <v>70</v>
      </c>
      <c r="AU117" s="128" t="s">
        <v>78</v>
      </c>
      <c r="AY117" s="121" t="s">
        <v>189</v>
      </c>
      <c r="BK117" s="129">
        <f>SUM(BK118:BK122)</f>
        <v>0</v>
      </c>
    </row>
    <row r="118" spans="2:65" s="1" customFormat="1" ht="16.5" customHeight="1">
      <c r="B118" s="32"/>
      <c r="C118" s="132" t="s">
        <v>291</v>
      </c>
      <c r="D118" s="132" t="s">
        <v>191</v>
      </c>
      <c r="E118" s="133" t="s">
        <v>3455</v>
      </c>
      <c r="F118" s="134" t="s">
        <v>3131</v>
      </c>
      <c r="G118" s="135" t="s">
        <v>2582</v>
      </c>
      <c r="H118" s="136">
        <v>1</v>
      </c>
      <c r="I118" s="137"/>
      <c r="J118" s="138">
        <f>ROUND(I118*H118,2)</f>
        <v>0</v>
      </c>
      <c r="K118" s="134" t="s">
        <v>18</v>
      </c>
      <c r="L118" s="32"/>
      <c r="M118" s="139" t="s">
        <v>18</v>
      </c>
      <c r="N118" s="140" t="s">
        <v>42</v>
      </c>
      <c r="P118" s="141">
        <f>O118*H118</f>
        <v>0</v>
      </c>
      <c r="Q118" s="141">
        <v>0</v>
      </c>
      <c r="R118" s="141">
        <f>Q118*H118</f>
        <v>0</v>
      </c>
      <c r="S118" s="141">
        <v>0</v>
      </c>
      <c r="T118" s="142">
        <f>S118*H118</f>
        <v>0</v>
      </c>
      <c r="AR118" s="143" t="s">
        <v>195</v>
      </c>
      <c r="AT118" s="143" t="s">
        <v>191</v>
      </c>
      <c r="AU118" s="143" t="s">
        <v>80</v>
      </c>
      <c r="AY118" s="17" t="s">
        <v>189</v>
      </c>
      <c r="BE118" s="144">
        <f>IF(N118="základní",J118,0)</f>
        <v>0</v>
      </c>
      <c r="BF118" s="144">
        <f>IF(N118="snížená",J118,0)</f>
        <v>0</v>
      </c>
      <c r="BG118" s="144">
        <f>IF(N118="zákl. přenesená",J118,0)</f>
        <v>0</v>
      </c>
      <c r="BH118" s="144">
        <f>IF(N118="sníž. přenesená",J118,0)</f>
        <v>0</v>
      </c>
      <c r="BI118" s="144">
        <f>IF(N118="nulová",J118,0)</f>
        <v>0</v>
      </c>
      <c r="BJ118" s="17" t="s">
        <v>78</v>
      </c>
      <c r="BK118" s="144">
        <f>ROUND(I118*H118,2)</f>
        <v>0</v>
      </c>
      <c r="BL118" s="17" t="s">
        <v>195</v>
      </c>
      <c r="BM118" s="143" t="s">
        <v>394</v>
      </c>
    </row>
    <row r="119" spans="2:65" s="1" customFormat="1" ht="16.5" customHeight="1">
      <c r="B119" s="32"/>
      <c r="C119" s="132" t="s">
        <v>298</v>
      </c>
      <c r="D119" s="132" t="s">
        <v>191</v>
      </c>
      <c r="E119" s="133" t="s">
        <v>3456</v>
      </c>
      <c r="F119" s="134" t="s">
        <v>3133</v>
      </c>
      <c r="G119" s="135" t="s">
        <v>286</v>
      </c>
      <c r="H119" s="136">
        <v>60</v>
      </c>
      <c r="I119" s="137"/>
      <c r="J119" s="138">
        <f>ROUND(I119*H119,2)</f>
        <v>0</v>
      </c>
      <c r="K119" s="134" t="s">
        <v>18</v>
      </c>
      <c r="L119" s="32"/>
      <c r="M119" s="139" t="s">
        <v>18</v>
      </c>
      <c r="N119" s="140" t="s">
        <v>42</v>
      </c>
      <c r="P119" s="141">
        <f>O119*H119</f>
        <v>0</v>
      </c>
      <c r="Q119" s="141">
        <v>0</v>
      </c>
      <c r="R119" s="141">
        <f>Q119*H119</f>
        <v>0</v>
      </c>
      <c r="S119" s="141">
        <v>0</v>
      </c>
      <c r="T119" s="142">
        <f>S119*H119</f>
        <v>0</v>
      </c>
      <c r="AR119" s="143" t="s">
        <v>195</v>
      </c>
      <c r="AT119" s="143" t="s">
        <v>191</v>
      </c>
      <c r="AU119" s="143" t="s">
        <v>80</v>
      </c>
      <c r="AY119" s="17" t="s">
        <v>189</v>
      </c>
      <c r="BE119" s="144">
        <f>IF(N119="základní",J119,0)</f>
        <v>0</v>
      </c>
      <c r="BF119" s="144">
        <f>IF(N119="snížená",J119,0)</f>
        <v>0</v>
      </c>
      <c r="BG119" s="144">
        <f>IF(N119="zákl. přenesená",J119,0)</f>
        <v>0</v>
      </c>
      <c r="BH119" s="144">
        <f>IF(N119="sníž. přenesená",J119,0)</f>
        <v>0</v>
      </c>
      <c r="BI119" s="144">
        <f>IF(N119="nulová",J119,0)</f>
        <v>0</v>
      </c>
      <c r="BJ119" s="17" t="s">
        <v>78</v>
      </c>
      <c r="BK119" s="144">
        <f>ROUND(I119*H119,2)</f>
        <v>0</v>
      </c>
      <c r="BL119" s="17" t="s">
        <v>195</v>
      </c>
      <c r="BM119" s="143" t="s">
        <v>405</v>
      </c>
    </row>
    <row r="120" spans="2:65" s="1" customFormat="1" ht="16.5" customHeight="1">
      <c r="B120" s="32"/>
      <c r="C120" s="132" t="s">
        <v>307</v>
      </c>
      <c r="D120" s="132" t="s">
        <v>191</v>
      </c>
      <c r="E120" s="133" t="s">
        <v>3457</v>
      </c>
      <c r="F120" s="134" t="s">
        <v>3135</v>
      </c>
      <c r="G120" s="135" t="s">
        <v>2582</v>
      </c>
      <c r="H120" s="136">
        <v>1</v>
      </c>
      <c r="I120" s="137"/>
      <c r="J120" s="138">
        <f>ROUND(I120*H120,2)</f>
        <v>0</v>
      </c>
      <c r="K120" s="134" t="s">
        <v>18</v>
      </c>
      <c r="L120" s="32"/>
      <c r="M120" s="139" t="s">
        <v>18</v>
      </c>
      <c r="N120" s="140" t="s">
        <v>42</v>
      </c>
      <c r="P120" s="141">
        <f>O120*H120</f>
        <v>0</v>
      </c>
      <c r="Q120" s="141">
        <v>0</v>
      </c>
      <c r="R120" s="141">
        <f>Q120*H120</f>
        <v>0</v>
      </c>
      <c r="S120" s="141">
        <v>0</v>
      </c>
      <c r="T120" s="142">
        <f>S120*H120</f>
        <v>0</v>
      </c>
      <c r="AR120" s="143" t="s">
        <v>195</v>
      </c>
      <c r="AT120" s="143" t="s">
        <v>191</v>
      </c>
      <c r="AU120" s="143" t="s">
        <v>80</v>
      </c>
      <c r="AY120" s="17" t="s">
        <v>189</v>
      </c>
      <c r="BE120" s="144">
        <f>IF(N120="základní",J120,0)</f>
        <v>0</v>
      </c>
      <c r="BF120" s="144">
        <f>IF(N120="snížená",J120,0)</f>
        <v>0</v>
      </c>
      <c r="BG120" s="144">
        <f>IF(N120="zákl. přenesená",J120,0)</f>
        <v>0</v>
      </c>
      <c r="BH120" s="144">
        <f>IF(N120="sníž. přenesená",J120,0)</f>
        <v>0</v>
      </c>
      <c r="BI120" s="144">
        <f>IF(N120="nulová",J120,0)</f>
        <v>0</v>
      </c>
      <c r="BJ120" s="17" t="s">
        <v>78</v>
      </c>
      <c r="BK120" s="144">
        <f>ROUND(I120*H120,2)</f>
        <v>0</v>
      </c>
      <c r="BL120" s="17" t="s">
        <v>195</v>
      </c>
      <c r="BM120" s="143" t="s">
        <v>419</v>
      </c>
    </row>
    <row r="121" spans="2:65" s="1" customFormat="1" ht="16.5" customHeight="1">
      <c r="B121" s="32"/>
      <c r="C121" s="132" t="s">
        <v>316</v>
      </c>
      <c r="D121" s="132" t="s">
        <v>191</v>
      </c>
      <c r="E121" s="133" t="s">
        <v>3458</v>
      </c>
      <c r="F121" s="134" t="s">
        <v>3220</v>
      </c>
      <c r="G121" s="135" t="s">
        <v>2582</v>
      </c>
      <c r="H121" s="136">
        <v>1</v>
      </c>
      <c r="I121" s="137"/>
      <c r="J121" s="138">
        <f>ROUND(I121*H121,2)</f>
        <v>0</v>
      </c>
      <c r="K121" s="134" t="s">
        <v>18</v>
      </c>
      <c r="L121" s="32"/>
      <c r="M121" s="139" t="s">
        <v>18</v>
      </c>
      <c r="N121" s="140" t="s">
        <v>42</v>
      </c>
      <c r="P121" s="141">
        <f>O121*H121</f>
        <v>0</v>
      </c>
      <c r="Q121" s="141">
        <v>0</v>
      </c>
      <c r="R121" s="141">
        <f>Q121*H121</f>
        <v>0</v>
      </c>
      <c r="S121" s="141">
        <v>0</v>
      </c>
      <c r="T121" s="142">
        <f>S121*H121</f>
        <v>0</v>
      </c>
      <c r="AR121" s="143" t="s">
        <v>195</v>
      </c>
      <c r="AT121" s="143" t="s">
        <v>191</v>
      </c>
      <c r="AU121" s="143" t="s">
        <v>80</v>
      </c>
      <c r="AY121" s="17" t="s">
        <v>189</v>
      </c>
      <c r="BE121" s="144">
        <f>IF(N121="základní",J121,0)</f>
        <v>0</v>
      </c>
      <c r="BF121" s="144">
        <f>IF(N121="snížená",J121,0)</f>
        <v>0</v>
      </c>
      <c r="BG121" s="144">
        <f>IF(N121="zákl. přenesená",J121,0)</f>
        <v>0</v>
      </c>
      <c r="BH121" s="144">
        <f>IF(N121="sníž. přenesená",J121,0)</f>
        <v>0</v>
      </c>
      <c r="BI121" s="144">
        <f>IF(N121="nulová",J121,0)</f>
        <v>0</v>
      </c>
      <c r="BJ121" s="17" t="s">
        <v>78</v>
      </c>
      <c r="BK121" s="144">
        <f>ROUND(I121*H121,2)</f>
        <v>0</v>
      </c>
      <c r="BL121" s="17" t="s">
        <v>195</v>
      </c>
      <c r="BM121" s="143" t="s">
        <v>430</v>
      </c>
    </row>
    <row r="122" spans="2:65" s="1" customFormat="1" ht="16.5" customHeight="1">
      <c r="B122" s="32"/>
      <c r="C122" s="132" t="s">
        <v>321</v>
      </c>
      <c r="D122" s="132" t="s">
        <v>191</v>
      </c>
      <c r="E122" s="133" t="s">
        <v>3459</v>
      </c>
      <c r="F122" s="134" t="s">
        <v>3139</v>
      </c>
      <c r="G122" s="135" t="s">
        <v>2582</v>
      </c>
      <c r="H122" s="136">
        <v>1</v>
      </c>
      <c r="I122" s="137"/>
      <c r="J122" s="138">
        <f>ROUND(I122*H122,2)</f>
        <v>0</v>
      </c>
      <c r="K122" s="134" t="s">
        <v>18</v>
      </c>
      <c r="L122" s="32"/>
      <c r="M122" s="139" t="s">
        <v>18</v>
      </c>
      <c r="N122" s="140" t="s">
        <v>42</v>
      </c>
      <c r="P122" s="141">
        <f>O122*H122</f>
        <v>0</v>
      </c>
      <c r="Q122" s="141">
        <v>0</v>
      </c>
      <c r="R122" s="141">
        <f>Q122*H122</f>
        <v>0</v>
      </c>
      <c r="S122" s="141">
        <v>0</v>
      </c>
      <c r="T122" s="142">
        <f>S122*H122</f>
        <v>0</v>
      </c>
      <c r="AR122" s="143" t="s">
        <v>195</v>
      </c>
      <c r="AT122" s="143" t="s">
        <v>191</v>
      </c>
      <c r="AU122" s="143" t="s">
        <v>80</v>
      </c>
      <c r="AY122" s="17" t="s">
        <v>189</v>
      </c>
      <c r="BE122" s="144">
        <f>IF(N122="základní",J122,0)</f>
        <v>0</v>
      </c>
      <c r="BF122" s="144">
        <f>IF(N122="snížená",J122,0)</f>
        <v>0</v>
      </c>
      <c r="BG122" s="144">
        <f>IF(N122="zákl. přenesená",J122,0)</f>
        <v>0</v>
      </c>
      <c r="BH122" s="144">
        <f>IF(N122="sníž. přenesená",J122,0)</f>
        <v>0</v>
      </c>
      <c r="BI122" s="144">
        <f>IF(N122="nulová",J122,0)</f>
        <v>0</v>
      </c>
      <c r="BJ122" s="17" t="s">
        <v>78</v>
      </c>
      <c r="BK122" s="144">
        <f>ROUND(I122*H122,2)</f>
        <v>0</v>
      </c>
      <c r="BL122" s="17" t="s">
        <v>195</v>
      </c>
      <c r="BM122" s="143" t="s">
        <v>444</v>
      </c>
    </row>
    <row r="123" spans="2:65" s="11" customFormat="1" ht="22.9" customHeight="1">
      <c r="B123" s="120"/>
      <c r="D123" s="121" t="s">
        <v>70</v>
      </c>
      <c r="E123" s="130" t="s">
        <v>3122</v>
      </c>
      <c r="F123" s="130" t="s">
        <v>2667</v>
      </c>
      <c r="I123" s="123"/>
      <c r="J123" s="131">
        <f>BK123</f>
        <v>0</v>
      </c>
      <c r="L123" s="120"/>
      <c r="M123" s="125"/>
      <c r="P123" s="126">
        <f>SUM(P124:P138)</f>
        <v>0</v>
      </c>
      <c r="R123" s="126">
        <f>SUM(R124:R138)</f>
        <v>0</v>
      </c>
      <c r="T123" s="127">
        <f>SUM(T124:T138)</f>
        <v>0</v>
      </c>
      <c r="AR123" s="121" t="s">
        <v>78</v>
      </c>
      <c r="AT123" s="128" t="s">
        <v>70</v>
      </c>
      <c r="AU123" s="128" t="s">
        <v>78</v>
      </c>
      <c r="AY123" s="121" t="s">
        <v>189</v>
      </c>
      <c r="BK123" s="129">
        <f>SUM(BK124:BK138)</f>
        <v>0</v>
      </c>
    </row>
    <row r="124" spans="2:65" s="1" customFormat="1" ht="16.5" customHeight="1">
      <c r="B124" s="32"/>
      <c r="C124" s="132" t="s">
        <v>7</v>
      </c>
      <c r="D124" s="132" t="s">
        <v>191</v>
      </c>
      <c r="E124" s="133" t="s">
        <v>3460</v>
      </c>
      <c r="F124" s="134" t="s">
        <v>3144</v>
      </c>
      <c r="G124" s="135" t="s">
        <v>2582</v>
      </c>
      <c r="H124" s="136">
        <v>1</v>
      </c>
      <c r="I124" s="137"/>
      <c r="J124" s="138">
        <f t="shared" ref="J124:J138" si="20">ROUND(I124*H124,2)</f>
        <v>0</v>
      </c>
      <c r="K124" s="134" t="s">
        <v>18</v>
      </c>
      <c r="L124" s="32"/>
      <c r="M124" s="139" t="s">
        <v>18</v>
      </c>
      <c r="N124" s="140" t="s">
        <v>42</v>
      </c>
      <c r="P124" s="141">
        <f t="shared" ref="P124:P138" si="21">O124*H124</f>
        <v>0</v>
      </c>
      <c r="Q124" s="141">
        <v>0</v>
      </c>
      <c r="R124" s="141">
        <f t="shared" ref="R124:R138" si="22">Q124*H124</f>
        <v>0</v>
      </c>
      <c r="S124" s="141">
        <v>0</v>
      </c>
      <c r="T124" s="142">
        <f t="shared" ref="T124:T138" si="23">S124*H124</f>
        <v>0</v>
      </c>
      <c r="AR124" s="143" t="s">
        <v>195</v>
      </c>
      <c r="AT124" s="143" t="s">
        <v>191</v>
      </c>
      <c r="AU124" s="143" t="s">
        <v>80</v>
      </c>
      <c r="AY124" s="17" t="s">
        <v>189</v>
      </c>
      <c r="BE124" s="144">
        <f t="shared" ref="BE124:BE138" si="24">IF(N124="základní",J124,0)</f>
        <v>0</v>
      </c>
      <c r="BF124" s="144">
        <f t="shared" ref="BF124:BF138" si="25">IF(N124="snížená",J124,0)</f>
        <v>0</v>
      </c>
      <c r="BG124" s="144">
        <f t="shared" ref="BG124:BG138" si="26">IF(N124="zákl. přenesená",J124,0)</f>
        <v>0</v>
      </c>
      <c r="BH124" s="144">
        <f t="shared" ref="BH124:BH138" si="27">IF(N124="sníž. přenesená",J124,0)</f>
        <v>0</v>
      </c>
      <c r="BI124" s="144">
        <f t="shared" ref="BI124:BI138" si="28">IF(N124="nulová",J124,0)</f>
        <v>0</v>
      </c>
      <c r="BJ124" s="17" t="s">
        <v>78</v>
      </c>
      <c r="BK124" s="144">
        <f t="shared" ref="BK124:BK138" si="29">ROUND(I124*H124,2)</f>
        <v>0</v>
      </c>
      <c r="BL124" s="17" t="s">
        <v>195</v>
      </c>
      <c r="BM124" s="143" t="s">
        <v>455</v>
      </c>
    </row>
    <row r="125" spans="2:65" s="1" customFormat="1" ht="16.5" customHeight="1">
      <c r="B125" s="32"/>
      <c r="C125" s="132" t="s">
        <v>332</v>
      </c>
      <c r="D125" s="132" t="s">
        <v>191</v>
      </c>
      <c r="E125" s="133" t="s">
        <v>3461</v>
      </c>
      <c r="F125" s="134" t="s">
        <v>2566</v>
      </c>
      <c r="G125" s="135" t="s">
        <v>2582</v>
      </c>
      <c r="H125" s="136">
        <v>1</v>
      </c>
      <c r="I125" s="137"/>
      <c r="J125" s="138">
        <f t="shared" si="20"/>
        <v>0</v>
      </c>
      <c r="K125" s="134" t="s">
        <v>18</v>
      </c>
      <c r="L125" s="32"/>
      <c r="M125" s="139" t="s">
        <v>18</v>
      </c>
      <c r="N125" s="140" t="s">
        <v>42</v>
      </c>
      <c r="P125" s="141">
        <f t="shared" si="21"/>
        <v>0</v>
      </c>
      <c r="Q125" s="141">
        <v>0</v>
      </c>
      <c r="R125" s="141">
        <f t="shared" si="22"/>
        <v>0</v>
      </c>
      <c r="S125" s="141">
        <v>0</v>
      </c>
      <c r="T125" s="142">
        <f t="shared" si="23"/>
        <v>0</v>
      </c>
      <c r="AR125" s="143" t="s">
        <v>195</v>
      </c>
      <c r="AT125" s="143" t="s">
        <v>191</v>
      </c>
      <c r="AU125" s="143" t="s">
        <v>80</v>
      </c>
      <c r="AY125" s="17" t="s">
        <v>189</v>
      </c>
      <c r="BE125" s="144">
        <f t="shared" si="24"/>
        <v>0</v>
      </c>
      <c r="BF125" s="144">
        <f t="shared" si="25"/>
        <v>0</v>
      </c>
      <c r="BG125" s="144">
        <f t="shared" si="26"/>
        <v>0</v>
      </c>
      <c r="BH125" s="144">
        <f t="shared" si="27"/>
        <v>0</v>
      </c>
      <c r="BI125" s="144">
        <f t="shared" si="28"/>
        <v>0</v>
      </c>
      <c r="BJ125" s="17" t="s">
        <v>78</v>
      </c>
      <c r="BK125" s="144">
        <f t="shared" si="29"/>
        <v>0</v>
      </c>
      <c r="BL125" s="17" t="s">
        <v>195</v>
      </c>
      <c r="BM125" s="143" t="s">
        <v>467</v>
      </c>
    </row>
    <row r="126" spans="2:65" s="1" customFormat="1" ht="16.5" customHeight="1">
      <c r="B126" s="32"/>
      <c r="C126" s="132" t="s">
        <v>338</v>
      </c>
      <c r="D126" s="132" t="s">
        <v>191</v>
      </c>
      <c r="E126" s="133" t="s">
        <v>3462</v>
      </c>
      <c r="F126" s="134" t="s">
        <v>3147</v>
      </c>
      <c r="G126" s="135" t="s">
        <v>2582</v>
      </c>
      <c r="H126" s="136">
        <v>1</v>
      </c>
      <c r="I126" s="137"/>
      <c r="J126" s="138">
        <f t="shared" si="20"/>
        <v>0</v>
      </c>
      <c r="K126" s="134" t="s">
        <v>18</v>
      </c>
      <c r="L126" s="32"/>
      <c r="M126" s="139" t="s">
        <v>18</v>
      </c>
      <c r="N126" s="140" t="s">
        <v>42</v>
      </c>
      <c r="P126" s="141">
        <f t="shared" si="21"/>
        <v>0</v>
      </c>
      <c r="Q126" s="141">
        <v>0</v>
      </c>
      <c r="R126" s="141">
        <f t="shared" si="22"/>
        <v>0</v>
      </c>
      <c r="S126" s="141">
        <v>0</v>
      </c>
      <c r="T126" s="142">
        <f t="shared" si="23"/>
        <v>0</v>
      </c>
      <c r="AR126" s="143" t="s">
        <v>195</v>
      </c>
      <c r="AT126" s="143" t="s">
        <v>191</v>
      </c>
      <c r="AU126" s="143" t="s">
        <v>80</v>
      </c>
      <c r="AY126" s="17" t="s">
        <v>189</v>
      </c>
      <c r="BE126" s="144">
        <f t="shared" si="24"/>
        <v>0</v>
      </c>
      <c r="BF126" s="144">
        <f t="shared" si="25"/>
        <v>0</v>
      </c>
      <c r="BG126" s="144">
        <f t="shared" si="26"/>
        <v>0</v>
      </c>
      <c r="BH126" s="144">
        <f t="shared" si="27"/>
        <v>0</v>
      </c>
      <c r="BI126" s="144">
        <f t="shared" si="28"/>
        <v>0</v>
      </c>
      <c r="BJ126" s="17" t="s">
        <v>78</v>
      </c>
      <c r="BK126" s="144">
        <f t="shared" si="29"/>
        <v>0</v>
      </c>
      <c r="BL126" s="17" t="s">
        <v>195</v>
      </c>
      <c r="BM126" s="143" t="s">
        <v>479</v>
      </c>
    </row>
    <row r="127" spans="2:65" s="1" customFormat="1" ht="16.5" customHeight="1">
      <c r="B127" s="32"/>
      <c r="C127" s="132" t="s">
        <v>344</v>
      </c>
      <c r="D127" s="132" t="s">
        <v>191</v>
      </c>
      <c r="E127" s="133" t="s">
        <v>3463</v>
      </c>
      <c r="F127" s="134" t="s">
        <v>2809</v>
      </c>
      <c r="G127" s="135" t="s">
        <v>2582</v>
      </c>
      <c r="H127" s="136">
        <v>1</v>
      </c>
      <c r="I127" s="137"/>
      <c r="J127" s="138">
        <f t="shared" si="20"/>
        <v>0</v>
      </c>
      <c r="K127" s="134" t="s">
        <v>18</v>
      </c>
      <c r="L127" s="32"/>
      <c r="M127" s="139" t="s">
        <v>18</v>
      </c>
      <c r="N127" s="140" t="s">
        <v>42</v>
      </c>
      <c r="P127" s="141">
        <f t="shared" si="21"/>
        <v>0</v>
      </c>
      <c r="Q127" s="141">
        <v>0</v>
      </c>
      <c r="R127" s="141">
        <f t="shared" si="22"/>
        <v>0</v>
      </c>
      <c r="S127" s="141">
        <v>0</v>
      </c>
      <c r="T127" s="142">
        <f t="shared" si="23"/>
        <v>0</v>
      </c>
      <c r="AR127" s="143" t="s">
        <v>195</v>
      </c>
      <c r="AT127" s="143" t="s">
        <v>191</v>
      </c>
      <c r="AU127" s="143" t="s">
        <v>80</v>
      </c>
      <c r="AY127" s="17" t="s">
        <v>189</v>
      </c>
      <c r="BE127" s="144">
        <f t="shared" si="24"/>
        <v>0</v>
      </c>
      <c r="BF127" s="144">
        <f t="shared" si="25"/>
        <v>0</v>
      </c>
      <c r="BG127" s="144">
        <f t="shared" si="26"/>
        <v>0</v>
      </c>
      <c r="BH127" s="144">
        <f t="shared" si="27"/>
        <v>0</v>
      </c>
      <c r="BI127" s="144">
        <f t="shared" si="28"/>
        <v>0</v>
      </c>
      <c r="BJ127" s="17" t="s">
        <v>78</v>
      </c>
      <c r="BK127" s="144">
        <f t="shared" si="29"/>
        <v>0</v>
      </c>
      <c r="BL127" s="17" t="s">
        <v>195</v>
      </c>
      <c r="BM127" s="143" t="s">
        <v>491</v>
      </c>
    </row>
    <row r="128" spans="2:65" s="1" customFormat="1" ht="16.5" customHeight="1">
      <c r="B128" s="32"/>
      <c r="C128" s="132" t="s">
        <v>350</v>
      </c>
      <c r="D128" s="132" t="s">
        <v>191</v>
      </c>
      <c r="E128" s="133" t="s">
        <v>3464</v>
      </c>
      <c r="F128" s="134" t="s">
        <v>3465</v>
      </c>
      <c r="G128" s="135" t="s">
        <v>2582</v>
      </c>
      <c r="H128" s="136">
        <v>1</v>
      </c>
      <c r="I128" s="137"/>
      <c r="J128" s="138">
        <f t="shared" si="20"/>
        <v>0</v>
      </c>
      <c r="K128" s="134" t="s">
        <v>18</v>
      </c>
      <c r="L128" s="32"/>
      <c r="M128" s="139" t="s">
        <v>18</v>
      </c>
      <c r="N128" s="140" t="s">
        <v>42</v>
      </c>
      <c r="P128" s="141">
        <f t="shared" si="21"/>
        <v>0</v>
      </c>
      <c r="Q128" s="141">
        <v>0</v>
      </c>
      <c r="R128" s="141">
        <f t="shared" si="22"/>
        <v>0</v>
      </c>
      <c r="S128" s="141">
        <v>0</v>
      </c>
      <c r="T128" s="142">
        <f t="shared" si="23"/>
        <v>0</v>
      </c>
      <c r="AR128" s="143" t="s">
        <v>195</v>
      </c>
      <c r="AT128" s="143" t="s">
        <v>191</v>
      </c>
      <c r="AU128" s="143" t="s">
        <v>80</v>
      </c>
      <c r="AY128" s="17" t="s">
        <v>189</v>
      </c>
      <c r="BE128" s="144">
        <f t="shared" si="24"/>
        <v>0</v>
      </c>
      <c r="BF128" s="144">
        <f t="shared" si="25"/>
        <v>0</v>
      </c>
      <c r="BG128" s="144">
        <f t="shared" si="26"/>
        <v>0</v>
      </c>
      <c r="BH128" s="144">
        <f t="shared" si="27"/>
        <v>0</v>
      </c>
      <c r="BI128" s="144">
        <f t="shared" si="28"/>
        <v>0</v>
      </c>
      <c r="BJ128" s="17" t="s">
        <v>78</v>
      </c>
      <c r="BK128" s="144">
        <f t="shared" si="29"/>
        <v>0</v>
      </c>
      <c r="BL128" s="17" t="s">
        <v>195</v>
      </c>
      <c r="BM128" s="143" t="s">
        <v>502</v>
      </c>
    </row>
    <row r="129" spans="2:65" s="1" customFormat="1" ht="16.5" customHeight="1">
      <c r="B129" s="32"/>
      <c r="C129" s="132" t="s">
        <v>356</v>
      </c>
      <c r="D129" s="132" t="s">
        <v>191</v>
      </c>
      <c r="E129" s="133" t="s">
        <v>3466</v>
      </c>
      <c r="F129" s="134" t="s">
        <v>3152</v>
      </c>
      <c r="G129" s="135" t="s">
        <v>2582</v>
      </c>
      <c r="H129" s="136">
        <v>1</v>
      </c>
      <c r="I129" s="137"/>
      <c r="J129" s="138">
        <f t="shared" si="20"/>
        <v>0</v>
      </c>
      <c r="K129" s="134" t="s">
        <v>18</v>
      </c>
      <c r="L129" s="32"/>
      <c r="M129" s="139" t="s">
        <v>18</v>
      </c>
      <c r="N129" s="140" t="s">
        <v>42</v>
      </c>
      <c r="P129" s="141">
        <f t="shared" si="21"/>
        <v>0</v>
      </c>
      <c r="Q129" s="141">
        <v>0</v>
      </c>
      <c r="R129" s="141">
        <f t="shared" si="22"/>
        <v>0</v>
      </c>
      <c r="S129" s="141">
        <v>0</v>
      </c>
      <c r="T129" s="142">
        <f t="shared" si="23"/>
        <v>0</v>
      </c>
      <c r="AR129" s="143" t="s">
        <v>195</v>
      </c>
      <c r="AT129" s="143" t="s">
        <v>191</v>
      </c>
      <c r="AU129" s="143" t="s">
        <v>80</v>
      </c>
      <c r="AY129" s="17" t="s">
        <v>189</v>
      </c>
      <c r="BE129" s="144">
        <f t="shared" si="24"/>
        <v>0</v>
      </c>
      <c r="BF129" s="144">
        <f t="shared" si="25"/>
        <v>0</v>
      </c>
      <c r="BG129" s="144">
        <f t="shared" si="26"/>
        <v>0</v>
      </c>
      <c r="BH129" s="144">
        <f t="shared" si="27"/>
        <v>0</v>
      </c>
      <c r="BI129" s="144">
        <f t="shared" si="28"/>
        <v>0</v>
      </c>
      <c r="BJ129" s="17" t="s">
        <v>78</v>
      </c>
      <c r="BK129" s="144">
        <f t="shared" si="29"/>
        <v>0</v>
      </c>
      <c r="BL129" s="17" t="s">
        <v>195</v>
      </c>
      <c r="BM129" s="143" t="s">
        <v>520</v>
      </c>
    </row>
    <row r="130" spans="2:65" s="1" customFormat="1" ht="16.5" customHeight="1">
      <c r="B130" s="32"/>
      <c r="C130" s="132" t="s">
        <v>361</v>
      </c>
      <c r="D130" s="132" t="s">
        <v>191</v>
      </c>
      <c r="E130" s="133" t="s">
        <v>3467</v>
      </c>
      <c r="F130" s="134" t="s">
        <v>3154</v>
      </c>
      <c r="G130" s="135" t="s">
        <v>2582</v>
      </c>
      <c r="H130" s="136">
        <v>1</v>
      </c>
      <c r="I130" s="137"/>
      <c r="J130" s="138">
        <f t="shared" si="20"/>
        <v>0</v>
      </c>
      <c r="K130" s="134" t="s">
        <v>18</v>
      </c>
      <c r="L130" s="32"/>
      <c r="M130" s="139" t="s">
        <v>18</v>
      </c>
      <c r="N130" s="140" t="s">
        <v>42</v>
      </c>
      <c r="P130" s="141">
        <f t="shared" si="21"/>
        <v>0</v>
      </c>
      <c r="Q130" s="141">
        <v>0</v>
      </c>
      <c r="R130" s="141">
        <f t="shared" si="22"/>
        <v>0</v>
      </c>
      <c r="S130" s="141">
        <v>0</v>
      </c>
      <c r="T130" s="142">
        <f t="shared" si="23"/>
        <v>0</v>
      </c>
      <c r="AR130" s="143" t="s">
        <v>195</v>
      </c>
      <c r="AT130" s="143" t="s">
        <v>191</v>
      </c>
      <c r="AU130" s="143" t="s">
        <v>80</v>
      </c>
      <c r="AY130" s="17" t="s">
        <v>189</v>
      </c>
      <c r="BE130" s="144">
        <f t="shared" si="24"/>
        <v>0</v>
      </c>
      <c r="BF130" s="144">
        <f t="shared" si="25"/>
        <v>0</v>
      </c>
      <c r="BG130" s="144">
        <f t="shared" si="26"/>
        <v>0</v>
      </c>
      <c r="BH130" s="144">
        <f t="shared" si="27"/>
        <v>0</v>
      </c>
      <c r="BI130" s="144">
        <f t="shared" si="28"/>
        <v>0</v>
      </c>
      <c r="BJ130" s="17" t="s">
        <v>78</v>
      </c>
      <c r="BK130" s="144">
        <f t="shared" si="29"/>
        <v>0</v>
      </c>
      <c r="BL130" s="17" t="s">
        <v>195</v>
      </c>
      <c r="BM130" s="143" t="s">
        <v>534</v>
      </c>
    </row>
    <row r="131" spans="2:65" s="1" customFormat="1" ht="16.5" customHeight="1">
      <c r="B131" s="32"/>
      <c r="C131" s="132" t="s">
        <v>367</v>
      </c>
      <c r="D131" s="132" t="s">
        <v>191</v>
      </c>
      <c r="E131" s="133" t="s">
        <v>3468</v>
      </c>
      <c r="F131" s="134" t="s">
        <v>3156</v>
      </c>
      <c r="G131" s="135" t="s">
        <v>2582</v>
      </c>
      <c r="H131" s="136">
        <v>1</v>
      </c>
      <c r="I131" s="137"/>
      <c r="J131" s="138">
        <f t="shared" si="20"/>
        <v>0</v>
      </c>
      <c r="K131" s="134" t="s">
        <v>18</v>
      </c>
      <c r="L131" s="32"/>
      <c r="M131" s="139" t="s">
        <v>18</v>
      </c>
      <c r="N131" s="140" t="s">
        <v>42</v>
      </c>
      <c r="P131" s="141">
        <f t="shared" si="21"/>
        <v>0</v>
      </c>
      <c r="Q131" s="141">
        <v>0</v>
      </c>
      <c r="R131" s="141">
        <f t="shared" si="22"/>
        <v>0</v>
      </c>
      <c r="S131" s="141">
        <v>0</v>
      </c>
      <c r="T131" s="142">
        <f t="shared" si="23"/>
        <v>0</v>
      </c>
      <c r="AR131" s="143" t="s">
        <v>195</v>
      </c>
      <c r="AT131" s="143" t="s">
        <v>191</v>
      </c>
      <c r="AU131" s="143" t="s">
        <v>80</v>
      </c>
      <c r="AY131" s="17" t="s">
        <v>189</v>
      </c>
      <c r="BE131" s="144">
        <f t="shared" si="24"/>
        <v>0</v>
      </c>
      <c r="BF131" s="144">
        <f t="shared" si="25"/>
        <v>0</v>
      </c>
      <c r="BG131" s="144">
        <f t="shared" si="26"/>
        <v>0</v>
      </c>
      <c r="BH131" s="144">
        <f t="shared" si="27"/>
        <v>0</v>
      </c>
      <c r="BI131" s="144">
        <f t="shared" si="28"/>
        <v>0</v>
      </c>
      <c r="BJ131" s="17" t="s">
        <v>78</v>
      </c>
      <c r="BK131" s="144">
        <f t="shared" si="29"/>
        <v>0</v>
      </c>
      <c r="BL131" s="17" t="s">
        <v>195</v>
      </c>
      <c r="BM131" s="143" t="s">
        <v>548</v>
      </c>
    </row>
    <row r="132" spans="2:65" s="1" customFormat="1" ht="16.5" customHeight="1">
      <c r="B132" s="32"/>
      <c r="C132" s="132" t="s">
        <v>374</v>
      </c>
      <c r="D132" s="132" t="s">
        <v>191</v>
      </c>
      <c r="E132" s="133" t="s">
        <v>3469</v>
      </c>
      <c r="F132" s="134" t="s">
        <v>3158</v>
      </c>
      <c r="G132" s="135" t="s">
        <v>2582</v>
      </c>
      <c r="H132" s="136">
        <v>1</v>
      </c>
      <c r="I132" s="137"/>
      <c r="J132" s="138">
        <f t="shared" si="20"/>
        <v>0</v>
      </c>
      <c r="K132" s="134" t="s">
        <v>18</v>
      </c>
      <c r="L132" s="32"/>
      <c r="M132" s="139" t="s">
        <v>18</v>
      </c>
      <c r="N132" s="140" t="s">
        <v>42</v>
      </c>
      <c r="P132" s="141">
        <f t="shared" si="21"/>
        <v>0</v>
      </c>
      <c r="Q132" s="141">
        <v>0</v>
      </c>
      <c r="R132" s="141">
        <f t="shared" si="22"/>
        <v>0</v>
      </c>
      <c r="S132" s="141">
        <v>0</v>
      </c>
      <c r="T132" s="142">
        <f t="shared" si="23"/>
        <v>0</v>
      </c>
      <c r="AR132" s="143" t="s">
        <v>195</v>
      </c>
      <c r="AT132" s="143" t="s">
        <v>191</v>
      </c>
      <c r="AU132" s="143" t="s">
        <v>80</v>
      </c>
      <c r="AY132" s="17" t="s">
        <v>189</v>
      </c>
      <c r="BE132" s="144">
        <f t="shared" si="24"/>
        <v>0</v>
      </c>
      <c r="BF132" s="144">
        <f t="shared" si="25"/>
        <v>0</v>
      </c>
      <c r="BG132" s="144">
        <f t="shared" si="26"/>
        <v>0</v>
      </c>
      <c r="BH132" s="144">
        <f t="shared" si="27"/>
        <v>0</v>
      </c>
      <c r="BI132" s="144">
        <f t="shared" si="28"/>
        <v>0</v>
      </c>
      <c r="BJ132" s="17" t="s">
        <v>78</v>
      </c>
      <c r="BK132" s="144">
        <f t="shared" si="29"/>
        <v>0</v>
      </c>
      <c r="BL132" s="17" t="s">
        <v>195</v>
      </c>
      <c r="BM132" s="143" t="s">
        <v>558</v>
      </c>
    </row>
    <row r="133" spans="2:65" s="1" customFormat="1" ht="16.5" customHeight="1">
      <c r="B133" s="32"/>
      <c r="C133" s="132" t="s">
        <v>381</v>
      </c>
      <c r="D133" s="132" t="s">
        <v>191</v>
      </c>
      <c r="E133" s="133" t="s">
        <v>3470</v>
      </c>
      <c r="F133" s="134" t="s">
        <v>3170</v>
      </c>
      <c r="G133" s="135" t="s">
        <v>2582</v>
      </c>
      <c r="H133" s="136">
        <v>1</v>
      </c>
      <c r="I133" s="137"/>
      <c r="J133" s="138">
        <f t="shared" si="20"/>
        <v>0</v>
      </c>
      <c r="K133" s="134" t="s">
        <v>18</v>
      </c>
      <c r="L133" s="32"/>
      <c r="M133" s="139" t="s">
        <v>18</v>
      </c>
      <c r="N133" s="140" t="s">
        <v>42</v>
      </c>
      <c r="P133" s="141">
        <f t="shared" si="21"/>
        <v>0</v>
      </c>
      <c r="Q133" s="141">
        <v>0</v>
      </c>
      <c r="R133" s="141">
        <f t="shared" si="22"/>
        <v>0</v>
      </c>
      <c r="S133" s="141">
        <v>0</v>
      </c>
      <c r="T133" s="142">
        <f t="shared" si="23"/>
        <v>0</v>
      </c>
      <c r="AR133" s="143" t="s">
        <v>195</v>
      </c>
      <c r="AT133" s="143" t="s">
        <v>191</v>
      </c>
      <c r="AU133" s="143" t="s">
        <v>80</v>
      </c>
      <c r="AY133" s="17" t="s">
        <v>189</v>
      </c>
      <c r="BE133" s="144">
        <f t="shared" si="24"/>
        <v>0</v>
      </c>
      <c r="BF133" s="144">
        <f t="shared" si="25"/>
        <v>0</v>
      </c>
      <c r="BG133" s="144">
        <f t="shared" si="26"/>
        <v>0</v>
      </c>
      <c r="BH133" s="144">
        <f t="shared" si="27"/>
        <v>0</v>
      </c>
      <c r="BI133" s="144">
        <f t="shared" si="28"/>
        <v>0</v>
      </c>
      <c r="BJ133" s="17" t="s">
        <v>78</v>
      </c>
      <c r="BK133" s="144">
        <f t="shared" si="29"/>
        <v>0</v>
      </c>
      <c r="BL133" s="17" t="s">
        <v>195</v>
      </c>
      <c r="BM133" s="143" t="s">
        <v>572</v>
      </c>
    </row>
    <row r="134" spans="2:65" s="1" customFormat="1" ht="16.5" customHeight="1">
      <c r="B134" s="32"/>
      <c r="C134" s="132" t="s">
        <v>388</v>
      </c>
      <c r="D134" s="132" t="s">
        <v>191</v>
      </c>
      <c r="E134" s="133" t="s">
        <v>3471</v>
      </c>
      <c r="F134" s="134" t="s">
        <v>3174</v>
      </c>
      <c r="G134" s="135" t="s">
        <v>2582</v>
      </c>
      <c r="H134" s="136">
        <v>1</v>
      </c>
      <c r="I134" s="137"/>
      <c r="J134" s="138">
        <f t="shared" si="20"/>
        <v>0</v>
      </c>
      <c r="K134" s="134" t="s">
        <v>18</v>
      </c>
      <c r="L134" s="32"/>
      <c r="M134" s="139" t="s">
        <v>18</v>
      </c>
      <c r="N134" s="140" t="s">
        <v>42</v>
      </c>
      <c r="P134" s="141">
        <f t="shared" si="21"/>
        <v>0</v>
      </c>
      <c r="Q134" s="141">
        <v>0</v>
      </c>
      <c r="R134" s="141">
        <f t="shared" si="22"/>
        <v>0</v>
      </c>
      <c r="S134" s="141">
        <v>0</v>
      </c>
      <c r="T134" s="142">
        <f t="shared" si="23"/>
        <v>0</v>
      </c>
      <c r="AR134" s="143" t="s">
        <v>195</v>
      </c>
      <c r="AT134" s="143" t="s">
        <v>191</v>
      </c>
      <c r="AU134" s="143" t="s">
        <v>80</v>
      </c>
      <c r="AY134" s="17" t="s">
        <v>189</v>
      </c>
      <c r="BE134" s="144">
        <f t="shared" si="24"/>
        <v>0</v>
      </c>
      <c r="BF134" s="144">
        <f t="shared" si="25"/>
        <v>0</v>
      </c>
      <c r="BG134" s="144">
        <f t="shared" si="26"/>
        <v>0</v>
      </c>
      <c r="BH134" s="144">
        <f t="shared" si="27"/>
        <v>0</v>
      </c>
      <c r="BI134" s="144">
        <f t="shared" si="28"/>
        <v>0</v>
      </c>
      <c r="BJ134" s="17" t="s">
        <v>78</v>
      </c>
      <c r="BK134" s="144">
        <f t="shared" si="29"/>
        <v>0</v>
      </c>
      <c r="BL134" s="17" t="s">
        <v>195</v>
      </c>
      <c r="BM134" s="143" t="s">
        <v>586</v>
      </c>
    </row>
    <row r="135" spans="2:65" s="1" customFormat="1" ht="16.5" customHeight="1">
      <c r="B135" s="32"/>
      <c r="C135" s="132" t="s">
        <v>394</v>
      </c>
      <c r="D135" s="132" t="s">
        <v>191</v>
      </c>
      <c r="E135" s="133" t="s">
        <v>3472</v>
      </c>
      <c r="F135" s="134" t="s">
        <v>3176</v>
      </c>
      <c r="G135" s="135" t="s">
        <v>2582</v>
      </c>
      <c r="H135" s="136">
        <v>1</v>
      </c>
      <c r="I135" s="137"/>
      <c r="J135" s="138">
        <f t="shared" si="20"/>
        <v>0</v>
      </c>
      <c r="K135" s="134" t="s">
        <v>18</v>
      </c>
      <c r="L135" s="32"/>
      <c r="M135" s="139" t="s">
        <v>18</v>
      </c>
      <c r="N135" s="140" t="s">
        <v>42</v>
      </c>
      <c r="P135" s="141">
        <f t="shared" si="21"/>
        <v>0</v>
      </c>
      <c r="Q135" s="141">
        <v>0</v>
      </c>
      <c r="R135" s="141">
        <f t="shared" si="22"/>
        <v>0</v>
      </c>
      <c r="S135" s="141">
        <v>0</v>
      </c>
      <c r="T135" s="142">
        <f t="shared" si="23"/>
        <v>0</v>
      </c>
      <c r="AR135" s="143" t="s">
        <v>195</v>
      </c>
      <c r="AT135" s="143" t="s">
        <v>191</v>
      </c>
      <c r="AU135" s="143" t="s">
        <v>80</v>
      </c>
      <c r="AY135" s="17" t="s">
        <v>189</v>
      </c>
      <c r="BE135" s="144">
        <f t="shared" si="24"/>
        <v>0</v>
      </c>
      <c r="BF135" s="144">
        <f t="shared" si="25"/>
        <v>0</v>
      </c>
      <c r="BG135" s="144">
        <f t="shared" si="26"/>
        <v>0</v>
      </c>
      <c r="BH135" s="144">
        <f t="shared" si="27"/>
        <v>0</v>
      </c>
      <c r="BI135" s="144">
        <f t="shared" si="28"/>
        <v>0</v>
      </c>
      <c r="BJ135" s="17" t="s">
        <v>78</v>
      </c>
      <c r="BK135" s="144">
        <f t="shared" si="29"/>
        <v>0</v>
      </c>
      <c r="BL135" s="17" t="s">
        <v>195</v>
      </c>
      <c r="BM135" s="143" t="s">
        <v>602</v>
      </c>
    </row>
    <row r="136" spans="2:65" s="1" customFormat="1" ht="16.5" customHeight="1">
      <c r="B136" s="32"/>
      <c r="C136" s="132" t="s">
        <v>399</v>
      </c>
      <c r="D136" s="132" t="s">
        <v>191</v>
      </c>
      <c r="E136" s="133" t="s">
        <v>3473</v>
      </c>
      <c r="F136" s="134" t="s">
        <v>3178</v>
      </c>
      <c r="G136" s="135" t="s">
        <v>2582</v>
      </c>
      <c r="H136" s="136">
        <v>1</v>
      </c>
      <c r="I136" s="137"/>
      <c r="J136" s="138">
        <f t="shared" si="20"/>
        <v>0</v>
      </c>
      <c r="K136" s="134" t="s">
        <v>18</v>
      </c>
      <c r="L136" s="32"/>
      <c r="M136" s="139" t="s">
        <v>18</v>
      </c>
      <c r="N136" s="140" t="s">
        <v>42</v>
      </c>
      <c r="P136" s="141">
        <f t="shared" si="21"/>
        <v>0</v>
      </c>
      <c r="Q136" s="141">
        <v>0</v>
      </c>
      <c r="R136" s="141">
        <f t="shared" si="22"/>
        <v>0</v>
      </c>
      <c r="S136" s="141">
        <v>0</v>
      </c>
      <c r="T136" s="142">
        <f t="shared" si="23"/>
        <v>0</v>
      </c>
      <c r="AR136" s="143" t="s">
        <v>195</v>
      </c>
      <c r="AT136" s="143" t="s">
        <v>191</v>
      </c>
      <c r="AU136" s="143" t="s">
        <v>80</v>
      </c>
      <c r="AY136" s="17" t="s">
        <v>189</v>
      </c>
      <c r="BE136" s="144">
        <f t="shared" si="24"/>
        <v>0</v>
      </c>
      <c r="BF136" s="144">
        <f t="shared" si="25"/>
        <v>0</v>
      </c>
      <c r="BG136" s="144">
        <f t="shared" si="26"/>
        <v>0</v>
      </c>
      <c r="BH136" s="144">
        <f t="shared" si="27"/>
        <v>0</v>
      </c>
      <c r="BI136" s="144">
        <f t="shared" si="28"/>
        <v>0</v>
      </c>
      <c r="BJ136" s="17" t="s">
        <v>78</v>
      </c>
      <c r="BK136" s="144">
        <f t="shared" si="29"/>
        <v>0</v>
      </c>
      <c r="BL136" s="17" t="s">
        <v>195</v>
      </c>
      <c r="BM136" s="143" t="s">
        <v>977</v>
      </c>
    </row>
    <row r="137" spans="2:65" s="1" customFormat="1" ht="16.5" customHeight="1">
      <c r="B137" s="32"/>
      <c r="C137" s="132" t="s">
        <v>405</v>
      </c>
      <c r="D137" s="132" t="s">
        <v>191</v>
      </c>
      <c r="E137" s="133" t="s">
        <v>3474</v>
      </c>
      <c r="F137" s="134" t="s">
        <v>3180</v>
      </c>
      <c r="G137" s="135" t="s">
        <v>2582</v>
      </c>
      <c r="H137" s="136">
        <v>1</v>
      </c>
      <c r="I137" s="137"/>
      <c r="J137" s="138">
        <f t="shared" si="20"/>
        <v>0</v>
      </c>
      <c r="K137" s="134" t="s">
        <v>18</v>
      </c>
      <c r="L137" s="32"/>
      <c r="M137" s="139" t="s">
        <v>18</v>
      </c>
      <c r="N137" s="140" t="s">
        <v>42</v>
      </c>
      <c r="P137" s="141">
        <f t="shared" si="21"/>
        <v>0</v>
      </c>
      <c r="Q137" s="141">
        <v>0</v>
      </c>
      <c r="R137" s="141">
        <f t="shared" si="22"/>
        <v>0</v>
      </c>
      <c r="S137" s="141">
        <v>0</v>
      </c>
      <c r="T137" s="142">
        <f t="shared" si="23"/>
        <v>0</v>
      </c>
      <c r="AR137" s="143" t="s">
        <v>195</v>
      </c>
      <c r="AT137" s="143" t="s">
        <v>191</v>
      </c>
      <c r="AU137" s="143" t="s">
        <v>80</v>
      </c>
      <c r="AY137" s="17" t="s">
        <v>189</v>
      </c>
      <c r="BE137" s="144">
        <f t="shared" si="24"/>
        <v>0</v>
      </c>
      <c r="BF137" s="144">
        <f t="shared" si="25"/>
        <v>0</v>
      </c>
      <c r="BG137" s="144">
        <f t="shared" si="26"/>
        <v>0</v>
      </c>
      <c r="BH137" s="144">
        <f t="shared" si="27"/>
        <v>0</v>
      </c>
      <c r="BI137" s="144">
        <f t="shared" si="28"/>
        <v>0</v>
      </c>
      <c r="BJ137" s="17" t="s">
        <v>78</v>
      </c>
      <c r="BK137" s="144">
        <f t="shared" si="29"/>
        <v>0</v>
      </c>
      <c r="BL137" s="17" t="s">
        <v>195</v>
      </c>
      <c r="BM137" s="143" t="s">
        <v>989</v>
      </c>
    </row>
    <row r="138" spans="2:65" s="1" customFormat="1" ht="16.5" customHeight="1">
      <c r="B138" s="32"/>
      <c r="C138" s="132" t="s">
        <v>412</v>
      </c>
      <c r="D138" s="132" t="s">
        <v>191</v>
      </c>
      <c r="E138" s="133" t="s">
        <v>3475</v>
      </c>
      <c r="F138" s="134" t="s">
        <v>3182</v>
      </c>
      <c r="G138" s="135" t="s">
        <v>2582</v>
      </c>
      <c r="H138" s="136">
        <v>1</v>
      </c>
      <c r="I138" s="137"/>
      <c r="J138" s="138">
        <f t="shared" si="20"/>
        <v>0</v>
      </c>
      <c r="K138" s="134" t="s">
        <v>18</v>
      </c>
      <c r="L138" s="32"/>
      <c r="M138" s="187" t="s">
        <v>18</v>
      </c>
      <c r="N138" s="188" t="s">
        <v>42</v>
      </c>
      <c r="O138" s="185"/>
      <c r="P138" s="189">
        <f t="shared" si="21"/>
        <v>0</v>
      </c>
      <c r="Q138" s="189">
        <v>0</v>
      </c>
      <c r="R138" s="189">
        <f t="shared" si="22"/>
        <v>0</v>
      </c>
      <c r="S138" s="189">
        <v>0</v>
      </c>
      <c r="T138" s="190">
        <f t="shared" si="23"/>
        <v>0</v>
      </c>
      <c r="AR138" s="143" t="s">
        <v>195</v>
      </c>
      <c r="AT138" s="143" t="s">
        <v>191</v>
      </c>
      <c r="AU138" s="143" t="s">
        <v>80</v>
      </c>
      <c r="AY138" s="17" t="s">
        <v>189</v>
      </c>
      <c r="BE138" s="144">
        <f t="shared" si="24"/>
        <v>0</v>
      </c>
      <c r="BF138" s="144">
        <f t="shared" si="25"/>
        <v>0</v>
      </c>
      <c r="BG138" s="144">
        <f t="shared" si="26"/>
        <v>0</v>
      </c>
      <c r="BH138" s="144">
        <f t="shared" si="27"/>
        <v>0</v>
      </c>
      <c r="BI138" s="144">
        <f t="shared" si="28"/>
        <v>0</v>
      </c>
      <c r="BJ138" s="17" t="s">
        <v>78</v>
      </c>
      <c r="BK138" s="144">
        <f t="shared" si="29"/>
        <v>0</v>
      </c>
      <c r="BL138" s="17" t="s">
        <v>195</v>
      </c>
      <c r="BM138" s="143" t="s">
        <v>999</v>
      </c>
    </row>
    <row r="139" spans="2:65" s="1" customFormat="1" ht="6.95" customHeight="1">
      <c r="B139" s="40"/>
      <c r="C139" s="41"/>
      <c r="D139" s="41"/>
      <c r="E139" s="41"/>
      <c r="F139" s="41"/>
      <c r="G139" s="41"/>
      <c r="H139" s="41"/>
      <c r="I139" s="41"/>
      <c r="J139" s="41"/>
      <c r="K139" s="41"/>
      <c r="L139" s="32"/>
    </row>
  </sheetData>
  <sheetProtection algorithmName="SHA-512" hashValue="JeFCjW2IN5OgF/lxFh7eaIwwu82agpuJUGrivrQhKcMxaSq6e8SskaeYwU3Re5ZhTB8TPDDBhl3JnrHZqLsLdg==" saltValue="vjsV5lU1UhitjMTefiIUu5WR2f/q97M7WBqFP1SPjO3En/vpxiS4p1/NZC+IbBgf/xPjaX5k5T4uA1HjiN9otg==" spinCount="100000" sheet="1" objects="1" scenarios="1" formatColumns="0" formatRows="0" autoFilter="0"/>
  <autoFilter ref="C96:K138" xr:uid="{00000000-0009-0000-0000-00000D000000}"/>
  <mergeCells count="15">
    <mergeCell ref="E83:H83"/>
    <mergeCell ref="E87:H87"/>
    <mergeCell ref="E85:H85"/>
    <mergeCell ref="E89:H89"/>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165"/>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122</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 customHeight="1">
      <c r="B8" s="20"/>
      <c r="D8" s="27" t="s">
        <v>150</v>
      </c>
      <c r="L8" s="20"/>
    </row>
    <row r="9" spans="2:46" s="1" customFormat="1" ht="16.5" customHeight="1">
      <c r="B9" s="32"/>
      <c r="E9" s="347" t="s">
        <v>151</v>
      </c>
      <c r="F9" s="346"/>
      <c r="G9" s="346"/>
      <c r="H9" s="346"/>
      <c r="L9" s="32"/>
    </row>
    <row r="10" spans="2:46" s="1" customFormat="1" ht="12" customHeight="1">
      <c r="B10" s="32"/>
      <c r="D10" s="27" t="s">
        <v>152</v>
      </c>
      <c r="L10" s="32"/>
    </row>
    <row r="11" spans="2:46" s="1" customFormat="1" ht="16.5" customHeight="1">
      <c r="B11" s="32"/>
      <c r="E11" s="342" t="s">
        <v>3476</v>
      </c>
      <c r="F11" s="346"/>
      <c r="G11" s="346"/>
      <c r="H11" s="346"/>
      <c r="L11" s="32"/>
    </row>
    <row r="12" spans="2:46" s="1" customFormat="1">
      <c r="B12" s="32"/>
      <c r="L12" s="32"/>
    </row>
    <row r="13" spans="2:46" s="1" customFormat="1" ht="12" customHeight="1">
      <c r="B13" s="32"/>
      <c r="D13" s="27" t="s">
        <v>17</v>
      </c>
      <c r="F13" s="25" t="s">
        <v>18</v>
      </c>
      <c r="I13" s="27" t="s">
        <v>19</v>
      </c>
      <c r="J13" s="25" t="s">
        <v>18</v>
      </c>
      <c r="L13" s="32"/>
    </row>
    <row r="14" spans="2:46" s="1" customFormat="1" ht="12" customHeight="1">
      <c r="B14" s="32"/>
      <c r="D14" s="27" t="s">
        <v>20</v>
      </c>
      <c r="F14" s="25" t="s">
        <v>2164</v>
      </c>
      <c r="I14" s="27" t="s">
        <v>22</v>
      </c>
      <c r="J14" s="48" t="str">
        <f>'Rekapitulace stavby'!AN8</f>
        <v>3. 4. 2024</v>
      </c>
      <c r="L14" s="32"/>
    </row>
    <row r="15" spans="2:46" s="1" customFormat="1" ht="10.9" customHeight="1">
      <c r="B15" s="32"/>
      <c r="L15" s="32"/>
    </row>
    <row r="16" spans="2:46" s="1" customFormat="1" ht="12" customHeight="1">
      <c r="B16" s="32"/>
      <c r="D16" s="27" t="s">
        <v>24</v>
      </c>
      <c r="I16" s="27" t="s">
        <v>25</v>
      </c>
      <c r="J16" s="25" t="str">
        <f>IF('Rekapitulace stavby'!AN10="","",'Rekapitulace stavby'!AN10)</f>
        <v/>
      </c>
      <c r="L16" s="32"/>
    </row>
    <row r="17" spans="2:12" s="1" customFormat="1" ht="18" customHeight="1">
      <c r="B17" s="32"/>
      <c r="E17" s="25" t="str">
        <f>IF('Rekapitulace stavby'!E11="","",'Rekapitulace stavby'!E11)</f>
        <v>Česká zemědělská univerzita</v>
      </c>
      <c r="I17" s="27" t="s">
        <v>27</v>
      </c>
      <c r="J17" s="25" t="str">
        <f>IF('Rekapitulace stavby'!AN11="","",'Rekapitulace stavby'!AN11)</f>
        <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349" t="str">
        <f>'Rekapitulace stavby'!E14</f>
        <v>Vyplň údaj</v>
      </c>
      <c r="F20" s="332"/>
      <c r="G20" s="332"/>
      <c r="H20" s="33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tr">
        <f>IF('Rekapitulace stavby'!AN16="","",'Rekapitulace stavby'!AN16)</f>
        <v/>
      </c>
      <c r="L22" s="32"/>
    </row>
    <row r="23" spans="2:12" s="1" customFormat="1" ht="18" customHeight="1">
      <c r="B23" s="32"/>
      <c r="E23" s="25" t="str">
        <f>IF('Rekapitulace stavby'!E17="","",'Rekapitulace stavby'!E17)</f>
        <v>GREBNER,  spol. s r.o.</v>
      </c>
      <c r="I23" s="27" t="s">
        <v>27</v>
      </c>
      <c r="J23" s="25" t="str">
        <f>IF('Rekapitulace stavby'!AN17="","",'Rekapitulace stavby'!AN17)</f>
        <v/>
      </c>
      <c r="L23" s="32"/>
    </row>
    <row r="24" spans="2:12" s="1" customFormat="1" ht="6.95" customHeight="1">
      <c r="B24" s="32"/>
      <c r="L24" s="32"/>
    </row>
    <row r="25" spans="2:12" s="1" customFormat="1" ht="12" customHeight="1">
      <c r="B25" s="32"/>
      <c r="D25" s="27" t="s">
        <v>33</v>
      </c>
      <c r="I25" s="27" t="s">
        <v>25</v>
      </c>
      <c r="J25" s="25" t="str">
        <f>IF('Rekapitulace stavby'!AN19="","",'Rekapitulace stavby'!AN19)</f>
        <v/>
      </c>
      <c r="L25" s="32"/>
    </row>
    <row r="26" spans="2:12" s="1" customFormat="1" ht="18" customHeight="1">
      <c r="B26" s="32"/>
      <c r="E26" s="25" t="str">
        <f>IF('Rekapitulace stavby'!E20="","",'Rekapitulace stavby'!E20)</f>
        <v>Ing. Josef Němeček</v>
      </c>
      <c r="I26" s="27" t="s">
        <v>27</v>
      </c>
      <c r="J26" s="25" t="str">
        <f>IF('Rekapitulace stavby'!AN20="","",'Rekapitulace stavby'!AN20)</f>
        <v/>
      </c>
      <c r="L26" s="32"/>
    </row>
    <row r="27" spans="2:12" s="1" customFormat="1" ht="6.95" customHeight="1">
      <c r="B27" s="32"/>
      <c r="L27" s="32"/>
    </row>
    <row r="28" spans="2:12" s="1" customFormat="1" ht="12" customHeight="1">
      <c r="B28" s="32"/>
      <c r="D28" s="27" t="s">
        <v>35</v>
      </c>
      <c r="L28" s="32"/>
    </row>
    <row r="29" spans="2:12" s="7" customFormat="1" ht="16.5" customHeight="1">
      <c r="B29" s="90"/>
      <c r="E29" s="336" t="s">
        <v>18</v>
      </c>
      <c r="F29" s="336"/>
      <c r="G29" s="336"/>
      <c r="H29" s="336"/>
      <c r="L29" s="90"/>
    </row>
    <row r="30" spans="2:12" s="1" customFormat="1" ht="6.95" customHeight="1">
      <c r="B30" s="32"/>
      <c r="L30" s="32"/>
    </row>
    <row r="31" spans="2:12" s="1" customFormat="1" ht="6.95" customHeight="1">
      <c r="B31" s="32"/>
      <c r="D31" s="49"/>
      <c r="E31" s="49"/>
      <c r="F31" s="49"/>
      <c r="G31" s="49"/>
      <c r="H31" s="49"/>
      <c r="I31" s="49"/>
      <c r="J31" s="49"/>
      <c r="K31" s="49"/>
      <c r="L31" s="32"/>
    </row>
    <row r="32" spans="2:12" s="1" customFormat="1" ht="25.35" customHeight="1">
      <c r="B32" s="32"/>
      <c r="D32" s="91" t="s">
        <v>37</v>
      </c>
      <c r="J32" s="61">
        <f>ROUND(J94, 2)</f>
        <v>0</v>
      </c>
      <c r="L32" s="32"/>
    </row>
    <row r="33" spans="2:12" s="1" customFormat="1" ht="6.95" customHeight="1">
      <c r="B33" s="32"/>
      <c r="D33" s="49"/>
      <c r="E33" s="49"/>
      <c r="F33" s="49"/>
      <c r="G33" s="49"/>
      <c r="H33" s="49"/>
      <c r="I33" s="49"/>
      <c r="J33" s="49"/>
      <c r="K33" s="49"/>
      <c r="L33" s="32"/>
    </row>
    <row r="34" spans="2:12" s="1" customFormat="1" ht="14.45" customHeight="1">
      <c r="B34" s="32"/>
      <c r="F34" s="92" t="s">
        <v>39</v>
      </c>
      <c r="I34" s="92" t="s">
        <v>38</v>
      </c>
      <c r="J34" s="92" t="s">
        <v>40</v>
      </c>
      <c r="L34" s="32"/>
    </row>
    <row r="35" spans="2:12" s="1" customFormat="1" ht="14.45" customHeight="1">
      <c r="B35" s="32"/>
      <c r="D35" s="93" t="s">
        <v>41</v>
      </c>
      <c r="E35" s="27" t="s">
        <v>42</v>
      </c>
      <c r="F35" s="81">
        <f>ROUND((SUM(BE94:BE164)),  2)</f>
        <v>0</v>
      </c>
      <c r="I35" s="94">
        <v>0.21</v>
      </c>
      <c r="J35" s="81">
        <f>ROUND(((SUM(BE94:BE164))*I35),  2)</f>
        <v>0</v>
      </c>
      <c r="L35" s="32"/>
    </row>
    <row r="36" spans="2:12" s="1" customFormat="1" ht="14.45" customHeight="1">
      <c r="B36" s="32"/>
      <c r="E36" s="27" t="s">
        <v>43</v>
      </c>
      <c r="F36" s="81">
        <f>ROUND((SUM(BF94:BF164)),  2)</f>
        <v>0</v>
      </c>
      <c r="I36" s="94">
        <v>0.12</v>
      </c>
      <c r="J36" s="81">
        <f>ROUND(((SUM(BF94:BF164))*I36),  2)</f>
        <v>0</v>
      </c>
      <c r="L36" s="32"/>
    </row>
    <row r="37" spans="2:12" s="1" customFormat="1" ht="14.45" hidden="1" customHeight="1">
      <c r="B37" s="32"/>
      <c r="E37" s="27" t="s">
        <v>44</v>
      </c>
      <c r="F37" s="81">
        <f>ROUND((SUM(BG94:BG164)),  2)</f>
        <v>0</v>
      </c>
      <c r="I37" s="94">
        <v>0.21</v>
      </c>
      <c r="J37" s="81">
        <f>0</f>
        <v>0</v>
      </c>
      <c r="L37" s="32"/>
    </row>
    <row r="38" spans="2:12" s="1" customFormat="1" ht="14.45" hidden="1" customHeight="1">
      <c r="B38" s="32"/>
      <c r="E38" s="27" t="s">
        <v>45</v>
      </c>
      <c r="F38" s="81">
        <f>ROUND((SUM(BH94:BH164)),  2)</f>
        <v>0</v>
      </c>
      <c r="I38" s="94">
        <v>0.12</v>
      </c>
      <c r="J38" s="81">
        <f>0</f>
        <v>0</v>
      </c>
      <c r="L38" s="32"/>
    </row>
    <row r="39" spans="2:12" s="1" customFormat="1" ht="14.45" hidden="1" customHeight="1">
      <c r="B39" s="32"/>
      <c r="E39" s="27" t="s">
        <v>46</v>
      </c>
      <c r="F39" s="81">
        <f>ROUND((SUM(BI94:BI164)),  2)</f>
        <v>0</v>
      </c>
      <c r="I39" s="94">
        <v>0</v>
      </c>
      <c r="J39" s="81">
        <f>0</f>
        <v>0</v>
      </c>
      <c r="L39" s="32"/>
    </row>
    <row r="40" spans="2:12" s="1" customFormat="1" ht="6.95" customHeight="1">
      <c r="B40" s="32"/>
      <c r="L40" s="32"/>
    </row>
    <row r="41" spans="2:12" s="1" customFormat="1" ht="25.35" customHeight="1">
      <c r="B41" s="32"/>
      <c r="C41" s="95"/>
      <c r="D41" s="96" t="s">
        <v>47</v>
      </c>
      <c r="E41" s="52"/>
      <c r="F41" s="52"/>
      <c r="G41" s="97" t="s">
        <v>48</v>
      </c>
      <c r="H41" s="98" t="s">
        <v>49</v>
      </c>
      <c r="I41" s="52"/>
      <c r="J41" s="99">
        <f>SUM(J32:J39)</f>
        <v>0</v>
      </c>
      <c r="K41" s="100"/>
      <c r="L41" s="32"/>
    </row>
    <row r="42" spans="2:12" s="1" customFormat="1" ht="14.45" customHeight="1">
      <c r="B42" s="40"/>
      <c r="C42" s="41"/>
      <c r="D42" s="41"/>
      <c r="E42" s="41"/>
      <c r="F42" s="41"/>
      <c r="G42" s="41"/>
      <c r="H42" s="41"/>
      <c r="I42" s="41"/>
      <c r="J42" s="41"/>
      <c r="K42" s="41"/>
      <c r="L42" s="32"/>
    </row>
    <row r="46" spans="2:12" s="1" customFormat="1" ht="6.95" customHeight="1">
      <c r="B46" s="42"/>
      <c r="C46" s="43"/>
      <c r="D46" s="43"/>
      <c r="E46" s="43"/>
      <c r="F46" s="43"/>
      <c r="G46" s="43"/>
      <c r="H46" s="43"/>
      <c r="I46" s="43"/>
      <c r="J46" s="43"/>
      <c r="K46" s="43"/>
      <c r="L46" s="32"/>
    </row>
    <row r="47" spans="2:12" s="1" customFormat="1" ht="24.95" customHeight="1">
      <c r="B47" s="32"/>
      <c r="C47" s="21" t="s">
        <v>155</v>
      </c>
      <c r="L47" s="32"/>
    </row>
    <row r="48" spans="2:12" s="1" customFormat="1" ht="6.95" customHeight="1">
      <c r="B48" s="32"/>
      <c r="L48" s="32"/>
    </row>
    <row r="49" spans="2:47" s="1" customFormat="1" ht="12" customHeight="1">
      <c r="B49" s="32"/>
      <c r="C49" s="27" t="s">
        <v>15</v>
      </c>
      <c r="L49" s="32"/>
    </row>
    <row r="50" spans="2:47" s="1" customFormat="1" ht="16.5" customHeight="1">
      <c r="B50" s="32"/>
      <c r="E50" s="347" t="str">
        <f>E7</f>
        <v>Rekonstrukce pavilonu údržby - A, úprava 13.6.2025</v>
      </c>
      <c r="F50" s="348"/>
      <c r="G50" s="348"/>
      <c r="H50" s="348"/>
      <c r="L50" s="32"/>
    </row>
    <row r="51" spans="2:47" ht="12" customHeight="1">
      <c r="B51" s="20"/>
      <c r="C51" s="27" t="s">
        <v>150</v>
      </c>
      <c r="L51" s="20"/>
    </row>
    <row r="52" spans="2:47" s="1" customFormat="1" ht="16.5" customHeight="1">
      <c r="B52" s="32"/>
      <c r="E52" s="347" t="s">
        <v>151</v>
      </c>
      <c r="F52" s="346"/>
      <c r="G52" s="346"/>
      <c r="H52" s="346"/>
      <c r="L52" s="32"/>
    </row>
    <row r="53" spans="2:47" s="1" customFormat="1" ht="12" customHeight="1">
      <c r="B53" s="32"/>
      <c r="C53" s="27" t="s">
        <v>152</v>
      </c>
      <c r="L53" s="32"/>
    </row>
    <row r="54" spans="2:47" s="1" customFormat="1" ht="16.5" customHeight="1">
      <c r="B54" s="32"/>
      <c r="E54" s="342" t="str">
        <f>E11</f>
        <v>08 - SO 01.7 -  EPS</v>
      </c>
      <c r="F54" s="346"/>
      <c r="G54" s="346"/>
      <c r="H54" s="346"/>
      <c r="L54" s="32"/>
    </row>
    <row r="55" spans="2:47" s="1" customFormat="1" ht="6.95" customHeight="1">
      <c r="B55" s="32"/>
      <c r="L55" s="32"/>
    </row>
    <row r="56" spans="2:47" s="1" customFormat="1" ht="12" customHeight="1">
      <c r="B56" s="32"/>
      <c r="C56" s="27" t="s">
        <v>20</v>
      </c>
      <c r="F56" s="25" t="str">
        <f>F14</f>
        <v xml:space="preserve"> </v>
      </c>
      <c r="I56" s="27" t="s">
        <v>22</v>
      </c>
      <c r="J56" s="48" t="str">
        <f>IF(J14="","",J14)</f>
        <v>3. 4. 2024</v>
      </c>
      <c r="L56" s="32"/>
    </row>
    <row r="57" spans="2:47" s="1" customFormat="1" ht="6.95" customHeight="1">
      <c r="B57" s="32"/>
      <c r="L57" s="32"/>
    </row>
    <row r="58" spans="2:47" s="1" customFormat="1" ht="25.7" customHeight="1">
      <c r="B58" s="32"/>
      <c r="C58" s="27" t="s">
        <v>24</v>
      </c>
      <c r="F58" s="25" t="str">
        <f>E17</f>
        <v>Česká zemědělská univerzita</v>
      </c>
      <c r="I58" s="27" t="s">
        <v>30</v>
      </c>
      <c r="J58" s="30" t="str">
        <f>E23</f>
        <v>GREBNER,  spol. s r.o.</v>
      </c>
      <c r="L58" s="32"/>
    </row>
    <row r="59" spans="2:47" s="1" customFormat="1" ht="15.2" customHeight="1">
      <c r="B59" s="32"/>
      <c r="C59" s="27" t="s">
        <v>28</v>
      </c>
      <c r="F59" s="25" t="str">
        <f>IF(E20="","",E20)</f>
        <v>Vyplň údaj</v>
      </c>
      <c r="I59" s="27" t="s">
        <v>33</v>
      </c>
      <c r="J59" s="30" t="str">
        <f>E26</f>
        <v>Ing. Josef Němeček</v>
      </c>
      <c r="L59" s="32"/>
    </row>
    <row r="60" spans="2:47" s="1" customFormat="1" ht="10.35" customHeight="1">
      <c r="B60" s="32"/>
      <c r="L60" s="32"/>
    </row>
    <row r="61" spans="2:47" s="1" customFormat="1" ht="29.25" customHeight="1">
      <c r="B61" s="32"/>
      <c r="C61" s="101" t="s">
        <v>156</v>
      </c>
      <c r="D61" s="95"/>
      <c r="E61" s="95"/>
      <c r="F61" s="95"/>
      <c r="G61" s="95"/>
      <c r="H61" s="95"/>
      <c r="I61" s="95"/>
      <c r="J61" s="102" t="s">
        <v>157</v>
      </c>
      <c r="K61" s="95"/>
      <c r="L61" s="32"/>
    </row>
    <row r="62" spans="2:47" s="1" customFormat="1" ht="10.35" customHeight="1">
      <c r="B62" s="32"/>
      <c r="L62" s="32"/>
    </row>
    <row r="63" spans="2:47" s="1" customFormat="1" ht="22.9" customHeight="1">
      <c r="B63" s="32"/>
      <c r="C63" s="103" t="s">
        <v>69</v>
      </c>
      <c r="J63" s="61">
        <f>J94</f>
        <v>0</v>
      </c>
      <c r="L63" s="32"/>
      <c r="AU63" s="17" t="s">
        <v>158</v>
      </c>
    </row>
    <row r="64" spans="2:47" s="8" customFormat="1" ht="24.95" customHeight="1">
      <c r="B64" s="104"/>
      <c r="D64" s="105" t="s">
        <v>159</v>
      </c>
      <c r="E64" s="106"/>
      <c r="F64" s="106"/>
      <c r="G64" s="106"/>
      <c r="H64" s="106"/>
      <c r="I64" s="106"/>
      <c r="J64" s="107">
        <f>J95</f>
        <v>0</v>
      </c>
      <c r="L64" s="104"/>
    </row>
    <row r="65" spans="2:12" s="9" customFormat="1" ht="19.899999999999999" customHeight="1">
      <c r="B65" s="108"/>
      <c r="D65" s="109" t="s">
        <v>3067</v>
      </c>
      <c r="E65" s="110"/>
      <c r="F65" s="110"/>
      <c r="G65" s="110"/>
      <c r="H65" s="110"/>
      <c r="I65" s="110"/>
      <c r="J65" s="111">
        <f>J96</f>
        <v>0</v>
      </c>
      <c r="L65" s="108"/>
    </row>
    <row r="66" spans="2:12" s="9" customFormat="1" ht="19.899999999999999" customHeight="1">
      <c r="B66" s="108"/>
      <c r="D66" s="109" t="s">
        <v>3068</v>
      </c>
      <c r="E66" s="110"/>
      <c r="F66" s="110"/>
      <c r="G66" s="110"/>
      <c r="H66" s="110"/>
      <c r="I66" s="110"/>
      <c r="J66" s="111">
        <f>J109</f>
        <v>0</v>
      </c>
      <c r="L66" s="108"/>
    </row>
    <row r="67" spans="2:12" s="9" customFormat="1" ht="19.899999999999999" customHeight="1">
      <c r="B67" s="108"/>
      <c r="D67" s="109" t="s">
        <v>3477</v>
      </c>
      <c r="E67" s="110"/>
      <c r="F67" s="110"/>
      <c r="G67" s="110"/>
      <c r="H67" s="110"/>
      <c r="I67" s="110"/>
      <c r="J67" s="111">
        <f>J120</f>
        <v>0</v>
      </c>
      <c r="L67" s="108"/>
    </row>
    <row r="68" spans="2:12" s="9" customFormat="1" ht="19.899999999999999" customHeight="1">
      <c r="B68" s="108"/>
      <c r="D68" s="109" t="s">
        <v>3478</v>
      </c>
      <c r="E68" s="110"/>
      <c r="F68" s="110"/>
      <c r="G68" s="110"/>
      <c r="H68" s="110"/>
      <c r="I68" s="110"/>
      <c r="J68" s="111">
        <f>J123</f>
        <v>0</v>
      </c>
      <c r="L68" s="108"/>
    </row>
    <row r="69" spans="2:12" s="9" customFormat="1" ht="19.899999999999999" customHeight="1">
      <c r="B69" s="108"/>
      <c r="D69" s="109" t="s">
        <v>3071</v>
      </c>
      <c r="E69" s="110"/>
      <c r="F69" s="110"/>
      <c r="G69" s="110"/>
      <c r="H69" s="110"/>
      <c r="I69" s="110"/>
      <c r="J69" s="111">
        <f>J126</f>
        <v>0</v>
      </c>
      <c r="L69" s="108"/>
    </row>
    <row r="70" spans="2:12" s="9" customFormat="1" ht="19.899999999999999" customHeight="1">
      <c r="B70" s="108"/>
      <c r="D70" s="109" t="s">
        <v>3479</v>
      </c>
      <c r="E70" s="110"/>
      <c r="F70" s="110"/>
      <c r="G70" s="110"/>
      <c r="H70" s="110"/>
      <c r="I70" s="110"/>
      <c r="J70" s="111">
        <f>J132</f>
        <v>0</v>
      </c>
      <c r="L70" s="108"/>
    </row>
    <row r="71" spans="2:12" s="9" customFormat="1" ht="19.899999999999999" customHeight="1">
      <c r="B71" s="108"/>
      <c r="D71" s="109" t="s">
        <v>3480</v>
      </c>
      <c r="E71" s="110"/>
      <c r="F71" s="110"/>
      <c r="G71" s="110"/>
      <c r="H71" s="110"/>
      <c r="I71" s="110"/>
      <c r="J71" s="111">
        <f>J134</f>
        <v>0</v>
      </c>
      <c r="L71" s="108"/>
    </row>
    <row r="72" spans="2:12" s="9" customFormat="1" ht="19.899999999999999" customHeight="1">
      <c r="B72" s="108"/>
      <c r="D72" s="109" t="s">
        <v>3481</v>
      </c>
      <c r="E72" s="110"/>
      <c r="F72" s="110"/>
      <c r="G72" s="110"/>
      <c r="H72" s="110"/>
      <c r="I72" s="110"/>
      <c r="J72" s="111">
        <f>J142</f>
        <v>0</v>
      </c>
      <c r="L72" s="108"/>
    </row>
    <row r="73" spans="2:12" s="1" customFormat="1" ht="21.75" customHeight="1">
      <c r="B73" s="32"/>
      <c r="L73" s="32"/>
    </row>
    <row r="74" spans="2:12" s="1" customFormat="1" ht="6.95" customHeight="1">
      <c r="B74" s="40"/>
      <c r="C74" s="41"/>
      <c r="D74" s="41"/>
      <c r="E74" s="41"/>
      <c r="F74" s="41"/>
      <c r="G74" s="41"/>
      <c r="H74" s="41"/>
      <c r="I74" s="41"/>
      <c r="J74" s="41"/>
      <c r="K74" s="41"/>
      <c r="L74" s="32"/>
    </row>
    <row r="78" spans="2:12" s="1" customFormat="1" ht="6.95" customHeight="1">
      <c r="B78" s="42"/>
      <c r="C78" s="43"/>
      <c r="D78" s="43"/>
      <c r="E78" s="43"/>
      <c r="F78" s="43"/>
      <c r="G78" s="43"/>
      <c r="H78" s="43"/>
      <c r="I78" s="43"/>
      <c r="J78" s="43"/>
      <c r="K78" s="43"/>
      <c r="L78" s="32"/>
    </row>
    <row r="79" spans="2:12" s="1" customFormat="1" ht="24.95" customHeight="1">
      <c r="B79" s="32"/>
      <c r="C79" s="21" t="s">
        <v>174</v>
      </c>
      <c r="L79" s="32"/>
    </row>
    <row r="80" spans="2:12" s="1" customFormat="1" ht="6.95" customHeight="1">
      <c r="B80" s="32"/>
      <c r="L80" s="32"/>
    </row>
    <row r="81" spans="2:63" s="1" customFormat="1" ht="12" customHeight="1">
      <c r="B81" s="32"/>
      <c r="C81" s="27" t="s">
        <v>15</v>
      </c>
      <c r="L81" s="32"/>
    </row>
    <row r="82" spans="2:63" s="1" customFormat="1" ht="16.5" customHeight="1">
      <c r="B82" s="32"/>
      <c r="E82" s="347" t="str">
        <f>E7</f>
        <v>Rekonstrukce pavilonu údržby - A, úprava 13.6.2025</v>
      </c>
      <c r="F82" s="348"/>
      <c r="G82" s="348"/>
      <c r="H82" s="348"/>
      <c r="L82" s="32"/>
    </row>
    <row r="83" spans="2:63" ht="12" customHeight="1">
      <c r="B83" s="20"/>
      <c r="C83" s="27" t="s">
        <v>150</v>
      </c>
      <c r="L83" s="20"/>
    </row>
    <row r="84" spans="2:63" s="1" customFormat="1" ht="16.5" customHeight="1">
      <c r="B84" s="32"/>
      <c r="E84" s="347" t="s">
        <v>151</v>
      </c>
      <c r="F84" s="346"/>
      <c r="G84" s="346"/>
      <c r="H84" s="346"/>
      <c r="L84" s="32"/>
    </row>
    <row r="85" spans="2:63" s="1" customFormat="1" ht="12" customHeight="1">
      <c r="B85" s="32"/>
      <c r="C85" s="27" t="s">
        <v>152</v>
      </c>
      <c r="L85" s="32"/>
    </row>
    <row r="86" spans="2:63" s="1" customFormat="1" ht="16.5" customHeight="1">
      <c r="B86" s="32"/>
      <c r="E86" s="342" t="str">
        <f>E11</f>
        <v>08 - SO 01.7 -  EPS</v>
      </c>
      <c r="F86" s="346"/>
      <c r="G86" s="346"/>
      <c r="H86" s="346"/>
      <c r="L86" s="32"/>
    </row>
    <row r="87" spans="2:63" s="1" customFormat="1" ht="6.95" customHeight="1">
      <c r="B87" s="32"/>
      <c r="L87" s="32"/>
    </row>
    <row r="88" spans="2:63" s="1" customFormat="1" ht="12" customHeight="1">
      <c r="B88" s="32"/>
      <c r="C88" s="27" t="s">
        <v>20</v>
      </c>
      <c r="F88" s="25" t="str">
        <f>F14</f>
        <v xml:space="preserve"> </v>
      </c>
      <c r="I88" s="27" t="s">
        <v>22</v>
      </c>
      <c r="J88" s="48" t="str">
        <f>IF(J14="","",J14)</f>
        <v>3. 4. 2024</v>
      </c>
      <c r="L88" s="32"/>
    </row>
    <row r="89" spans="2:63" s="1" customFormat="1" ht="6.95" customHeight="1">
      <c r="B89" s="32"/>
      <c r="L89" s="32"/>
    </row>
    <row r="90" spans="2:63" s="1" customFormat="1" ht="25.7" customHeight="1">
      <c r="B90" s="32"/>
      <c r="C90" s="27" t="s">
        <v>24</v>
      </c>
      <c r="F90" s="25" t="str">
        <f>E17</f>
        <v>Česká zemědělská univerzita</v>
      </c>
      <c r="I90" s="27" t="s">
        <v>30</v>
      </c>
      <c r="J90" s="30" t="str">
        <f>E23</f>
        <v>GREBNER,  spol. s r.o.</v>
      </c>
      <c r="L90" s="32"/>
    </row>
    <row r="91" spans="2:63" s="1" customFormat="1" ht="15.2" customHeight="1">
      <c r="B91" s="32"/>
      <c r="C91" s="27" t="s">
        <v>28</v>
      </c>
      <c r="F91" s="25" t="str">
        <f>IF(E20="","",E20)</f>
        <v>Vyplň údaj</v>
      </c>
      <c r="I91" s="27" t="s">
        <v>33</v>
      </c>
      <c r="J91" s="30" t="str">
        <f>E26</f>
        <v>Ing. Josef Němeček</v>
      </c>
      <c r="L91" s="32"/>
    </row>
    <row r="92" spans="2:63" s="1" customFormat="1" ht="10.35" customHeight="1">
      <c r="B92" s="32"/>
      <c r="L92" s="32"/>
    </row>
    <row r="93" spans="2:63" s="10" customFormat="1" ht="29.25" customHeight="1">
      <c r="B93" s="112"/>
      <c r="C93" s="113" t="s">
        <v>175</v>
      </c>
      <c r="D93" s="114" t="s">
        <v>56</v>
      </c>
      <c r="E93" s="114" t="s">
        <v>52</v>
      </c>
      <c r="F93" s="114" t="s">
        <v>53</v>
      </c>
      <c r="G93" s="114" t="s">
        <v>176</v>
      </c>
      <c r="H93" s="114" t="s">
        <v>177</v>
      </c>
      <c r="I93" s="114" t="s">
        <v>178</v>
      </c>
      <c r="J93" s="114" t="s">
        <v>157</v>
      </c>
      <c r="K93" s="115" t="s">
        <v>179</v>
      </c>
      <c r="L93" s="112"/>
      <c r="M93" s="54" t="s">
        <v>18</v>
      </c>
      <c r="N93" s="55" t="s">
        <v>41</v>
      </c>
      <c r="O93" s="55" t="s">
        <v>180</v>
      </c>
      <c r="P93" s="55" t="s">
        <v>181</v>
      </c>
      <c r="Q93" s="55" t="s">
        <v>182</v>
      </c>
      <c r="R93" s="55" t="s">
        <v>183</v>
      </c>
      <c r="S93" s="55" t="s">
        <v>184</v>
      </c>
      <c r="T93" s="56" t="s">
        <v>185</v>
      </c>
    </row>
    <row r="94" spans="2:63" s="1" customFormat="1" ht="22.9" customHeight="1">
      <c r="B94" s="32"/>
      <c r="C94" s="59" t="s">
        <v>186</v>
      </c>
      <c r="J94" s="116">
        <f>BK94</f>
        <v>0</v>
      </c>
      <c r="L94" s="32"/>
      <c r="M94" s="57"/>
      <c r="N94" s="49"/>
      <c r="O94" s="49"/>
      <c r="P94" s="117">
        <f>P95</f>
        <v>0</v>
      </c>
      <c r="Q94" s="49"/>
      <c r="R94" s="117">
        <f>R95</f>
        <v>0</v>
      </c>
      <c r="S94" s="49"/>
      <c r="T94" s="118">
        <f>T95</f>
        <v>0</v>
      </c>
      <c r="AT94" s="17" t="s">
        <v>70</v>
      </c>
      <c r="AU94" s="17" t="s">
        <v>158</v>
      </c>
      <c r="BK94" s="119">
        <f>BK95</f>
        <v>0</v>
      </c>
    </row>
    <row r="95" spans="2:63" s="11" customFormat="1" ht="25.9" customHeight="1">
      <c r="B95" s="120"/>
      <c r="D95" s="121" t="s">
        <v>70</v>
      </c>
      <c r="E95" s="122" t="s">
        <v>187</v>
      </c>
      <c r="F95" s="122" t="s">
        <v>188</v>
      </c>
      <c r="I95" s="123"/>
      <c r="J95" s="124">
        <f>BK95</f>
        <v>0</v>
      </c>
      <c r="L95" s="120"/>
      <c r="M95" s="125"/>
      <c r="P95" s="126">
        <f>P96+P109+P120+P123+P126+P132+P134+P142</f>
        <v>0</v>
      </c>
      <c r="R95" s="126">
        <f>R96+R109+R120+R123+R126+R132+R134+R142</f>
        <v>0</v>
      </c>
      <c r="T95" s="127">
        <f>T96+T109+T120+T123+T126+T132+T134+T142</f>
        <v>0</v>
      </c>
      <c r="AR95" s="121" t="s">
        <v>78</v>
      </c>
      <c r="AT95" s="128" t="s">
        <v>70</v>
      </c>
      <c r="AU95" s="128" t="s">
        <v>71</v>
      </c>
      <c r="AY95" s="121" t="s">
        <v>189</v>
      </c>
      <c r="BK95" s="129">
        <f>BK96+BK109+BK120+BK123+BK126+BK132+BK134+BK142</f>
        <v>0</v>
      </c>
    </row>
    <row r="96" spans="2:63" s="11" customFormat="1" ht="22.9" customHeight="1">
      <c r="B96" s="120"/>
      <c r="D96" s="121" t="s">
        <v>70</v>
      </c>
      <c r="E96" s="130" t="s">
        <v>2573</v>
      </c>
      <c r="F96" s="130" t="s">
        <v>3074</v>
      </c>
      <c r="I96" s="123"/>
      <c r="J96" s="131">
        <f>BK96</f>
        <v>0</v>
      </c>
      <c r="L96" s="120"/>
      <c r="M96" s="125"/>
      <c r="P96" s="126">
        <f>SUM(P97:P108)</f>
        <v>0</v>
      </c>
      <c r="R96" s="126">
        <f>SUM(R97:R108)</f>
        <v>0</v>
      </c>
      <c r="T96" s="127">
        <f>SUM(T97:T108)</f>
        <v>0</v>
      </c>
      <c r="AR96" s="121" t="s">
        <v>78</v>
      </c>
      <c r="AT96" s="128" t="s">
        <v>70</v>
      </c>
      <c r="AU96" s="128" t="s">
        <v>78</v>
      </c>
      <c r="AY96" s="121" t="s">
        <v>189</v>
      </c>
      <c r="BK96" s="129">
        <f>SUM(BK97:BK108)</f>
        <v>0</v>
      </c>
    </row>
    <row r="97" spans="2:65" s="1" customFormat="1" ht="33" customHeight="1">
      <c r="B97" s="32"/>
      <c r="C97" s="132" t="s">
        <v>78</v>
      </c>
      <c r="D97" s="132" t="s">
        <v>191</v>
      </c>
      <c r="E97" s="133" t="s">
        <v>3482</v>
      </c>
      <c r="F97" s="134" t="s">
        <v>3483</v>
      </c>
      <c r="G97" s="135" t="s">
        <v>2582</v>
      </c>
      <c r="H97" s="136">
        <v>1</v>
      </c>
      <c r="I97" s="137"/>
      <c r="J97" s="138">
        <f t="shared" ref="J97:J108" si="0">ROUND(I97*H97,2)</f>
        <v>0</v>
      </c>
      <c r="K97" s="134" t="s">
        <v>18</v>
      </c>
      <c r="L97" s="32"/>
      <c r="M97" s="139" t="s">
        <v>18</v>
      </c>
      <c r="N97" s="140" t="s">
        <v>42</v>
      </c>
      <c r="P97" s="141">
        <f t="shared" ref="P97:P108" si="1">O97*H97</f>
        <v>0</v>
      </c>
      <c r="Q97" s="141">
        <v>0</v>
      </c>
      <c r="R97" s="141">
        <f t="shared" ref="R97:R108" si="2">Q97*H97</f>
        <v>0</v>
      </c>
      <c r="S97" s="141">
        <v>0</v>
      </c>
      <c r="T97" s="142">
        <f t="shared" ref="T97:T108" si="3">S97*H97</f>
        <v>0</v>
      </c>
      <c r="AR97" s="143" t="s">
        <v>195</v>
      </c>
      <c r="AT97" s="143" t="s">
        <v>191</v>
      </c>
      <c r="AU97" s="143" t="s">
        <v>80</v>
      </c>
      <c r="AY97" s="17" t="s">
        <v>189</v>
      </c>
      <c r="BE97" s="144">
        <f t="shared" ref="BE97:BE108" si="4">IF(N97="základní",J97,0)</f>
        <v>0</v>
      </c>
      <c r="BF97" s="144">
        <f t="shared" ref="BF97:BF108" si="5">IF(N97="snížená",J97,0)</f>
        <v>0</v>
      </c>
      <c r="BG97" s="144">
        <f t="shared" ref="BG97:BG108" si="6">IF(N97="zákl. přenesená",J97,0)</f>
        <v>0</v>
      </c>
      <c r="BH97" s="144">
        <f t="shared" ref="BH97:BH108" si="7">IF(N97="sníž. přenesená",J97,0)</f>
        <v>0</v>
      </c>
      <c r="BI97" s="144">
        <f t="shared" ref="BI97:BI108" si="8">IF(N97="nulová",J97,0)</f>
        <v>0</v>
      </c>
      <c r="BJ97" s="17" t="s">
        <v>78</v>
      </c>
      <c r="BK97" s="144">
        <f t="shared" ref="BK97:BK108" si="9">ROUND(I97*H97,2)</f>
        <v>0</v>
      </c>
      <c r="BL97" s="17" t="s">
        <v>195</v>
      </c>
      <c r="BM97" s="143" t="s">
        <v>80</v>
      </c>
    </row>
    <row r="98" spans="2:65" s="1" customFormat="1" ht="16.5" customHeight="1">
      <c r="B98" s="32"/>
      <c r="C98" s="132" t="s">
        <v>80</v>
      </c>
      <c r="D98" s="132" t="s">
        <v>191</v>
      </c>
      <c r="E98" s="133" t="s">
        <v>3484</v>
      </c>
      <c r="F98" s="134" t="s">
        <v>3485</v>
      </c>
      <c r="G98" s="135" t="s">
        <v>2582</v>
      </c>
      <c r="H98" s="136">
        <v>1</v>
      </c>
      <c r="I98" s="137"/>
      <c r="J98" s="138">
        <f t="shared" si="0"/>
        <v>0</v>
      </c>
      <c r="K98" s="134" t="s">
        <v>18</v>
      </c>
      <c r="L98" s="32"/>
      <c r="M98" s="139" t="s">
        <v>18</v>
      </c>
      <c r="N98" s="140" t="s">
        <v>42</v>
      </c>
      <c r="P98" s="141">
        <f t="shared" si="1"/>
        <v>0</v>
      </c>
      <c r="Q98" s="141">
        <v>0</v>
      </c>
      <c r="R98" s="141">
        <f t="shared" si="2"/>
        <v>0</v>
      </c>
      <c r="S98" s="141">
        <v>0</v>
      </c>
      <c r="T98" s="142">
        <f t="shared" si="3"/>
        <v>0</v>
      </c>
      <c r="AR98" s="143" t="s">
        <v>195</v>
      </c>
      <c r="AT98" s="143" t="s">
        <v>191</v>
      </c>
      <c r="AU98" s="143" t="s">
        <v>80</v>
      </c>
      <c r="AY98" s="17" t="s">
        <v>189</v>
      </c>
      <c r="BE98" s="144">
        <f t="shared" si="4"/>
        <v>0</v>
      </c>
      <c r="BF98" s="144">
        <f t="shared" si="5"/>
        <v>0</v>
      </c>
      <c r="BG98" s="144">
        <f t="shared" si="6"/>
        <v>0</v>
      </c>
      <c r="BH98" s="144">
        <f t="shared" si="7"/>
        <v>0</v>
      </c>
      <c r="BI98" s="144">
        <f t="shared" si="8"/>
        <v>0</v>
      </c>
      <c r="BJ98" s="17" t="s">
        <v>78</v>
      </c>
      <c r="BK98" s="144">
        <f t="shared" si="9"/>
        <v>0</v>
      </c>
      <c r="BL98" s="17" t="s">
        <v>195</v>
      </c>
      <c r="BM98" s="143" t="s">
        <v>195</v>
      </c>
    </row>
    <row r="99" spans="2:65" s="1" customFormat="1" ht="21.75" customHeight="1">
      <c r="B99" s="32"/>
      <c r="C99" s="132" t="s">
        <v>89</v>
      </c>
      <c r="D99" s="132" t="s">
        <v>191</v>
      </c>
      <c r="E99" s="133" t="s">
        <v>3486</v>
      </c>
      <c r="F99" s="134" t="s">
        <v>3487</v>
      </c>
      <c r="G99" s="135" t="s">
        <v>2582</v>
      </c>
      <c r="H99" s="136">
        <v>1</v>
      </c>
      <c r="I99" s="137"/>
      <c r="J99" s="138">
        <f t="shared" si="0"/>
        <v>0</v>
      </c>
      <c r="K99" s="134" t="s">
        <v>18</v>
      </c>
      <c r="L99" s="32"/>
      <c r="M99" s="139" t="s">
        <v>18</v>
      </c>
      <c r="N99" s="140" t="s">
        <v>42</v>
      </c>
      <c r="P99" s="141">
        <f t="shared" si="1"/>
        <v>0</v>
      </c>
      <c r="Q99" s="141">
        <v>0</v>
      </c>
      <c r="R99" s="141">
        <f t="shared" si="2"/>
        <v>0</v>
      </c>
      <c r="S99" s="141">
        <v>0</v>
      </c>
      <c r="T99" s="142">
        <f t="shared" si="3"/>
        <v>0</v>
      </c>
      <c r="AR99" s="143" t="s">
        <v>195</v>
      </c>
      <c r="AT99" s="143" t="s">
        <v>191</v>
      </c>
      <c r="AU99" s="143" t="s">
        <v>80</v>
      </c>
      <c r="AY99" s="17" t="s">
        <v>189</v>
      </c>
      <c r="BE99" s="144">
        <f t="shared" si="4"/>
        <v>0</v>
      </c>
      <c r="BF99" s="144">
        <f t="shared" si="5"/>
        <v>0</v>
      </c>
      <c r="BG99" s="144">
        <f t="shared" si="6"/>
        <v>0</v>
      </c>
      <c r="BH99" s="144">
        <f t="shared" si="7"/>
        <v>0</v>
      </c>
      <c r="BI99" s="144">
        <f t="shared" si="8"/>
        <v>0</v>
      </c>
      <c r="BJ99" s="17" t="s">
        <v>78</v>
      </c>
      <c r="BK99" s="144">
        <f t="shared" si="9"/>
        <v>0</v>
      </c>
      <c r="BL99" s="17" t="s">
        <v>195</v>
      </c>
      <c r="BM99" s="143" t="s">
        <v>223</v>
      </c>
    </row>
    <row r="100" spans="2:65" s="1" customFormat="1" ht="16.5" customHeight="1">
      <c r="B100" s="32"/>
      <c r="C100" s="132" t="s">
        <v>195</v>
      </c>
      <c r="D100" s="132" t="s">
        <v>191</v>
      </c>
      <c r="E100" s="133" t="s">
        <v>3488</v>
      </c>
      <c r="F100" s="134" t="s">
        <v>3489</v>
      </c>
      <c r="G100" s="135" t="s">
        <v>2582</v>
      </c>
      <c r="H100" s="136">
        <v>2</v>
      </c>
      <c r="I100" s="137"/>
      <c r="J100" s="138">
        <f t="shared" si="0"/>
        <v>0</v>
      </c>
      <c r="K100" s="134" t="s">
        <v>18</v>
      </c>
      <c r="L100" s="32"/>
      <c r="M100" s="139" t="s">
        <v>18</v>
      </c>
      <c r="N100" s="140" t="s">
        <v>42</v>
      </c>
      <c r="P100" s="141">
        <f t="shared" si="1"/>
        <v>0</v>
      </c>
      <c r="Q100" s="141">
        <v>0</v>
      </c>
      <c r="R100" s="141">
        <f t="shared" si="2"/>
        <v>0</v>
      </c>
      <c r="S100" s="141">
        <v>0</v>
      </c>
      <c r="T100" s="142">
        <f t="shared" si="3"/>
        <v>0</v>
      </c>
      <c r="AR100" s="143" t="s">
        <v>195</v>
      </c>
      <c r="AT100" s="143" t="s">
        <v>191</v>
      </c>
      <c r="AU100" s="143" t="s">
        <v>80</v>
      </c>
      <c r="AY100" s="17" t="s">
        <v>189</v>
      </c>
      <c r="BE100" s="144">
        <f t="shared" si="4"/>
        <v>0</v>
      </c>
      <c r="BF100" s="144">
        <f t="shared" si="5"/>
        <v>0</v>
      </c>
      <c r="BG100" s="144">
        <f t="shared" si="6"/>
        <v>0</v>
      </c>
      <c r="BH100" s="144">
        <f t="shared" si="7"/>
        <v>0</v>
      </c>
      <c r="BI100" s="144">
        <f t="shared" si="8"/>
        <v>0</v>
      </c>
      <c r="BJ100" s="17" t="s">
        <v>78</v>
      </c>
      <c r="BK100" s="144">
        <f t="shared" si="9"/>
        <v>0</v>
      </c>
      <c r="BL100" s="17" t="s">
        <v>195</v>
      </c>
      <c r="BM100" s="143" t="s">
        <v>234</v>
      </c>
    </row>
    <row r="101" spans="2:65" s="1" customFormat="1" ht="16.5" customHeight="1">
      <c r="B101" s="32"/>
      <c r="C101" s="132" t="s">
        <v>217</v>
      </c>
      <c r="D101" s="132" t="s">
        <v>191</v>
      </c>
      <c r="E101" s="133" t="s">
        <v>3490</v>
      </c>
      <c r="F101" s="134" t="s">
        <v>3491</v>
      </c>
      <c r="G101" s="135" t="s">
        <v>2582</v>
      </c>
      <c r="H101" s="136">
        <v>2</v>
      </c>
      <c r="I101" s="137"/>
      <c r="J101" s="138">
        <f t="shared" si="0"/>
        <v>0</v>
      </c>
      <c r="K101" s="134" t="s">
        <v>18</v>
      </c>
      <c r="L101" s="32"/>
      <c r="M101" s="139" t="s">
        <v>18</v>
      </c>
      <c r="N101" s="140" t="s">
        <v>42</v>
      </c>
      <c r="P101" s="141">
        <f t="shared" si="1"/>
        <v>0</v>
      </c>
      <c r="Q101" s="141">
        <v>0</v>
      </c>
      <c r="R101" s="141">
        <f t="shared" si="2"/>
        <v>0</v>
      </c>
      <c r="S101" s="141">
        <v>0</v>
      </c>
      <c r="T101" s="142">
        <f t="shared" si="3"/>
        <v>0</v>
      </c>
      <c r="AR101" s="143" t="s">
        <v>195</v>
      </c>
      <c r="AT101" s="143" t="s">
        <v>191</v>
      </c>
      <c r="AU101" s="143" t="s">
        <v>80</v>
      </c>
      <c r="AY101" s="17" t="s">
        <v>189</v>
      </c>
      <c r="BE101" s="144">
        <f t="shared" si="4"/>
        <v>0</v>
      </c>
      <c r="BF101" s="144">
        <f t="shared" si="5"/>
        <v>0</v>
      </c>
      <c r="BG101" s="144">
        <f t="shared" si="6"/>
        <v>0</v>
      </c>
      <c r="BH101" s="144">
        <f t="shared" si="7"/>
        <v>0</v>
      </c>
      <c r="BI101" s="144">
        <f t="shared" si="8"/>
        <v>0</v>
      </c>
      <c r="BJ101" s="17" t="s">
        <v>78</v>
      </c>
      <c r="BK101" s="144">
        <f t="shared" si="9"/>
        <v>0</v>
      </c>
      <c r="BL101" s="17" t="s">
        <v>195</v>
      </c>
      <c r="BM101" s="143" t="s">
        <v>247</v>
      </c>
    </row>
    <row r="102" spans="2:65" s="1" customFormat="1" ht="16.5" customHeight="1">
      <c r="B102" s="32"/>
      <c r="C102" s="132" t="s">
        <v>223</v>
      </c>
      <c r="D102" s="132" t="s">
        <v>191</v>
      </c>
      <c r="E102" s="133" t="s">
        <v>3492</v>
      </c>
      <c r="F102" s="134" t="s">
        <v>3493</v>
      </c>
      <c r="G102" s="135" t="s">
        <v>2417</v>
      </c>
      <c r="H102" s="136">
        <v>4</v>
      </c>
      <c r="I102" s="137"/>
      <c r="J102" s="138">
        <f t="shared" si="0"/>
        <v>0</v>
      </c>
      <c r="K102" s="134" t="s">
        <v>18</v>
      </c>
      <c r="L102" s="32"/>
      <c r="M102" s="139" t="s">
        <v>18</v>
      </c>
      <c r="N102" s="140" t="s">
        <v>42</v>
      </c>
      <c r="P102" s="141">
        <f t="shared" si="1"/>
        <v>0</v>
      </c>
      <c r="Q102" s="141">
        <v>0</v>
      </c>
      <c r="R102" s="141">
        <f t="shared" si="2"/>
        <v>0</v>
      </c>
      <c r="S102" s="141">
        <v>0</v>
      </c>
      <c r="T102" s="142">
        <f t="shared" si="3"/>
        <v>0</v>
      </c>
      <c r="AR102" s="143" t="s">
        <v>195</v>
      </c>
      <c r="AT102" s="143" t="s">
        <v>191</v>
      </c>
      <c r="AU102" s="143" t="s">
        <v>80</v>
      </c>
      <c r="AY102" s="17" t="s">
        <v>189</v>
      </c>
      <c r="BE102" s="144">
        <f t="shared" si="4"/>
        <v>0</v>
      </c>
      <c r="BF102" s="144">
        <f t="shared" si="5"/>
        <v>0</v>
      </c>
      <c r="BG102" s="144">
        <f t="shared" si="6"/>
        <v>0</v>
      </c>
      <c r="BH102" s="144">
        <f t="shared" si="7"/>
        <v>0</v>
      </c>
      <c r="BI102" s="144">
        <f t="shared" si="8"/>
        <v>0</v>
      </c>
      <c r="BJ102" s="17" t="s">
        <v>78</v>
      </c>
      <c r="BK102" s="144">
        <f t="shared" si="9"/>
        <v>0</v>
      </c>
      <c r="BL102" s="17" t="s">
        <v>195</v>
      </c>
      <c r="BM102" s="143" t="s">
        <v>8</v>
      </c>
    </row>
    <row r="103" spans="2:65" s="1" customFormat="1" ht="16.5" customHeight="1">
      <c r="B103" s="32"/>
      <c r="C103" s="132" t="s">
        <v>229</v>
      </c>
      <c r="D103" s="132" t="s">
        <v>191</v>
      </c>
      <c r="E103" s="133" t="s">
        <v>3494</v>
      </c>
      <c r="F103" s="134" t="s">
        <v>3495</v>
      </c>
      <c r="G103" s="135" t="s">
        <v>2582</v>
      </c>
      <c r="H103" s="136">
        <v>1</v>
      </c>
      <c r="I103" s="137"/>
      <c r="J103" s="138">
        <f t="shared" si="0"/>
        <v>0</v>
      </c>
      <c r="K103" s="134" t="s">
        <v>18</v>
      </c>
      <c r="L103" s="32"/>
      <c r="M103" s="139" t="s">
        <v>18</v>
      </c>
      <c r="N103" s="140" t="s">
        <v>42</v>
      </c>
      <c r="P103" s="141">
        <f t="shared" si="1"/>
        <v>0</v>
      </c>
      <c r="Q103" s="141">
        <v>0</v>
      </c>
      <c r="R103" s="141">
        <f t="shared" si="2"/>
        <v>0</v>
      </c>
      <c r="S103" s="141">
        <v>0</v>
      </c>
      <c r="T103" s="142">
        <f t="shared" si="3"/>
        <v>0</v>
      </c>
      <c r="AR103" s="143" t="s">
        <v>195</v>
      </c>
      <c r="AT103" s="143" t="s">
        <v>191</v>
      </c>
      <c r="AU103" s="143" t="s">
        <v>80</v>
      </c>
      <c r="AY103" s="17" t="s">
        <v>189</v>
      </c>
      <c r="BE103" s="144">
        <f t="shared" si="4"/>
        <v>0</v>
      </c>
      <c r="BF103" s="144">
        <f t="shared" si="5"/>
        <v>0</v>
      </c>
      <c r="BG103" s="144">
        <f t="shared" si="6"/>
        <v>0</v>
      </c>
      <c r="BH103" s="144">
        <f t="shared" si="7"/>
        <v>0</v>
      </c>
      <c r="BI103" s="144">
        <f t="shared" si="8"/>
        <v>0</v>
      </c>
      <c r="BJ103" s="17" t="s">
        <v>78</v>
      </c>
      <c r="BK103" s="144">
        <f t="shared" si="9"/>
        <v>0</v>
      </c>
      <c r="BL103" s="17" t="s">
        <v>195</v>
      </c>
      <c r="BM103" s="143" t="s">
        <v>277</v>
      </c>
    </row>
    <row r="104" spans="2:65" s="1" customFormat="1" ht="16.5" customHeight="1">
      <c r="B104" s="32"/>
      <c r="C104" s="132" t="s">
        <v>234</v>
      </c>
      <c r="D104" s="132" t="s">
        <v>191</v>
      </c>
      <c r="E104" s="133" t="s">
        <v>3496</v>
      </c>
      <c r="F104" s="134" t="s">
        <v>3497</v>
      </c>
      <c r="G104" s="135" t="s">
        <v>2582</v>
      </c>
      <c r="H104" s="136">
        <v>1</v>
      </c>
      <c r="I104" s="137"/>
      <c r="J104" s="138">
        <f t="shared" si="0"/>
        <v>0</v>
      </c>
      <c r="K104" s="134" t="s">
        <v>18</v>
      </c>
      <c r="L104" s="32"/>
      <c r="M104" s="139" t="s">
        <v>18</v>
      </c>
      <c r="N104" s="140" t="s">
        <v>42</v>
      </c>
      <c r="P104" s="141">
        <f t="shared" si="1"/>
        <v>0</v>
      </c>
      <c r="Q104" s="141">
        <v>0</v>
      </c>
      <c r="R104" s="141">
        <f t="shared" si="2"/>
        <v>0</v>
      </c>
      <c r="S104" s="141">
        <v>0</v>
      </c>
      <c r="T104" s="142">
        <f t="shared" si="3"/>
        <v>0</v>
      </c>
      <c r="AR104" s="143" t="s">
        <v>195</v>
      </c>
      <c r="AT104" s="143" t="s">
        <v>191</v>
      </c>
      <c r="AU104" s="143" t="s">
        <v>80</v>
      </c>
      <c r="AY104" s="17" t="s">
        <v>189</v>
      </c>
      <c r="BE104" s="144">
        <f t="shared" si="4"/>
        <v>0</v>
      </c>
      <c r="BF104" s="144">
        <f t="shared" si="5"/>
        <v>0</v>
      </c>
      <c r="BG104" s="144">
        <f t="shared" si="6"/>
        <v>0</v>
      </c>
      <c r="BH104" s="144">
        <f t="shared" si="7"/>
        <v>0</v>
      </c>
      <c r="BI104" s="144">
        <f t="shared" si="8"/>
        <v>0</v>
      </c>
      <c r="BJ104" s="17" t="s">
        <v>78</v>
      </c>
      <c r="BK104" s="144">
        <f t="shared" si="9"/>
        <v>0</v>
      </c>
      <c r="BL104" s="17" t="s">
        <v>195</v>
      </c>
      <c r="BM104" s="143" t="s">
        <v>291</v>
      </c>
    </row>
    <row r="105" spans="2:65" s="1" customFormat="1" ht="16.5" customHeight="1">
      <c r="B105" s="32"/>
      <c r="C105" s="132" t="s">
        <v>241</v>
      </c>
      <c r="D105" s="132" t="s">
        <v>191</v>
      </c>
      <c r="E105" s="133" t="s">
        <v>3498</v>
      </c>
      <c r="F105" s="134" t="s">
        <v>3499</v>
      </c>
      <c r="G105" s="135" t="s">
        <v>2417</v>
      </c>
      <c r="H105" s="136">
        <v>2</v>
      </c>
      <c r="I105" s="137"/>
      <c r="J105" s="138">
        <f t="shared" si="0"/>
        <v>0</v>
      </c>
      <c r="K105" s="134" t="s">
        <v>18</v>
      </c>
      <c r="L105" s="32"/>
      <c r="M105" s="139" t="s">
        <v>18</v>
      </c>
      <c r="N105" s="140" t="s">
        <v>42</v>
      </c>
      <c r="P105" s="141">
        <f t="shared" si="1"/>
        <v>0</v>
      </c>
      <c r="Q105" s="141">
        <v>0</v>
      </c>
      <c r="R105" s="141">
        <f t="shared" si="2"/>
        <v>0</v>
      </c>
      <c r="S105" s="141">
        <v>0</v>
      </c>
      <c r="T105" s="142">
        <f t="shared" si="3"/>
        <v>0</v>
      </c>
      <c r="AR105" s="143" t="s">
        <v>195</v>
      </c>
      <c r="AT105" s="143" t="s">
        <v>191</v>
      </c>
      <c r="AU105" s="143" t="s">
        <v>80</v>
      </c>
      <c r="AY105" s="17" t="s">
        <v>189</v>
      </c>
      <c r="BE105" s="144">
        <f t="shared" si="4"/>
        <v>0</v>
      </c>
      <c r="BF105" s="144">
        <f t="shared" si="5"/>
        <v>0</v>
      </c>
      <c r="BG105" s="144">
        <f t="shared" si="6"/>
        <v>0</v>
      </c>
      <c r="BH105" s="144">
        <f t="shared" si="7"/>
        <v>0</v>
      </c>
      <c r="BI105" s="144">
        <f t="shared" si="8"/>
        <v>0</v>
      </c>
      <c r="BJ105" s="17" t="s">
        <v>78</v>
      </c>
      <c r="BK105" s="144">
        <f t="shared" si="9"/>
        <v>0</v>
      </c>
      <c r="BL105" s="17" t="s">
        <v>195</v>
      </c>
      <c r="BM105" s="143" t="s">
        <v>307</v>
      </c>
    </row>
    <row r="106" spans="2:65" s="1" customFormat="1" ht="16.5" customHeight="1">
      <c r="B106" s="32"/>
      <c r="C106" s="132" t="s">
        <v>247</v>
      </c>
      <c r="D106" s="132" t="s">
        <v>191</v>
      </c>
      <c r="E106" s="133" t="s">
        <v>3500</v>
      </c>
      <c r="F106" s="134" t="s">
        <v>3501</v>
      </c>
      <c r="G106" s="135" t="s">
        <v>286</v>
      </c>
      <c r="H106" s="136">
        <v>2</v>
      </c>
      <c r="I106" s="137"/>
      <c r="J106" s="138">
        <f t="shared" si="0"/>
        <v>0</v>
      </c>
      <c r="K106" s="134" t="s">
        <v>18</v>
      </c>
      <c r="L106" s="32"/>
      <c r="M106" s="139" t="s">
        <v>18</v>
      </c>
      <c r="N106" s="140" t="s">
        <v>42</v>
      </c>
      <c r="P106" s="141">
        <f t="shared" si="1"/>
        <v>0</v>
      </c>
      <c r="Q106" s="141">
        <v>0</v>
      </c>
      <c r="R106" s="141">
        <f t="shared" si="2"/>
        <v>0</v>
      </c>
      <c r="S106" s="141">
        <v>0</v>
      </c>
      <c r="T106" s="142">
        <f t="shared" si="3"/>
        <v>0</v>
      </c>
      <c r="AR106" s="143" t="s">
        <v>195</v>
      </c>
      <c r="AT106" s="143" t="s">
        <v>191</v>
      </c>
      <c r="AU106" s="143" t="s">
        <v>80</v>
      </c>
      <c r="AY106" s="17" t="s">
        <v>189</v>
      </c>
      <c r="BE106" s="144">
        <f t="shared" si="4"/>
        <v>0</v>
      </c>
      <c r="BF106" s="144">
        <f t="shared" si="5"/>
        <v>0</v>
      </c>
      <c r="BG106" s="144">
        <f t="shared" si="6"/>
        <v>0</v>
      </c>
      <c r="BH106" s="144">
        <f t="shared" si="7"/>
        <v>0</v>
      </c>
      <c r="BI106" s="144">
        <f t="shared" si="8"/>
        <v>0</v>
      </c>
      <c r="BJ106" s="17" t="s">
        <v>78</v>
      </c>
      <c r="BK106" s="144">
        <f t="shared" si="9"/>
        <v>0</v>
      </c>
      <c r="BL106" s="17" t="s">
        <v>195</v>
      </c>
      <c r="BM106" s="143" t="s">
        <v>321</v>
      </c>
    </row>
    <row r="107" spans="2:65" s="1" customFormat="1" ht="16.5" customHeight="1">
      <c r="B107" s="32"/>
      <c r="C107" s="132" t="s">
        <v>253</v>
      </c>
      <c r="D107" s="132" t="s">
        <v>191</v>
      </c>
      <c r="E107" s="133" t="s">
        <v>3502</v>
      </c>
      <c r="F107" s="134" t="s">
        <v>3503</v>
      </c>
      <c r="G107" s="135" t="s">
        <v>2417</v>
      </c>
      <c r="H107" s="136">
        <v>2</v>
      </c>
      <c r="I107" s="137"/>
      <c r="J107" s="138">
        <f t="shared" si="0"/>
        <v>0</v>
      </c>
      <c r="K107" s="134" t="s">
        <v>18</v>
      </c>
      <c r="L107" s="32"/>
      <c r="M107" s="139" t="s">
        <v>18</v>
      </c>
      <c r="N107" s="140" t="s">
        <v>42</v>
      </c>
      <c r="P107" s="141">
        <f t="shared" si="1"/>
        <v>0</v>
      </c>
      <c r="Q107" s="141">
        <v>0</v>
      </c>
      <c r="R107" s="141">
        <f t="shared" si="2"/>
        <v>0</v>
      </c>
      <c r="S107" s="141">
        <v>0</v>
      </c>
      <c r="T107" s="142">
        <f t="shared" si="3"/>
        <v>0</v>
      </c>
      <c r="AR107" s="143" t="s">
        <v>195</v>
      </c>
      <c r="AT107" s="143" t="s">
        <v>191</v>
      </c>
      <c r="AU107" s="143" t="s">
        <v>80</v>
      </c>
      <c r="AY107" s="17" t="s">
        <v>189</v>
      </c>
      <c r="BE107" s="144">
        <f t="shared" si="4"/>
        <v>0</v>
      </c>
      <c r="BF107" s="144">
        <f t="shared" si="5"/>
        <v>0</v>
      </c>
      <c r="BG107" s="144">
        <f t="shared" si="6"/>
        <v>0</v>
      </c>
      <c r="BH107" s="144">
        <f t="shared" si="7"/>
        <v>0</v>
      </c>
      <c r="BI107" s="144">
        <f t="shared" si="8"/>
        <v>0</v>
      </c>
      <c r="BJ107" s="17" t="s">
        <v>78</v>
      </c>
      <c r="BK107" s="144">
        <f t="shared" si="9"/>
        <v>0</v>
      </c>
      <c r="BL107" s="17" t="s">
        <v>195</v>
      </c>
      <c r="BM107" s="143" t="s">
        <v>332</v>
      </c>
    </row>
    <row r="108" spans="2:65" s="1" customFormat="1" ht="16.5" customHeight="1">
      <c r="B108" s="32"/>
      <c r="C108" s="132" t="s">
        <v>8</v>
      </c>
      <c r="D108" s="132" t="s">
        <v>191</v>
      </c>
      <c r="E108" s="133" t="s">
        <v>3504</v>
      </c>
      <c r="F108" s="134" t="s">
        <v>3505</v>
      </c>
      <c r="G108" s="135" t="s">
        <v>2582</v>
      </c>
      <c r="H108" s="136">
        <v>2</v>
      </c>
      <c r="I108" s="137"/>
      <c r="J108" s="138">
        <f t="shared" si="0"/>
        <v>0</v>
      </c>
      <c r="K108" s="134" t="s">
        <v>18</v>
      </c>
      <c r="L108" s="32"/>
      <c r="M108" s="139" t="s">
        <v>18</v>
      </c>
      <c r="N108" s="140" t="s">
        <v>42</v>
      </c>
      <c r="P108" s="141">
        <f t="shared" si="1"/>
        <v>0</v>
      </c>
      <c r="Q108" s="141">
        <v>0</v>
      </c>
      <c r="R108" s="141">
        <f t="shared" si="2"/>
        <v>0</v>
      </c>
      <c r="S108" s="141">
        <v>0</v>
      </c>
      <c r="T108" s="142">
        <f t="shared" si="3"/>
        <v>0</v>
      </c>
      <c r="AR108" s="143" t="s">
        <v>195</v>
      </c>
      <c r="AT108" s="143" t="s">
        <v>191</v>
      </c>
      <c r="AU108" s="143" t="s">
        <v>80</v>
      </c>
      <c r="AY108" s="17" t="s">
        <v>189</v>
      </c>
      <c r="BE108" s="144">
        <f t="shared" si="4"/>
        <v>0</v>
      </c>
      <c r="BF108" s="144">
        <f t="shared" si="5"/>
        <v>0</v>
      </c>
      <c r="BG108" s="144">
        <f t="shared" si="6"/>
        <v>0</v>
      </c>
      <c r="BH108" s="144">
        <f t="shared" si="7"/>
        <v>0</v>
      </c>
      <c r="BI108" s="144">
        <f t="shared" si="8"/>
        <v>0</v>
      </c>
      <c r="BJ108" s="17" t="s">
        <v>78</v>
      </c>
      <c r="BK108" s="144">
        <f t="shared" si="9"/>
        <v>0</v>
      </c>
      <c r="BL108" s="17" t="s">
        <v>195</v>
      </c>
      <c r="BM108" s="143" t="s">
        <v>344</v>
      </c>
    </row>
    <row r="109" spans="2:65" s="11" customFormat="1" ht="22.9" customHeight="1">
      <c r="B109" s="120"/>
      <c r="D109" s="121" t="s">
        <v>70</v>
      </c>
      <c r="E109" s="130" t="s">
        <v>3089</v>
      </c>
      <c r="F109" s="130" t="s">
        <v>3090</v>
      </c>
      <c r="I109" s="123"/>
      <c r="J109" s="131">
        <f>BK109</f>
        <v>0</v>
      </c>
      <c r="L109" s="120"/>
      <c r="M109" s="125"/>
      <c r="P109" s="126">
        <f>SUM(P110:P119)</f>
        <v>0</v>
      </c>
      <c r="R109" s="126">
        <f>SUM(R110:R119)</f>
        <v>0</v>
      </c>
      <c r="T109" s="127">
        <f>SUM(T110:T119)</f>
        <v>0</v>
      </c>
      <c r="AR109" s="121" t="s">
        <v>78</v>
      </c>
      <c r="AT109" s="128" t="s">
        <v>70</v>
      </c>
      <c r="AU109" s="128" t="s">
        <v>78</v>
      </c>
      <c r="AY109" s="121" t="s">
        <v>189</v>
      </c>
      <c r="BK109" s="129">
        <f>SUM(BK110:BK119)</f>
        <v>0</v>
      </c>
    </row>
    <row r="110" spans="2:65" s="1" customFormat="1" ht="16.5" customHeight="1">
      <c r="B110" s="32"/>
      <c r="C110" s="132" t="s">
        <v>270</v>
      </c>
      <c r="D110" s="132" t="s">
        <v>191</v>
      </c>
      <c r="E110" s="133" t="s">
        <v>3506</v>
      </c>
      <c r="F110" s="134" t="s">
        <v>3507</v>
      </c>
      <c r="G110" s="135" t="s">
        <v>2582</v>
      </c>
      <c r="H110" s="136">
        <v>2</v>
      </c>
      <c r="I110" s="137"/>
      <c r="J110" s="138">
        <f t="shared" ref="J110:J119" si="10">ROUND(I110*H110,2)</f>
        <v>0</v>
      </c>
      <c r="K110" s="134" t="s">
        <v>18</v>
      </c>
      <c r="L110" s="32"/>
      <c r="M110" s="139" t="s">
        <v>18</v>
      </c>
      <c r="N110" s="140" t="s">
        <v>42</v>
      </c>
      <c r="P110" s="141">
        <f t="shared" ref="P110:P119" si="11">O110*H110</f>
        <v>0</v>
      </c>
      <c r="Q110" s="141">
        <v>0</v>
      </c>
      <c r="R110" s="141">
        <f t="shared" ref="R110:R119" si="12">Q110*H110</f>
        <v>0</v>
      </c>
      <c r="S110" s="141">
        <v>0</v>
      </c>
      <c r="T110" s="142">
        <f t="shared" ref="T110:T119" si="13">S110*H110</f>
        <v>0</v>
      </c>
      <c r="AR110" s="143" t="s">
        <v>195</v>
      </c>
      <c r="AT110" s="143" t="s">
        <v>191</v>
      </c>
      <c r="AU110" s="143" t="s">
        <v>80</v>
      </c>
      <c r="AY110" s="17" t="s">
        <v>189</v>
      </c>
      <c r="BE110" s="144">
        <f t="shared" ref="BE110:BE119" si="14">IF(N110="základní",J110,0)</f>
        <v>0</v>
      </c>
      <c r="BF110" s="144">
        <f t="shared" ref="BF110:BF119" si="15">IF(N110="snížená",J110,0)</f>
        <v>0</v>
      </c>
      <c r="BG110" s="144">
        <f t="shared" ref="BG110:BG119" si="16">IF(N110="zákl. přenesená",J110,0)</f>
        <v>0</v>
      </c>
      <c r="BH110" s="144">
        <f t="shared" ref="BH110:BH119" si="17">IF(N110="sníž. přenesená",J110,0)</f>
        <v>0</v>
      </c>
      <c r="BI110" s="144">
        <f t="shared" ref="BI110:BI119" si="18">IF(N110="nulová",J110,0)</f>
        <v>0</v>
      </c>
      <c r="BJ110" s="17" t="s">
        <v>78</v>
      </c>
      <c r="BK110" s="144">
        <f t="shared" ref="BK110:BK119" si="19">ROUND(I110*H110,2)</f>
        <v>0</v>
      </c>
      <c r="BL110" s="17" t="s">
        <v>195</v>
      </c>
      <c r="BM110" s="143" t="s">
        <v>356</v>
      </c>
    </row>
    <row r="111" spans="2:65" s="1" customFormat="1" ht="16.5" customHeight="1">
      <c r="B111" s="32"/>
      <c r="C111" s="132" t="s">
        <v>277</v>
      </c>
      <c r="D111" s="132" t="s">
        <v>191</v>
      </c>
      <c r="E111" s="133" t="s">
        <v>3508</v>
      </c>
      <c r="F111" s="134" t="s">
        <v>3509</v>
      </c>
      <c r="G111" s="135" t="s">
        <v>2582</v>
      </c>
      <c r="H111" s="136">
        <v>1</v>
      </c>
      <c r="I111" s="137"/>
      <c r="J111" s="138">
        <f t="shared" si="10"/>
        <v>0</v>
      </c>
      <c r="K111" s="134" t="s">
        <v>18</v>
      </c>
      <c r="L111" s="32"/>
      <c r="M111" s="139" t="s">
        <v>18</v>
      </c>
      <c r="N111" s="140" t="s">
        <v>42</v>
      </c>
      <c r="P111" s="141">
        <f t="shared" si="11"/>
        <v>0</v>
      </c>
      <c r="Q111" s="141">
        <v>0</v>
      </c>
      <c r="R111" s="141">
        <f t="shared" si="12"/>
        <v>0</v>
      </c>
      <c r="S111" s="141">
        <v>0</v>
      </c>
      <c r="T111" s="142">
        <f t="shared" si="13"/>
        <v>0</v>
      </c>
      <c r="AR111" s="143" t="s">
        <v>195</v>
      </c>
      <c r="AT111" s="143" t="s">
        <v>191</v>
      </c>
      <c r="AU111" s="143" t="s">
        <v>80</v>
      </c>
      <c r="AY111" s="17" t="s">
        <v>189</v>
      </c>
      <c r="BE111" s="144">
        <f t="shared" si="14"/>
        <v>0</v>
      </c>
      <c r="BF111" s="144">
        <f t="shared" si="15"/>
        <v>0</v>
      </c>
      <c r="BG111" s="144">
        <f t="shared" si="16"/>
        <v>0</v>
      </c>
      <c r="BH111" s="144">
        <f t="shared" si="17"/>
        <v>0</v>
      </c>
      <c r="BI111" s="144">
        <f t="shared" si="18"/>
        <v>0</v>
      </c>
      <c r="BJ111" s="17" t="s">
        <v>78</v>
      </c>
      <c r="BK111" s="144">
        <f t="shared" si="19"/>
        <v>0</v>
      </c>
      <c r="BL111" s="17" t="s">
        <v>195</v>
      </c>
      <c r="BM111" s="143" t="s">
        <v>367</v>
      </c>
    </row>
    <row r="112" spans="2:65" s="1" customFormat="1" ht="16.5" customHeight="1">
      <c r="B112" s="32"/>
      <c r="C112" s="132" t="s">
        <v>283</v>
      </c>
      <c r="D112" s="132" t="s">
        <v>191</v>
      </c>
      <c r="E112" s="133" t="s">
        <v>3510</v>
      </c>
      <c r="F112" s="134" t="s">
        <v>3511</v>
      </c>
      <c r="G112" s="135" t="s">
        <v>2417</v>
      </c>
      <c r="H112" s="136">
        <v>41</v>
      </c>
      <c r="I112" s="137"/>
      <c r="J112" s="138">
        <f t="shared" si="10"/>
        <v>0</v>
      </c>
      <c r="K112" s="134" t="s">
        <v>18</v>
      </c>
      <c r="L112" s="32"/>
      <c r="M112" s="139" t="s">
        <v>18</v>
      </c>
      <c r="N112" s="140" t="s">
        <v>42</v>
      </c>
      <c r="P112" s="141">
        <f t="shared" si="11"/>
        <v>0</v>
      </c>
      <c r="Q112" s="141">
        <v>0</v>
      </c>
      <c r="R112" s="141">
        <f t="shared" si="12"/>
        <v>0</v>
      </c>
      <c r="S112" s="141">
        <v>0</v>
      </c>
      <c r="T112" s="142">
        <f t="shared" si="13"/>
        <v>0</v>
      </c>
      <c r="AR112" s="143" t="s">
        <v>195</v>
      </c>
      <c r="AT112" s="143" t="s">
        <v>191</v>
      </c>
      <c r="AU112" s="143" t="s">
        <v>80</v>
      </c>
      <c r="AY112" s="17" t="s">
        <v>189</v>
      </c>
      <c r="BE112" s="144">
        <f t="shared" si="14"/>
        <v>0</v>
      </c>
      <c r="BF112" s="144">
        <f t="shared" si="15"/>
        <v>0</v>
      </c>
      <c r="BG112" s="144">
        <f t="shared" si="16"/>
        <v>0</v>
      </c>
      <c r="BH112" s="144">
        <f t="shared" si="17"/>
        <v>0</v>
      </c>
      <c r="BI112" s="144">
        <f t="shared" si="18"/>
        <v>0</v>
      </c>
      <c r="BJ112" s="17" t="s">
        <v>78</v>
      </c>
      <c r="BK112" s="144">
        <f t="shared" si="19"/>
        <v>0</v>
      </c>
      <c r="BL112" s="17" t="s">
        <v>195</v>
      </c>
      <c r="BM112" s="143" t="s">
        <v>381</v>
      </c>
    </row>
    <row r="113" spans="2:65" s="1" customFormat="1" ht="16.5" customHeight="1">
      <c r="B113" s="32"/>
      <c r="C113" s="132" t="s">
        <v>291</v>
      </c>
      <c r="D113" s="132" t="s">
        <v>191</v>
      </c>
      <c r="E113" s="133" t="s">
        <v>3512</v>
      </c>
      <c r="F113" s="134" t="s">
        <v>3513</v>
      </c>
      <c r="G113" s="135" t="s">
        <v>2582</v>
      </c>
      <c r="H113" s="136">
        <v>44</v>
      </c>
      <c r="I113" s="137"/>
      <c r="J113" s="138">
        <f t="shared" si="10"/>
        <v>0</v>
      </c>
      <c r="K113" s="134" t="s">
        <v>18</v>
      </c>
      <c r="L113" s="32"/>
      <c r="M113" s="139" t="s">
        <v>18</v>
      </c>
      <c r="N113" s="140" t="s">
        <v>42</v>
      </c>
      <c r="P113" s="141">
        <f t="shared" si="11"/>
        <v>0</v>
      </c>
      <c r="Q113" s="141">
        <v>0</v>
      </c>
      <c r="R113" s="141">
        <f t="shared" si="12"/>
        <v>0</v>
      </c>
      <c r="S113" s="141">
        <v>0</v>
      </c>
      <c r="T113" s="142">
        <f t="shared" si="13"/>
        <v>0</v>
      </c>
      <c r="AR113" s="143" t="s">
        <v>195</v>
      </c>
      <c r="AT113" s="143" t="s">
        <v>191</v>
      </c>
      <c r="AU113" s="143" t="s">
        <v>80</v>
      </c>
      <c r="AY113" s="17" t="s">
        <v>189</v>
      </c>
      <c r="BE113" s="144">
        <f t="shared" si="14"/>
        <v>0</v>
      </c>
      <c r="BF113" s="144">
        <f t="shared" si="15"/>
        <v>0</v>
      </c>
      <c r="BG113" s="144">
        <f t="shared" si="16"/>
        <v>0</v>
      </c>
      <c r="BH113" s="144">
        <f t="shared" si="17"/>
        <v>0</v>
      </c>
      <c r="BI113" s="144">
        <f t="shared" si="18"/>
        <v>0</v>
      </c>
      <c r="BJ113" s="17" t="s">
        <v>78</v>
      </c>
      <c r="BK113" s="144">
        <f t="shared" si="19"/>
        <v>0</v>
      </c>
      <c r="BL113" s="17" t="s">
        <v>195</v>
      </c>
      <c r="BM113" s="143" t="s">
        <v>394</v>
      </c>
    </row>
    <row r="114" spans="2:65" s="1" customFormat="1" ht="16.5" customHeight="1">
      <c r="B114" s="32"/>
      <c r="C114" s="132" t="s">
        <v>298</v>
      </c>
      <c r="D114" s="132" t="s">
        <v>191</v>
      </c>
      <c r="E114" s="133" t="s">
        <v>3514</v>
      </c>
      <c r="F114" s="134" t="s">
        <v>3515</v>
      </c>
      <c r="G114" s="135" t="s">
        <v>2582</v>
      </c>
      <c r="H114" s="136">
        <v>6</v>
      </c>
      <c r="I114" s="137"/>
      <c r="J114" s="138">
        <f t="shared" si="10"/>
        <v>0</v>
      </c>
      <c r="K114" s="134" t="s">
        <v>18</v>
      </c>
      <c r="L114" s="32"/>
      <c r="M114" s="139" t="s">
        <v>18</v>
      </c>
      <c r="N114" s="140" t="s">
        <v>42</v>
      </c>
      <c r="P114" s="141">
        <f t="shared" si="11"/>
        <v>0</v>
      </c>
      <c r="Q114" s="141">
        <v>0</v>
      </c>
      <c r="R114" s="141">
        <f t="shared" si="12"/>
        <v>0</v>
      </c>
      <c r="S114" s="141">
        <v>0</v>
      </c>
      <c r="T114" s="142">
        <f t="shared" si="13"/>
        <v>0</v>
      </c>
      <c r="AR114" s="143" t="s">
        <v>195</v>
      </c>
      <c r="AT114" s="143" t="s">
        <v>191</v>
      </c>
      <c r="AU114" s="143" t="s">
        <v>80</v>
      </c>
      <c r="AY114" s="17" t="s">
        <v>189</v>
      </c>
      <c r="BE114" s="144">
        <f t="shared" si="14"/>
        <v>0</v>
      </c>
      <c r="BF114" s="144">
        <f t="shared" si="15"/>
        <v>0</v>
      </c>
      <c r="BG114" s="144">
        <f t="shared" si="16"/>
        <v>0</v>
      </c>
      <c r="BH114" s="144">
        <f t="shared" si="17"/>
        <v>0</v>
      </c>
      <c r="BI114" s="144">
        <f t="shared" si="18"/>
        <v>0</v>
      </c>
      <c r="BJ114" s="17" t="s">
        <v>78</v>
      </c>
      <c r="BK114" s="144">
        <f t="shared" si="19"/>
        <v>0</v>
      </c>
      <c r="BL114" s="17" t="s">
        <v>195</v>
      </c>
      <c r="BM114" s="143" t="s">
        <v>405</v>
      </c>
    </row>
    <row r="115" spans="2:65" s="1" customFormat="1" ht="16.5" customHeight="1">
      <c r="B115" s="32"/>
      <c r="C115" s="132" t="s">
        <v>307</v>
      </c>
      <c r="D115" s="132" t="s">
        <v>191</v>
      </c>
      <c r="E115" s="133" t="s">
        <v>3516</v>
      </c>
      <c r="F115" s="134" t="s">
        <v>3517</v>
      </c>
      <c r="G115" s="135" t="s">
        <v>2582</v>
      </c>
      <c r="H115" s="136">
        <v>6</v>
      </c>
      <c r="I115" s="137"/>
      <c r="J115" s="138">
        <f t="shared" si="10"/>
        <v>0</v>
      </c>
      <c r="K115" s="134" t="s">
        <v>18</v>
      </c>
      <c r="L115" s="32"/>
      <c r="M115" s="139" t="s">
        <v>18</v>
      </c>
      <c r="N115" s="140" t="s">
        <v>42</v>
      </c>
      <c r="P115" s="141">
        <f t="shared" si="11"/>
        <v>0</v>
      </c>
      <c r="Q115" s="141">
        <v>0</v>
      </c>
      <c r="R115" s="141">
        <f t="shared" si="12"/>
        <v>0</v>
      </c>
      <c r="S115" s="141">
        <v>0</v>
      </c>
      <c r="T115" s="142">
        <f t="shared" si="13"/>
        <v>0</v>
      </c>
      <c r="AR115" s="143" t="s">
        <v>195</v>
      </c>
      <c r="AT115" s="143" t="s">
        <v>191</v>
      </c>
      <c r="AU115" s="143" t="s">
        <v>80</v>
      </c>
      <c r="AY115" s="17" t="s">
        <v>189</v>
      </c>
      <c r="BE115" s="144">
        <f t="shared" si="14"/>
        <v>0</v>
      </c>
      <c r="BF115" s="144">
        <f t="shared" si="15"/>
        <v>0</v>
      </c>
      <c r="BG115" s="144">
        <f t="shared" si="16"/>
        <v>0</v>
      </c>
      <c r="BH115" s="144">
        <f t="shared" si="17"/>
        <v>0</v>
      </c>
      <c r="BI115" s="144">
        <f t="shared" si="18"/>
        <v>0</v>
      </c>
      <c r="BJ115" s="17" t="s">
        <v>78</v>
      </c>
      <c r="BK115" s="144">
        <f t="shared" si="19"/>
        <v>0</v>
      </c>
      <c r="BL115" s="17" t="s">
        <v>195</v>
      </c>
      <c r="BM115" s="143" t="s">
        <v>419</v>
      </c>
    </row>
    <row r="116" spans="2:65" s="1" customFormat="1" ht="16.5" customHeight="1">
      <c r="B116" s="32"/>
      <c r="C116" s="132" t="s">
        <v>316</v>
      </c>
      <c r="D116" s="132" t="s">
        <v>191</v>
      </c>
      <c r="E116" s="133" t="s">
        <v>3518</v>
      </c>
      <c r="F116" s="134" t="s">
        <v>3519</v>
      </c>
      <c r="G116" s="135" t="s">
        <v>2582</v>
      </c>
      <c r="H116" s="136">
        <v>2</v>
      </c>
      <c r="I116" s="137"/>
      <c r="J116" s="138">
        <f t="shared" si="10"/>
        <v>0</v>
      </c>
      <c r="K116" s="134" t="s">
        <v>18</v>
      </c>
      <c r="L116" s="32"/>
      <c r="M116" s="139" t="s">
        <v>18</v>
      </c>
      <c r="N116" s="140" t="s">
        <v>42</v>
      </c>
      <c r="P116" s="141">
        <f t="shared" si="11"/>
        <v>0</v>
      </c>
      <c r="Q116" s="141">
        <v>0</v>
      </c>
      <c r="R116" s="141">
        <f t="shared" si="12"/>
        <v>0</v>
      </c>
      <c r="S116" s="141">
        <v>0</v>
      </c>
      <c r="T116" s="142">
        <f t="shared" si="13"/>
        <v>0</v>
      </c>
      <c r="AR116" s="143" t="s">
        <v>195</v>
      </c>
      <c r="AT116" s="143" t="s">
        <v>191</v>
      </c>
      <c r="AU116" s="143" t="s">
        <v>80</v>
      </c>
      <c r="AY116" s="17" t="s">
        <v>189</v>
      </c>
      <c r="BE116" s="144">
        <f t="shared" si="14"/>
        <v>0</v>
      </c>
      <c r="BF116" s="144">
        <f t="shared" si="15"/>
        <v>0</v>
      </c>
      <c r="BG116" s="144">
        <f t="shared" si="16"/>
        <v>0</v>
      </c>
      <c r="BH116" s="144">
        <f t="shared" si="17"/>
        <v>0</v>
      </c>
      <c r="BI116" s="144">
        <f t="shared" si="18"/>
        <v>0</v>
      </c>
      <c r="BJ116" s="17" t="s">
        <v>78</v>
      </c>
      <c r="BK116" s="144">
        <f t="shared" si="19"/>
        <v>0</v>
      </c>
      <c r="BL116" s="17" t="s">
        <v>195</v>
      </c>
      <c r="BM116" s="143" t="s">
        <v>430</v>
      </c>
    </row>
    <row r="117" spans="2:65" s="1" customFormat="1" ht="16.5" customHeight="1">
      <c r="B117" s="32"/>
      <c r="C117" s="132" t="s">
        <v>321</v>
      </c>
      <c r="D117" s="132" t="s">
        <v>191</v>
      </c>
      <c r="E117" s="133" t="s">
        <v>3520</v>
      </c>
      <c r="F117" s="134" t="s">
        <v>3521</v>
      </c>
      <c r="G117" s="135" t="s">
        <v>2582</v>
      </c>
      <c r="H117" s="136">
        <v>1</v>
      </c>
      <c r="I117" s="137"/>
      <c r="J117" s="138">
        <f t="shared" si="10"/>
        <v>0</v>
      </c>
      <c r="K117" s="134" t="s">
        <v>18</v>
      </c>
      <c r="L117" s="32"/>
      <c r="M117" s="139" t="s">
        <v>18</v>
      </c>
      <c r="N117" s="140" t="s">
        <v>42</v>
      </c>
      <c r="P117" s="141">
        <f t="shared" si="11"/>
        <v>0</v>
      </c>
      <c r="Q117" s="141">
        <v>0</v>
      </c>
      <c r="R117" s="141">
        <f t="shared" si="12"/>
        <v>0</v>
      </c>
      <c r="S117" s="141">
        <v>0</v>
      </c>
      <c r="T117" s="142">
        <f t="shared" si="13"/>
        <v>0</v>
      </c>
      <c r="AR117" s="143" t="s">
        <v>195</v>
      </c>
      <c r="AT117" s="143" t="s">
        <v>191</v>
      </c>
      <c r="AU117" s="143" t="s">
        <v>80</v>
      </c>
      <c r="AY117" s="17" t="s">
        <v>189</v>
      </c>
      <c r="BE117" s="144">
        <f t="shared" si="14"/>
        <v>0</v>
      </c>
      <c r="BF117" s="144">
        <f t="shared" si="15"/>
        <v>0</v>
      </c>
      <c r="BG117" s="144">
        <f t="shared" si="16"/>
        <v>0</v>
      </c>
      <c r="BH117" s="144">
        <f t="shared" si="17"/>
        <v>0</v>
      </c>
      <c r="BI117" s="144">
        <f t="shared" si="18"/>
        <v>0</v>
      </c>
      <c r="BJ117" s="17" t="s">
        <v>78</v>
      </c>
      <c r="BK117" s="144">
        <f t="shared" si="19"/>
        <v>0</v>
      </c>
      <c r="BL117" s="17" t="s">
        <v>195</v>
      </c>
      <c r="BM117" s="143" t="s">
        <v>444</v>
      </c>
    </row>
    <row r="118" spans="2:65" s="1" customFormat="1" ht="16.5" customHeight="1">
      <c r="B118" s="32"/>
      <c r="C118" s="132" t="s">
        <v>7</v>
      </c>
      <c r="D118" s="132" t="s">
        <v>191</v>
      </c>
      <c r="E118" s="133" t="s">
        <v>3522</v>
      </c>
      <c r="F118" s="134" t="s">
        <v>3523</v>
      </c>
      <c r="G118" s="135" t="s">
        <v>2582</v>
      </c>
      <c r="H118" s="136">
        <v>3</v>
      </c>
      <c r="I118" s="137"/>
      <c r="J118" s="138">
        <f t="shared" si="10"/>
        <v>0</v>
      </c>
      <c r="K118" s="134" t="s">
        <v>18</v>
      </c>
      <c r="L118" s="32"/>
      <c r="M118" s="139" t="s">
        <v>18</v>
      </c>
      <c r="N118" s="140" t="s">
        <v>42</v>
      </c>
      <c r="P118" s="141">
        <f t="shared" si="11"/>
        <v>0</v>
      </c>
      <c r="Q118" s="141">
        <v>0</v>
      </c>
      <c r="R118" s="141">
        <f t="shared" si="12"/>
        <v>0</v>
      </c>
      <c r="S118" s="141">
        <v>0</v>
      </c>
      <c r="T118" s="142">
        <f t="shared" si="13"/>
        <v>0</v>
      </c>
      <c r="AR118" s="143" t="s">
        <v>195</v>
      </c>
      <c r="AT118" s="143" t="s">
        <v>191</v>
      </c>
      <c r="AU118" s="143" t="s">
        <v>80</v>
      </c>
      <c r="AY118" s="17" t="s">
        <v>189</v>
      </c>
      <c r="BE118" s="144">
        <f t="shared" si="14"/>
        <v>0</v>
      </c>
      <c r="BF118" s="144">
        <f t="shared" si="15"/>
        <v>0</v>
      </c>
      <c r="BG118" s="144">
        <f t="shared" si="16"/>
        <v>0</v>
      </c>
      <c r="BH118" s="144">
        <f t="shared" si="17"/>
        <v>0</v>
      </c>
      <c r="BI118" s="144">
        <f t="shared" si="18"/>
        <v>0</v>
      </c>
      <c r="BJ118" s="17" t="s">
        <v>78</v>
      </c>
      <c r="BK118" s="144">
        <f t="shared" si="19"/>
        <v>0</v>
      </c>
      <c r="BL118" s="17" t="s">
        <v>195</v>
      </c>
      <c r="BM118" s="143" t="s">
        <v>455</v>
      </c>
    </row>
    <row r="119" spans="2:65" s="1" customFormat="1" ht="16.5" customHeight="1">
      <c r="B119" s="32"/>
      <c r="C119" s="132" t="s">
        <v>332</v>
      </c>
      <c r="D119" s="132" t="s">
        <v>191</v>
      </c>
      <c r="E119" s="133" t="s">
        <v>3524</v>
      </c>
      <c r="F119" s="134" t="s">
        <v>3525</v>
      </c>
      <c r="G119" s="135" t="s">
        <v>2582</v>
      </c>
      <c r="H119" s="136">
        <v>2</v>
      </c>
      <c r="I119" s="137"/>
      <c r="J119" s="138">
        <f t="shared" si="10"/>
        <v>0</v>
      </c>
      <c r="K119" s="134" t="s">
        <v>18</v>
      </c>
      <c r="L119" s="32"/>
      <c r="M119" s="139" t="s">
        <v>18</v>
      </c>
      <c r="N119" s="140" t="s">
        <v>42</v>
      </c>
      <c r="P119" s="141">
        <f t="shared" si="11"/>
        <v>0</v>
      </c>
      <c r="Q119" s="141">
        <v>0</v>
      </c>
      <c r="R119" s="141">
        <f t="shared" si="12"/>
        <v>0</v>
      </c>
      <c r="S119" s="141">
        <v>0</v>
      </c>
      <c r="T119" s="142">
        <f t="shared" si="13"/>
        <v>0</v>
      </c>
      <c r="AR119" s="143" t="s">
        <v>195</v>
      </c>
      <c r="AT119" s="143" t="s">
        <v>191</v>
      </c>
      <c r="AU119" s="143" t="s">
        <v>80</v>
      </c>
      <c r="AY119" s="17" t="s">
        <v>189</v>
      </c>
      <c r="BE119" s="144">
        <f t="shared" si="14"/>
        <v>0</v>
      </c>
      <c r="BF119" s="144">
        <f t="shared" si="15"/>
        <v>0</v>
      </c>
      <c r="BG119" s="144">
        <f t="shared" si="16"/>
        <v>0</v>
      </c>
      <c r="BH119" s="144">
        <f t="shared" si="17"/>
        <v>0</v>
      </c>
      <c r="BI119" s="144">
        <f t="shared" si="18"/>
        <v>0</v>
      </c>
      <c r="BJ119" s="17" t="s">
        <v>78</v>
      </c>
      <c r="BK119" s="144">
        <f t="shared" si="19"/>
        <v>0</v>
      </c>
      <c r="BL119" s="17" t="s">
        <v>195</v>
      </c>
      <c r="BM119" s="143" t="s">
        <v>467</v>
      </c>
    </row>
    <row r="120" spans="2:65" s="11" customFormat="1" ht="22.9" customHeight="1">
      <c r="B120" s="120"/>
      <c r="D120" s="121" t="s">
        <v>70</v>
      </c>
      <c r="E120" s="130" t="s">
        <v>3109</v>
      </c>
      <c r="F120" s="130" t="s">
        <v>3526</v>
      </c>
      <c r="I120" s="123"/>
      <c r="J120" s="131">
        <f>BK120</f>
        <v>0</v>
      </c>
      <c r="L120" s="120"/>
      <c r="M120" s="125"/>
      <c r="P120" s="126">
        <f>SUM(P121:P122)</f>
        <v>0</v>
      </c>
      <c r="R120" s="126">
        <f>SUM(R121:R122)</f>
        <v>0</v>
      </c>
      <c r="T120" s="127">
        <f>SUM(T121:T122)</f>
        <v>0</v>
      </c>
      <c r="AR120" s="121" t="s">
        <v>78</v>
      </c>
      <c r="AT120" s="128" t="s">
        <v>70</v>
      </c>
      <c r="AU120" s="128" t="s">
        <v>78</v>
      </c>
      <c r="AY120" s="121" t="s">
        <v>189</v>
      </c>
      <c r="BK120" s="129">
        <f>SUM(BK121:BK122)</f>
        <v>0</v>
      </c>
    </row>
    <row r="121" spans="2:65" s="1" customFormat="1" ht="16.5" customHeight="1">
      <c r="B121" s="32"/>
      <c r="C121" s="132" t="s">
        <v>338</v>
      </c>
      <c r="D121" s="132" t="s">
        <v>191</v>
      </c>
      <c r="E121" s="133" t="s">
        <v>3527</v>
      </c>
      <c r="F121" s="134" t="s">
        <v>3528</v>
      </c>
      <c r="G121" s="135" t="s">
        <v>286</v>
      </c>
      <c r="H121" s="136">
        <v>720</v>
      </c>
      <c r="I121" s="137"/>
      <c r="J121" s="138">
        <f>ROUND(I121*H121,2)</f>
        <v>0</v>
      </c>
      <c r="K121" s="134" t="s">
        <v>18</v>
      </c>
      <c r="L121" s="32"/>
      <c r="M121" s="139" t="s">
        <v>18</v>
      </c>
      <c r="N121" s="140" t="s">
        <v>42</v>
      </c>
      <c r="P121" s="141">
        <f>O121*H121</f>
        <v>0</v>
      </c>
      <c r="Q121" s="141">
        <v>0</v>
      </c>
      <c r="R121" s="141">
        <f>Q121*H121</f>
        <v>0</v>
      </c>
      <c r="S121" s="141">
        <v>0</v>
      </c>
      <c r="T121" s="142">
        <f>S121*H121</f>
        <v>0</v>
      </c>
      <c r="AR121" s="143" t="s">
        <v>195</v>
      </c>
      <c r="AT121" s="143" t="s">
        <v>191</v>
      </c>
      <c r="AU121" s="143" t="s">
        <v>80</v>
      </c>
      <c r="AY121" s="17" t="s">
        <v>189</v>
      </c>
      <c r="BE121" s="144">
        <f>IF(N121="základní",J121,0)</f>
        <v>0</v>
      </c>
      <c r="BF121" s="144">
        <f>IF(N121="snížená",J121,0)</f>
        <v>0</v>
      </c>
      <c r="BG121" s="144">
        <f>IF(N121="zákl. přenesená",J121,0)</f>
        <v>0</v>
      </c>
      <c r="BH121" s="144">
        <f>IF(N121="sníž. přenesená",J121,0)</f>
        <v>0</v>
      </c>
      <c r="BI121" s="144">
        <f>IF(N121="nulová",J121,0)</f>
        <v>0</v>
      </c>
      <c r="BJ121" s="17" t="s">
        <v>78</v>
      </c>
      <c r="BK121" s="144">
        <f>ROUND(I121*H121,2)</f>
        <v>0</v>
      </c>
      <c r="BL121" s="17" t="s">
        <v>195</v>
      </c>
      <c r="BM121" s="143" t="s">
        <v>479</v>
      </c>
    </row>
    <row r="122" spans="2:65" s="1" customFormat="1" ht="24.2" customHeight="1">
      <c r="B122" s="32"/>
      <c r="C122" s="132" t="s">
        <v>344</v>
      </c>
      <c r="D122" s="132" t="s">
        <v>191</v>
      </c>
      <c r="E122" s="133" t="s">
        <v>3529</v>
      </c>
      <c r="F122" s="134" t="s">
        <v>3530</v>
      </c>
      <c r="G122" s="135" t="s">
        <v>286</v>
      </c>
      <c r="H122" s="136">
        <v>200</v>
      </c>
      <c r="I122" s="137"/>
      <c r="J122" s="138">
        <f>ROUND(I122*H122,2)</f>
        <v>0</v>
      </c>
      <c r="K122" s="134" t="s">
        <v>18</v>
      </c>
      <c r="L122" s="32"/>
      <c r="M122" s="139" t="s">
        <v>18</v>
      </c>
      <c r="N122" s="140" t="s">
        <v>42</v>
      </c>
      <c r="P122" s="141">
        <f>O122*H122</f>
        <v>0</v>
      </c>
      <c r="Q122" s="141">
        <v>0</v>
      </c>
      <c r="R122" s="141">
        <f>Q122*H122</f>
        <v>0</v>
      </c>
      <c r="S122" s="141">
        <v>0</v>
      </c>
      <c r="T122" s="142">
        <f>S122*H122</f>
        <v>0</v>
      </c>
      <c r="AR122" s="143" t="s">
        <v>195</v>
      </c>
      <c r="AT122" s="143" t="s">
        <v>191</v>
      </c>
      <c r="AU122" s="143" t="s">
        <v>80</v>
      </c>
      <c r="AY122" s="17" t="s">
        <v>189</v>
      </c>
      <c r="BE122" s="144">
        <f>IF(N122="základní",J122,0)</f>
        <v>0</v>
      </c>
      <c r="BF122" s="144">
        <f>IF(N122="snížená",J122,0)</f>
        <v>0</v>
      </c>
      <c r="BG122" s="144">
        <f>IF(N122="zákl. přenesená",J122,0)</f>
        <v>0</v>
      </c>
      <c r="BH122" s="144">
        <f>IF(N122="sníž. přenesená",J122,0)</f>
        <v>0</v>
      </c>
      <c r="BI122" s="144">
        <f>IF(N122="nulová",J122,0)</f>
        <v>0</v>
      </c>
      <c r="BJ122" s="17" t="s">
        <v>78</v>
      </c>
      <c r="BK122" s="144">
        <f>ROUND(I122*H122,2)</f>
        <v>0</v>
      </c>
      <c r="BL122" s="17" t="s">
        <v>195</v>
      </c>
      <c r="BM122" s="143" t="s">
        <v>491</v>
      </c>
    </row>
    <row r="123" spans="2:65" s="11" customFormat="1" ht="22.9" customHeight="1">
      <c r="B123" s="120"/>
      <c r="D123" s="121" t="s">
        <v>70</v>
      </c>
      <c r="E123" s="130" t="s">
        <v>3117</v>
      </c>
      <c r="F123" s="130" t="s">
        <v>3531</v>
      </c>
      <c r="I123" s="123"/>
      <c r="J123" s="131">
        <f>BK123</f>
        <v>0</v>
      </c>
      <c r="L123" s="120"/>
      <c r="M123" s="125"/>
      <c r="P123" s="126">
        <f>SUM(P124:P125)</f>
        <v>0</v>
      </c>
      <c r="R123" s="126">
        <f>SUM(R124:R125)</f>
        <v>0</v>
      </c>
      <c r="T123" s="127">
        <f>SUM(T124:T125)</f>
        <v>0</v>
      </c>
      <c r="AR123" s="121" t="s">
        <v>78</v>
      </c>
      <c r="AT123" s="128" t="s">
        <v>70</v>
      </c>
      <c r="AU123" s="128" t="s">
        <v>78</v>
      </c>
      <c r="AY123" s="121" t="s">
        <v>189</v>
      </c>
      <c r="BK123" s="129">
        <f>SUM(BK124:BK125)</f>
        <v>0</v>
      </c>
    </row>
    <row r="124" spans="2:65" s="1" customFormat="1" ht="16.5" customHeight="1">
      <c r="B124" s="32"/>
      <c r="C124" s="132" t="s">
        <v>350</v>
      </c>
      <c r="D124" s="132" t="s">
        <v>191</v>
      </c>
      <c r="E124" s="133" t="s">
        <v>3532</v>
      </c>
      <c r="F124" s="134" t="s">
        <v>3533</v>
      </c>
      <c r="G124" s="135" t="s">
        <v>286</v>
      </c>
      <c r="H124" s="136">
        <v>360</v>
      </c>
      <c r="I124" s="137"/>
      <c r="J124" s="138">
        <f>ROUND(I124*H124,2)</f>
        <v>0</v>
      </c>
      <c r="K124" s="134" t="s">
        <v>18</v>
      </c>
      <c r="L124" s="32"/>
      <c r="M124" s="139" t="s">
        <v>18</v>
      </c>
      <c r="N124" s="140" t="s">
        <v>42</v>
      </c>
      <c r="P124" s="141">
        <f>O124*H124</f>
        <v>0</v>
      </c>
      <c r="Q124" s="141">
        <v>0</v>
      </c>
      <c r="R124" s="141">
        <f>Q124*H124</f>
        <v>0</v>
      </c>
      <c r="S124" s="141">
        <v>0</v>
      </c>
      <c r="T124" s="142">
        <f>S124*H124</f>
        <v>0</v>
      </c>
      <c r="AR124" s="143" t="s">
        <v>195</v>
      </c>
      <c r="AT124" s="143" t="s">
        <v>191</v>
      </c>
      <c r="AU124" s="143" t="s">
        <v>80</v>
      </c>
      <c r="AY124" s="17" t="s">
        <v>189</v>
      </c>
      <c r="BE124" s="144">
        <f>IF(N124="základní",J124,0)</f>
        <v>0</v>
      </c>
      <c r="BF124" s="144">
        <f>IF(N124="snížená",J124,0)</f>
        <v>0</v>
      </c>
      <c r="BG124" s="144">
        <f>IF(N124="zákl. přenesená",J124,0)</f>
        <v>0</v>
      </c>
      <c r="BH124" s="144">
        <f>IF(N124="sníž. přenesená",J124,0)</f>
        <v>0</v>
      </c>
      <c r="BI124" s="144">
        <f>IF(N124="nulová",J124,0)</f>
        <v>0</v>
      </c>
      <c r="BJ124" s="17" t="s">
        <v>78</v>
      </c>
      <c r="BK124" s="144">
        <f>ROUND(I124*H124,2)</f>
        <v>0</v>
      </c>
      <c r="BL124" s="17" t="s">
        <v>195</v>
      </c>
      <c r="BM124" s="143" t="s">
        <v>502</v>
      </c>
    </row>
    <row r="125" spans="2:65" s="1" customFormat="1" ht="16.5" customHeight="1">
      <c r="B125" s="32"/>
      <c r="C125" s="132" t="s">
        <v>356</v>
      </c>
      <c r="D125" s="132" t="s">
        <v>191</v>
      </c>
      <c r="E125" s="133" t="s">
        <v>3534</v>
      </c>
      <c r="F125" s="134" t="s">
        <v>3535</v>
      </c>
      <c r="G125" s="135" t="s">
        <v>286</v>
      </c>
      <c r="H125" s="136">
        <v>30</v>
      </c>
      <c r="I125" s="137"/>
      <c r="J125" s="138">
        <f>ROUND(I125*H125,2)</f>
        <v>0</v>
      </c>
      <c r="K125" s="134" t="s">
        <v>18</v>
      </c>
      <c r="L125" s="32"/>
      <c r="M125" s="139" t="s">
        <v>18</v>
      </c>
      <c r="N125" s="140" t="s">
        <v>42</v>
      </c>
      <c r="P125" s="141">
        <f>O125*H125</f>
        <v>0</v>
      </c>
      <c r="Q125" s="141">
        <v>0</v>
      </c>
      <c r="R125" s="141">
        <f>Q125*H125</f>
        <v>0</v>
      </c>
      <c r="S125" s="141">
        <v>0</v>
      </c>
      <c r="T125" s="142">
        <f>S125*H125</f>
        <v>0</v>
      </c>
      <c r="AR125" s="143" t="s">
        <v>195</v>
      </c>
      <c r="AT125" s="143" t="s">
        <v>191</v>
      </c>
      <c r="AU125" s="143" t="s">
        <v>80</v>
      </c>
      <c r="AY125" s="17" t="s">
        <v>189</v>
      </c>
      <c r="BE125" s="144">
        <f>IF(N125="základní",J125,0)</f>
        <v>0</v>
      </c>
      <c r="BF125" s="144">
        <f>IF(N125="snížená",J125,0)</f>
        <v>0</v>
      </c>
      <c r="BG125" s="144">
        <f>IF(N125="zákl. přenesená",J125,0)</f>
        <v>0</v>
      </c>
      <c r="BH125" s="144">
        <f>IF(N125="sníž. přenesená",J125,0)</f>
        <v>0</v>
      </c>
      <c r="BI125" s="144">
        <f>IF(N125="nulová",J125,0)</f>
        <v>0</v>
      </c>
      <c r="BJ125" s="17" t="s">
        <v>78</v>
      </c>
      <c r="BK125" s="144">
        <f>ROUND(I125*H125,2)</f>
        <v>0</v>
      </c>
      <c r="BL125" s="17" t="s">
        <v>195</v>
      </c>
      <c r="BM125" s="143" t="s">
        <v>520</v>
      </c>
    </row>
    <row r="126" spans="2:65" s="11" customFormat="1" ht="22.9" customHeight="1">
      <c r="B126" s="120"/>
      <c r="D126" s="121" t="s">
        <v>70</v>
      </c>
      <c r="E126" s="130" t="s">
        <v>3122</v>
      </c>
      <c r="F126" s="130" t="s">
        <v>3123</v>
      </c>
      <c r="I126" s="123"/>
      <c r="J126" s="131">
        <f>BK126</f>
        <v>0</v>
      </c>
      <c r="L126" s="120"/>
      <c r="M126" s="125"/>
      <c r="P126" s="126">
        <f>SUM(P127:P131)</f>
        <v>0</v>
      </c>
      <c r="R126" s="126">
        <f>SUM(R127:R131)</f>
        <v>0</v>
      </c>
      <c r="T126" s="127">
        <f>SUM(T127:T131)</f>
        <v>0</v>
      </c>
      <c r="AR126" s="121" t="s">
        <v>78</v>
      </c>
      <c r="AT126" s="128" t="s">
        <v>70</v>
      </c>
      <c r="AU126" s="128" t="s">
        <v>78</v>
      </c>
      <c r="AY126" s="121" t="s">
        <v>189</v>
      </c>
      <c r="BK126" s="129">
        <f>SUM(BK127:BK131)</f>
        <v>0</v>
      </c>
    </row>
    <row r="127" spans="2:65" s="1" customFormat="1" ht="16.5" customHeight="1">
      <c r="B127" s="32"/>
      <c r="C127" s="132" t="s">
        <v>361</v>
      </c>
      <c r="D127" s="132" t="s">
        <v>191</v>
      </c>
      <c r="E127" s="133" t="s">
        <v>3536</v>
      </c>
      <c r="F127" s="134" t="s">
        <v>3537</v>
      </c>
      <c r="G127" s="135" t="s">
        <v>286</v>
      </c>
      <c r="H127" s="136">
        <v>100</v>
      </c>
      <c r="I127" s="137"/>
      <c r="J127" s="138">
        <f>ROUND(I127*H127,2)</f>
        <v>0</v>
      </c>
      <c r="K127" s="134" t="s">
        <v>18</v>
      </c>
      <c r="L127" s="32"/>
      <c r="M127" s="139" t="s">
        <v>18</v>
      </c>
      <c r="N127" s="140" t="s">
        <v>42</v>
      </c>
      <c r="P127" s="141">
        <f>O127*H127</f>
        <v>0</v>
      </c>
      <c r="Q127" s="141">
        <v>0</v>
      </c>
      <c r="R127" s="141">
        <f>Q127*H127</f>
        <v>0</v>
      </c>
      <c r="S127" s="141">
        <v>0</v>
      </c>
      <c r="T127" s="142">
        <f>S127*H127</f>
        <v>0</v>
      </c>
      <c r="AR127" s="143" t="s">
        <v>195</v>
      </c>
      <c r="AT127" s="143" t="s">
        <v>191</v>
      </c>
      <c r="AU127" s="143" t="s">
        <v>80</v>
      </c>
      <c r="AY127" s="17" t="s">
        <v>189</v>
      </c>
      <c r="BE127" s="144">
        <f>IF(N127="základní",J127,0)</f>
        <v>0</v>
      </c>
      <c r="BF127" s="144">
        <f>IF(N127="snížená",J127,0)</f>
        <v>0</v>
      </c>
      <c r="BG127" s="144">
        <f>IF(N127="zákl. přenesená",J127,0)</f>
        <v>0</v>
      </c>
      <c r="BH127" s="144">
        <f>IF(N127="sníž. přenesená",J127,0)</f>
        <v>0</v>
      </c>
      <c r="BI127" s="144">
        <f>IF(N127="nulová",J127,0)</f>
        <v>0</v>
      </c>
      <c r="BJ127" s="17" t="s">
        <v>78</v>
      </c>
      <c r="BK127" s="144">
        <f>ROUND(I127*H127,2)</f>
        <v>0</v>
      </c>
      <c r="BL127" s="17" t="s">
        <v>195</v>
      </c>
      <c r="BM127" s="143" t="s">
        <v>534</v>
      </c>
    </row>
    <row r="128" spans="2:65" s="1" customFormat="1" ht="16.5" customHeight="1">
      <c r="B128" s="32"/>
      <c r="C128" s="132" t="s">
        <v>367</v>
      </c>
      <c r="D128" s="132" t="s">
        <v>191</v>
      </c>
      <c r="E128" s="133" t="s">
        <v>3538</v>
      </c>
      <c r="F128" s="134" t="s">
        <v>3539</v>
      </c>
      <c r="G128" s="135" t="s">
        <v>286</v>
      </c>
      <c r="H128" s="136">
        <v>200</v>
      </c>
      <c r="I128" s="137"/>
      <c r="J128" s="138">
        <f>ROUND(I128*H128,2)</f>
        <v>0</v>
      </c>
      <c r="K128" s="134" t="s">
        <v>18</v>
      </c>
      <c r="L128" s="32"/>
      <c r="M128" s="139" t="s">
        <v>18</v>
      </c>
      <c r="N128" s="140" t="s">
        <v>42</v>
      </c>
      <c r="P128" s="141">
        <f>O128*H128</f>
        <v>0</v>
      </c>
      <c r="Q128" s="141">
        <v>0</v>
      </c>
      <c r="R128" s="141">
        <f>Q128*H128</f>
        <v>0</v>
      </c>
      <c r="S128" s="141">
        <v>0</v>
      </c>
      <c r="T128" s="142">
        <f>S128*H128</f>
        <v>0</v>
      </c>
      <c r="AR128" s="143" t="s">
        <v>195</v>
      </c>
      <c r="AT128" s="143" t="s">
        <v>191</v>
      </c>
      <c r="AU128" s="143" t="s">
        <v>80</v>
      </c>
      <c r="AY128" s="17" t="s">
        <v>189</v>
      </c>
      <c r="BE128" s="144">
        <f>IF(N128="základní",J128,0)</f>
        <v>0</v>
      </c>
      <c r="BF128" s="144">
        <f>IF(N128="snížená",J128,0)</f>
        <v>0</v>
      </c>
      <c r="BG128" s="144">
        <f>IF(N128="zákl. přenesená",J128,0)</f>
        <v>0</v>
      </c>
      <c r="BH128" s="144">
        <f>IF(N128="sníž. přenesená",J128,0)</f>
        <v>0</v>
      </c>
      <c r="BI128" s="144">
        <f>IF(N128="nulová",J128,0)</f>
        <v>0</v>
      </c>
      <c r="BJ128" s="17" t="s">
        <v>78</v>
      </c>
      <c r="BK128" s="144">
        <f>ROUND(I128*H128,2)</f>
        <v>0</v>
      </c>
      <c r="BL128" s="17" t="s">
        <v>195</v>
      </c>
      <c r="BM128" s="143" t="s">
        <v>548</v>
      </c>
    </row>
    <row r="129" spans="2:65" s="1" customFormat="1" ht="16.5" customHeight="1">
      <c r="B129" s="32"/>
      <c r="C129" s="132" t="s">
        <v>374</v>
      </c>
      <c r="D129" s="132" t="s">
        <v>191</v>
      </c>
      <c r="E129" s="133" t="s">
        <v>3540</v>
      </c>
      <c r="F129" s="134" t="s">
        <v>3541</v>
      </c>
      <c r="G129" s="135" t="s">
        <v>2417</v>
      </c>
      <c r="H129" s="136">
        <v>3330</v>
      </c>
      <c r="I129" s="137"/>
      <c r="J129" s="138">
        <f>ROUND(I129*H129,2)</f>
        <v>0</v>
      </c>
      <c r="K129" s="134" t="s">
        <v>18</v>
      </c>
      <c r="L129" s="32"/>
      <c r="M129" s="139" t="s">
        <v>18</v>
      </c>
      <c r="N129" s="140" t="s">
        <v>42</v>
      </c>
      <c r="P129" s="141">
        <f>O129*H129</f>
        <v>0</v>
      </c>
      <c r="Q129" s="141">
        <v>0</v>
      </c>
      <c r="R129" s="141">
        <f>Q129*H129</f>
        <v>0</v>
      </c>
      <c r="S129" s="141">
        <v>0</v>
      </c>
      <c r="T129" s="142">
        <f>S129*H129</f>
        <v>0</v>
      </c>
      <c r="AR129" s="143" t="s">
        <v>195</v>
      </c>
      <c r="AT129" s="143" t="s">
        <v>191</v>
      </c>
      <c r="AU129" s="143" t="s">
        <v>80</v>
      </c>
      <c r="AY129" s="17" t="s">
        <v>189</v>
      </c>
      <c r="BE129" s="144">
        <f>IF(N129="základní",J129,0)</f>
        <v>0</v>
      </c>
      <c r="BF129" s="144">
        <f>IF(N129="snížená",J129,0)</f>
        <v>0</v>
      </c>
      <c r="BG129" s="144">
        <f>IF(N129="zákl. přenesená",J129,0)</f>
        <v>0</v>
      </c>
      <c r="BH129" s="144">
        <f>IF(N129="sníž. přenesená",J129,0)</f>
        <v>0</v>
      </c>
      <c r="BI129" s="144">
        <f>IF(N129="nulová",J129,0)</f>
        <v>0</v>
      </c>
      <c r="BJ129" s="17" t="s">
        <v>78</v>
      </c>
      <c r="BK129" s="144">
        <f>ROUND(I129*H129,2)</f>
        <v>0</v>
      </c>
      <c r="BL129" s="17" t="s">
        <v>195</v>
      </c>
      <c r="BM129" s="143" t="s">
        <v>558</v>
      </c>
    </row>
    <row r="130" spans="2:65" s="1" customFormat="1" ht="16.5" customHeight="1">
      <c r="B130" s="32"/>
      <c r="C130" s="132" t="s">
        <v>381</v>
      </c>
      <c r="D130" s="132" t="s">
        <v>191</v>
      </c>
      <c r="E130" s="133" t="s">
        <v>3542</v>
      </c>
      <c r="F130" s="134" t="s">
        <v>3543</v>
      </c>
      <c r="G130" s="135" t="s">
        <v>2417</v>
      </c>
      <c r="H130" s="136">
        <v>600</v>
      </c>
      <c r="I130" s="137"/>
      <c r="J130" s="138">
        <f>ROUND(I130*H130,2)</f>
        <v>0</v>
      </c>
      <c r="K130" s="134" t="s">
        <v>18</v>
      </c>
      <c r="L130" s="32"/>
      <c r="M130" s="139" t="s">
        <v>18</v>
      </c>
      <c r="N130" s="140" t="s">
        <v>42</v>
      </c>
      <c r="P130" s="141">
        <f>O130*H130</f>
        <v>0</v>
      </c>
      <c r="Q130" s="141">
        <v>0</v>
      </c>
      <c r="R130" s="141">
        <f>Q130*H130</f>
        <v>0</v>
      </c>
      <c r="S130" s="141">
        <v>0</v>
      </c>
      <c r="T130" s="142">
        <f>S130*H130</f>
        <v>0</v>
      </c>
      <c r="AR130" s="143" t="s">
        <v>195</v>
      </c>
      <c r="AT130" s="143" t="s">
        <v>191</v>
      </c>
      <c r="AU130" s="143" t="s">
        <v>80</v>
      </c>
      <c r="AY130" s="17" t="s">
        <v>189</v>
      </c>
      <c r="BE130" s="144">
        <f>IF(N130="základní",J130,0)</f>
        <v>0</v>
      </c>
      <c r="BF130" s="144">
        <f>IF(N130="snížená",J130,0)</f>
        <v>0</v>
      </c>
      <c r="BG130" s="144">
        <f>IF(N130="zákl. přenesená",J130,0)</f>
        <v>0</v>
      </c>
      <c r="BH130" s="144">
        <f>IF(N130="sníž. přenesená",J130,0)</f>
        <v>0</v>
      </c>
      <c r="BI130" s="144">
        <f>IF(N130="nulová",J130,0)</f>
        <v>0</v>
      </c>
      <c r="BJ130" s="17" t="s">
        <v>78</v>
      </c>
      <c r="BK130" s="144">
        <f>ROUND(I130*H130,2)</f>
        <v>0</v>
      </c>
      <c r="BL130" s="17" t="s">
        <v>195</v>
      </c>
      <c r="BM130" s="143" t="s">
        <v>572</v>
      </c>
    </row>
    <row r="131" spans="2:65" s="1" customFormat="1" ht="16.5" customHeight="1">
      <c r="B131" s="32"/>
      <c r="C131" s="132" t="s">
        <v>388</v>
      </c>
      <c r="D131" s="132" t="s">
        <v>191</v>
      </c>
      <c r="E131" s="133" t="s">
        <v>3544</v>
      </c>
      <c r="F131" s="134" t="s">
        <v>3127</v>
      </c>
      <c r="G131" s="135" t="s">
        <v>2582</v>
      </c>
      <c r="H131" s="136">
        <v>1</v>
      </c>
      <c r="I131" s="137"/>
      <c r="J131" s="138">
        <f>ROUND(I131*H131,2)</f>
        <v>0</v>
      </c>
      <c r="K131" s="134" t="s">
        <v>18</v>
      </c>
      <c r="L131" s="32"/>
      <c r="M131" s="139" t="s">
        <v>18</v>
      </c>
      <c r="N131" s="140" t="s">
        <v>42</v>
      </c>
      <c r="P131" s="141">
        <f>O131*H131</f>
        <v>0</v>
      </c>
      <c r="Q131" s="141">
        <v>0</v>
      </c>
      <c r="R131" s="141">
        <f>Q131*H131</f>
        <v>0</v>
      </c>
      <c r="S131" s="141">
        <v>0</v>
      </c>
      <c r="T131" s="142">
        <f>S131*H131</f>
        <v>0</v>
      </c>
      <c r="AR131" s="143" t="s">
        <v>195</v>
      </c>
      <c r="AT131" s="143" t="s">
        <v>191</v>
      </c>
      <c r="AU131" s="143" t="s">
        <v>80</v>
      </c>
      <c r="AY131" s="17" t="s">
        <v>189</v>
      </c>
      <c r="BE131" s="144">
        <f>IF(N131="základní",J131,0)</f>
        <v>0</v>
      </c>
      <c r="BF131" s="144">
        <f>IF(N131="snížená",J131,0)</f>
        <v>0</v>
      </c>
      <c r="BG131" s="144">
        <f>IF(N131="zákl. přenesená",J131,0)</f>
        <v>0</v>
      </c>
      <c r="BH131" s="144">
        <f>IF(N131="sníž. přenesená",J131,0)</f>
        <v>0</v>
      </c>
      <c r="BI131" s="144">
        <f>IF(N131="nulová",J131,0)</f>
        <v>0</v>
      </c>
      <c r="BJ131" s="17" t="s">
        <v>78</v>
      </c>
      <c r="BK131" s="144">
        <f>ROUND(I131*H131,2)</f>
        <v>0</v>
      </c>
      <c r="BL131" s="17" t="s">
        <v>195</v>
      </c>
      <c r="BM131" s="143" t="s">
        <v>586</v>
      </c>
    </row>
    <row r="132" spans="2:65" s="11" customFormat="1" ht="22.9" customHeight="1">
      <c r="B132" s="120"/>
      <c r="D132" s="121" t="s">
        <v>70</v>
      </c>
      <c r="E132" s="130" t="s">
        <v>3128</v>
      </c>
      <c r="F132" s="130" t="s">
        <v>3118</v>
      </c>
      <c r="I132" s="123"/>
      <c r="J132" s="131">
        <f>BK132</f>
        <v>0</v>
      </c>
      <c r="L132" s="120"/>
      <c r="M132" s="125"/>
      <c r="P132" s="126">
        <f>P133</f>
        <v>0</v>
      </c>
      <c r="R132" s="126">
        <f>R133</f>
        <v>0</v>
      </c>
      <c r="T132" s="127">
        <f>T133</f>
        <v>0</v>
      </c>
      <c r="AR132" s="121" t="s">
        <v>78</v>
      </c>
      <c r="AT132" s="128" t="s">
        <v>70</v>
      </c>
      <c r="AU132" s="128" t="s">
        <v>78</v>
      </c>
      <c r="AY132" s="121" t="s">
        <v>189</v>
      </c>
      <c r="BK132" s="129">
        <f>BK133</f>
        <v>0</v>
      </c>
    </row>
    <row r="133" spans="2:65" s="1" customFormat="1" ht="24.2" customHeight="1">
      <c r="B133" s="32"/>
      <c r="C133" s="132" t="s">
        <v>394</v>
      </c>
      <c r="D133" s="132" t="s">
        <v>191</v>
      </c>
      <c r="E133" s="133" t="s">
        <v>3545</v>
      </c>
      <c r="F133" s="134" t="s">
        <v>3546</v>
      </c>
      <c r="G133" s="135" t="s">
        <v>3547</v>
      </c>
      <c r="H133" s="136">
        <v>3</v>
      </c>
      <c r="I133" s="137"/>
      <c r="J133" s="138">
        <f>ROUND(I133*H133,2)</f>
        <v>0</v>
      </c>
      <c r="K133" s="134" t="s">
        <v>18</v>
      </c>
      <c r="L133" s="32"/>
      <c r="M133" s="139" t="s">
        <v>18</v>
      </c>
      <c r="N133" s="140" t="s">
        <v>42</v>
      </c>
      <c r="P133" s="141">
        <f>O133*H133</f>
        <v>0</v>
      </c>
      <c r="Q133" s="141">
        <v>0</v>
      </c>
      <c r="R133" s="141">
        <f>Q133*H133</f>
        <v>0</v>
      </c>
      <c r="S133" s="141">
        <v>0</v>
      </c>
      <c r="T133" s="142">
        <f>S133*H133</f>
        <v>0</v>
      </c>
      <c r="AR133" s="143" t="s">
        <v>195</v>
      </c>
      <c r="AT133" s="143" t="s">
        <v>191</v>
      </c>
      <c r="AU133" s="143" t="s">
        <v>80</v>
      </c>
      <c r="AY133" s="17" t="s">
        <v>189</v>
      </c>
      <c r="BE133" s="144">
        <f>IF(N133="základní",J133,0)</f>
        <v>0</v>
      </c>
      <c r="BF133" s="144">
        <f>IF(N133="snížená",J133,0)</f>
        <v>0</v>
      </c>
      <c r="BG133" s="144">
        <f>IF(N133="zákl. přenesená",J133,0)</f>
        <v>0</v>
      </c>
      <c r="BH133" s="144">
        <f>IF(N133="sníž. přenesená",J133,0)</f>
        <v>0</v>
      </c>
      <c r="BI133" s="144">
        <f>IF(N133="nulová",J133,0)</f>
        <v>0</v>
      </c>
      <c r="BJ133" s="17" t="s">
        <v>78</v>
      </c>
      <c r="BK133" s="144">
        <f>ROUND(I133*H133,2)</f>
        <v>0</v>
      </c>
      <c r="BL133" s="17" t="s">
        <v>195</v>
      </c>
      <c r="BM133" s="143" t="s">
        <v>602</v>
      </c>
    </row>
    <row r="134" spans="2:65" s="11" customFormat="1" ht="22.9" customHeight="1">
      <c r="B134" s="120"/>
      <c r="D134" s="121" t="s">
        <v>70</v>
      </c>
      <c r="E134" s="130" t="s">
        <v>3142</v>
      </c>
      <c r="F134" s="130" t="s">
        <v>3129</v>
      </c>
      <c r="I134" s="123"/>
      <c r="J134" s="131">
        <f>BK134</f>
        <v>0</v>
      </c>
      <c r="L134" s="120"/>
      <c r="M134" s="125"/>
      <c r="P134" s="126">
        <f>SUM(P135:P141)</f>
        <v>0</v>
      </c>
      <c r="R134" s="126">
        <f>SUM(R135:R141)</f>
        <v>0</v>
      </c>
      <c r="T134" s="127">
        <f>SUM(T135:T141)</f>
        <v>0</v>
      </c>
      <c r="AR134" s="121" t="s">
        <v>78</v>
      </c>
      <c r="AT134" s="128" t="s">
        <v>70</v>
      </c>
      <c r="AU134" s="128" t="s">
        <v>78</v>
      </c>
      <c r="AY134" s="121" t="s">
        <v>189</v>
      </c>
      <c r="BK134" s="129">
        <f>SUM(BK135:BK141)</f>
        <v>0</v>
      </c>
    </row>
    <row r="135" spans="2:65" s="1" customFormat="1" ht="16.5" customHeight="1">
      <c r="B135" s="32"/>
      <c r="C135" s="132" t="s">
        <v>399</v>
      </c>
      <c r="D135" s="132" t="s">
        <v>191</v>
      </c>
      <c r="E135" s="133" t="s">
        <v>3548</v>
      </c>
      <c r="F135" s="134" t="s">
        <v>3131</v>
      </c>
      <c r="G135" s="135" t="s">
        <v>2582</v>
      </c>
      <c r="H135" s="136">
        <v>1</v>
      </c>
      <c r="I135" s="137"/>
      <c r="J135" s="138">
        <f t="shared" ref="J135:J141" si="20">ROUND(I135*H135,2)</f>
        <v>0</v>
      </c>
      <c r="K135" s="134" t="s">
        <v>18</v>
      </c>
      <c r="L135" s="32"/>
      <c r="M135" s="139" t="s">
        <v>18</v>
      </c>
      <c r="N135" s="140" t="s">
        <v>42</v>
      </c>
      <c r="P135" s="141">
        <f t="shared" ref="P135:P141" si="21">O135*H135</f>
        <v>0</v>
      </c>
      <c r="Q135" s="141">
        <v>0</v>
      </c>
      <c r="R135" s="141">
        <f t="shared" ref="R135:R141" si="22">Q135*H135</f>
        <v>0</v>
      </c>
      <c r="S135" s="141">
        <v>0</v>
      </c>
      <c r="T135" s="142">
        <f t="shared" ref="T135:T141" si="23">S135*H135</f>
        <v>0</v>
      </c>
      <c r="AR135" s="143" t="s">
        <v>195</v>
      </c>
      <c r="AT135" s="143" t="s">
        <v>191</v>
      </c>
      <c r="AU135" s="143" t="s">
        <v>80</v>
      </c>
      <c r="AY135" s="17" t="s">
        <v>189</v>
      </c>
      <c r="BE135" s="144">
        <f t="shared" ref="BE135:BE141" si="24">IF(N135="základní",J135,0)</f>
        <v>0</v>
      </c>
      <c r="BF135" s="144">
        <f t="shared" ref="BF135:BF141" si="25">IF(N135="snížená",J135,0)</f>
        <v>0</v>
      </c>
      <c r="BG135" s="144">
        <f t="shared" ref="BG135:BG141" si="26">IF(N135="zákl. přenesená",J135,0)</f>
        <v>0</v>
      </c>
      <c r="BH135" s="144">
        <f t="shared" ref="BH135:BH141" si="27">IF(N135="sníž. přenesená",J135,0)</f>
        <v>0</v>
      </c>
      <c r="BI135" s="144">
        <f t="shared" ref="BI135:BI141" si="28">IF(N135="nulová",J135,0)</f>
        <v>0</v>
      </c>
      <c r="BJ135" s="17" t="s">
        <v>78</v>
      </c>
      <c r="BK135" s="144">
        <f t="shared" ref="BK135:BK141" si="29">ROUND(I135*H135,2)</f>
        <v>0</v>
      </c>
      <c r="BL135" s="17" t="s">
        <v>195</v>
      </c>
      <c r="BM135" s="143" t="s">
        <v>977</v>
      </c>
    </row>
    <row r="136" spans="2:65" s="1" customFormat="1" ht="16.5" customHeight="1">
      <c r="B136" s="32"/>
      <c r="C136" s="132" t="s">
        <v>405</v>
      </c>
      <c r="D136" s="132" t="s">
        <v>191</v>
      </c>
      <c r="E136" s="133" t="s">
        <v>3132</v>
      </c>
      <c r="F136" s="134" t="s">
        <v>3133</v>
      </c>
      <c r="G136" s="135" t="s">
        <v>286</v>
      </c>
      <c r="H136" s="136">
        <v>100</v>
      </c>
      <c r="I136" s="137"/>
      <c r="J136" s="138">
        <f t="shared" si="20"/>
        <v>0</v>
      </c>
      <c r="K136" s="134" t="s">
        <v>18</v>
      </c>
      <c r="L136" s="32"/>
      <c r="M136" s="139" t="s">
        <v>18</v>
      </c>
      <c r="N136" s="140" t="s">
        <v>42</v>
      </c>
      <c r="P136" s="141">
        <f t="shared" si="21"/>
        <v>0</v>
      </c>
      <c r="Q136" s="141">
        <v>0</v>
      </c>
      <c r="R136" s="141">
        <f t="shared" si="22"/>
        <v>0</v>
      </c>
      <c r="S136" s="141">
        <v>0</v>
      </c>
      <c r="T136" s="142">
        <f t="shared" si="23"/>
        <v>0</v>
      </c>
      <c r="AR136" s="143" t="s">
        <v>195</v>
      </c>
      <c r="AT136" s="143" t="s">
        <v>191</v>
      </c>
      <c r="AU136" s="143" t="s">
        <v>80</v>
      </c>
      <c r="AY136" s="17" t="s">
        <v>189</v>
      </c>
      <c r="BE136" s="144">
        <f t="shared" si="24"/>
        <v>0</v>
      </c>
      <c r="BF136" s="144">
        <f t="shared" si="25"/>
        <v>0</v>
      </c>
      <c r="BG136" s="144">
        <f t="shared" si="26"/>
        <v>0</v>
      </c>
      <c r="BH136" s="144">
        <f t="shared" si="27"/>
        <v>0</v>
      </c>
      <c r="BI136" s="144">
        <f t="shared" si="28"/>
        <v>0</v>
      </c>
      <c r="BJ136" s="17" t="s">
        <v>78</v>
      </c>
      <c r="BK136" s="144">
        <f t="shared" si="29"/>
        <v>0</v>
      </c>
      <c r="BL136" s="17" t="s">
        <v>195</v>
      </c>
      <c r="BM136" s="143" t="s">
        <v>989</v>
      </c>
    </row>
    <row r="137" spans="2:65" s="1" customFormat="1" ht="16.5" customHeight="1">
      <c r="B137" s="32"/>
      <c r="C137" s="132" t="s">
        <v>412</v>
      </c>
      <c r="D137" s="132" t="s">
        <v>191</v>
      </c>
      <c r="E137" s="133" t="s">
        <v>3549</v>
      </c>
      <c r="F137" s="134" t="s">
        <v>3135</v>
      </c>
      <c r="G137" s="135" t="s">
        <v>2582</v>
      </c>
      <c r="H137" s="136">
        <v>1</v>
      </c>
      <c r="I137" s="137"/>
      <c r="J137" s="138">
        <f t="shared" si="20"/>
        <v>0</v>
      </c>
      <c r="K137" s="134" t="s">
        <v>18</v>
      </c>
      <c r="L137" s="32"/>
      <c r="M137" s="139" t="s">
        <v>18</v>
      </c>
      <c r="N137" s="140" t="s">
        <v>42</v>
      </c>
      <c r="P137" s="141">
        <f t="shared" si="21"/>
        <v>0</v>
      </c>
      <c r="Q137" s="141">
        <v>0</v>
      </c>
      <c r="R137" s="141">
        <f t="shared" si="22"/>
        <v>0</v>
      </c>
      <c r="S137" s="141">
        <v>0</v>
      </c>
      <c r="T137" s="142">
        <f t="shared" si="23"/>
        <v>0</v>
      </c>
      <c r="AR137" s="143" t="s">
        <v>195</v>
      </c>
      <c r="AT137" s="143" t="s">
        <v>191</v>
      </c>
      <c r="AU137" s="143" t="s">
        <v>80</v>
      </c>
      <c r="AY137" s="17" t="s">
        <v>189</v>
      </c>
      <c r="BE137" s="144">
        <f t="shared" si="24"/>
        <v>0</v>
      </c>
      <c r="BF137" s="144">
        <f t="shared" si="25"/>
        <v>0</v>
      </c>
      <c r="BG137" s="144">
        <f t="shared" si="26"/>
        <v>0</v>
      </c>
      <c r="BH137" s="144">
        <f t="shared" si="27"/>
        <v>0</v>
      </c>
      <c r="BI137" s="144">
        <f t="shared" si="28"/>
        <v>0</v>
      </c>
      <c r="BJ137" s="17" t="s">
        <v>78</v>
      </c>
      <c r="BK137" s="144">
        <f t="shared" si="29"/>
        <v>0</v>
      </c>
      <c r="BL137" s="17" t="s">
        <v>195</v>
      </c>
      <c r="BM137" s="143" t="s">
        <v>999</v>
      </c>
    </row>
    <row r="138" spans="2:65" s="1" customFormat="1" ht="16.5" customHeight="1">
      <c r="B138" s="32"/>
      <c r="C138" s="132" t="s">
        <v>419</v>
      </c>
      <c r="D138" s="132" t="s">
        <v>191</v>
      </c>
      <c r="E138" s="133" t="s">
        <v>3550</v>
      </c>
      <c r="F138" s="134" t="s">
        <v>3137</v>
      </c>
      <c r="G138" s="135" t="s">
        <v>2582</v>
      </c>
      <c r="H138" s="136">
        <v>1</v>
      </c>
      <c r="I138" s="137"/>
      <c r="J138" s="138">
        <f t="shared" si="20"/>
        <v>0</v>
      </c>
      <c r="K138" s="134" t="s">
        <v>18</v>
      </c>
      <c r="L138" s="32"/>
      <c r="M138" s="139" t="s">
        <v>18</v>
      </c>
      <c r="N138" s="140" t="s">
        <v>42</v>
      </c>
      <c r="P138" s="141">
        <f t="shared" si="21"/>
        <v>0</v>
      </c>
      <c r="Q138" s="141">
        <v>0</v>
      </c>
      <c r="R138" s="141">
        <f t="shared" si="22"/>
        <v>0</v>
      </c>
      <c r="S138" s="141">
        <v>0</v>
      </c>
      <c r="T138" s="142">
        <f t="shared" si="23"/>
        <v>0</v>
      </c>
      <c r="AR138" s="143" t="s">
        <v>195</v>
      </c>
      <c r="AT138" s="143" t="s">
        <v>191</v>
      </c>
      <c r="AU138" s="143" t="s">
        <v>80</v>
      </c>
      <c r="AY138" s="17" t="s">
        <v>189</v>
      </c>
      <c r="BE138" s="144">
        <f t="shared" si="24"/>
        <v>0</v>
      </c>
      <c r="BF138" s="144">
        <f t="shared" si="25"/>
        <v>0</v>
      </c>
      <c r="BG138" s="144">
        <f t="shared" si="26"/>
        <v>0</v>
      </c>
      <c r="BH138" s="144">
        <f t="shared" si="27"/>
        <v>0</v>
      </c>
      <c r="BI138" s="144">
        <f t="shared" si="28"/>
        <v>0</v>
      </c>
      <c r="BJ138" s="17" t="s">
        <v>78</v>
      </c>
      <c r="BK138" s="144">
        <f t="shared" si="29"/>
        <v>0</v>
      </c>
      <c r="BL138" s="17" t="s">
        <v>195</v>
      </c>
      <c r="BM138" s="143" t="s">
        <v>1010</v>
      </c>
    </row>
    <row r="139" spans="2:65" s="1" customFormat="1" ht="16.5" customHeight="1">
      <c r="B139" s="32"/>
      <c r="C139" s="132" t="s">
        <v>424</v>
      </c>
      <c r="D139" s="132" t="s">
        <v>191</v>
      </c>
      <c r="E139" s="133" t="s">
        <v>3551</v>
      </c>
      <c r="F139" s="134" t="s">
        <v>3139</v>
      </c>
      <c r="G139" s="135" t="s">
        <v>2582</v>
      </c>
      <c r="H139" s="136">
        <v>1</v>
      </c>
      <c r="I139" s="137"/>
      <c r="J139" s="138">
        <f t="shared" si="20"/>
        <v>0</v>
      </c>
      <c r="K139" s="134" t="s">
        <v>18</v>
      </c>
      <c r="L139" s="32"/>
      <c r="M139" s="139" t="s">
        <v>18</v>
      </c>
      <c r="N139" s="140" t="s">
        <v>42</v>
      </c>
      <c r="P139" s="141">
        <f t="shared" si="21"/>
        <v>0</v>
      </c>
      <c r="Q139" s="141">
        <v>0</v>
      </c>
      <c r="R139" s="141">
        <f t="shared" si="22"/>
        <v>0</v>
      </c>
      <c r="S139" s="141">
        <v>0</v>
      </c>
      <c r="T139" s="142">
        <f t="shared" si="23"/>
        <v>0</v>
      </c>
      <c r="AR139" s="143" t="s">
        <v>195</v>
      </c>
      <c r="AT139" s="143" t="s">
        <v>191</v>
      </c>
      <c r="AU139" s="143" t="s">
        <v>80</v>
      </c>
      <c r="AY139" s="17" t="s">
        <v>189</v>
      </c>
      <c r="BE139" s="144">
        <f t="shared" si="24"/>
        <v>0</v>
      </c>
      <c r="BF139" s="144">
        <f t="shared" si="25"/>
        <v>0</v>
      </c>
      <c r="BG139" s="144">
        <f t="shared" si="26"/>
        <v>0</v>
      </c>
      <c r="BH139" s="144">
        <f t="shared" si="27"/>
        <v>0</v>
      </c>
      <c r="BI139" s="144">
        <f t="shared" si="28"/>
        <v>0</v>
      </c>
      <c r="BJ139" s="17" t="s">
        <v>78</v>
      </c>
      <c r="BK139" s="144">
        <f t="shared" si="29"/>
        <v>0</v>
      </c>
      <c r="BL139" s="17" t="s">
        <v>195</v>
      </c>
      <c r="BM139" s="143" t="s">
        <v>1022</v>
      </c>
    </row>
    <row r="140" spans="2:65" s="1" customFormat="1" ht="16.5" customHeight="1">
      <c r="B140" s="32"/>
      <c r="C140" s="132" t="s">
        <v>430</v>
      </c>
      <c r="D140" s="132" t="s">
        <v>191</v>
      </c>
      <c r="E140" s="133" t="s">
        <v>3140</v>
      </c>
      <c r="F140" s="134" t="s">
        <v>3141</v>
      </c>
      <c r="G140" s="135" t="s">
        <v>2582</v>
      </c>
      <c r="H140" s="136">
        <v>1</v>
      </c>
      <c r="I140" s="137"/>
      <c r="J140" s="138">
        <f t="shared" si="20"/>
        <v>0</v>
      </c>
      <c r="K140" s="134" t="s">
        <v>18</v>
      </c>
      <c r="L140" s="32"/>
      <c r="M140" s="139" t="s">
        <v>18</v>
      </c>
      <c r="N140" s="140" t="s">
        <v>42</v>
      </c>
      <c r="P140" s="141">
        <f t="shared" si="21"/>
        <v>0</v>
      </c>
      <c r="Q140" s="141">
        <v>0</v>
      </c>
      <c r="R140" s="141">
        <f t="shared" si="22"/>
        <v>0</v>
      </c>
      <c r="S140" s="141">
        <v>0</v>
      </c>
      <c r="T140" s="142">
        <f t="shared" si="23"/>
        <v>0</v>
      </c>
      <c r="AR140" s="143" t="s">
        <v>195</v>
      </c>
      <c r="AT140" s="143" t="s">
        <v>191</v>
      </c>
      <c r="AU140" s="143" t="s">
        <v>80</v>
      </c>
      <c r="AY140" s="17" t="s">
        <v>189</v>
      </c>
      <c r="BE140" s="144">
        <f t="shared" si="24"/>
        <v>0</v>
      </c>
      <c r="BF140" s="144">
        <f t="shared" si="25"/>
        <v>0</v>
      </c>
      <c r="BG140" s="144">
        <f t="shared" si="26"/>
        <v>0</v>
      </c>
      <c r="BH140" s="144">
        <f t="shared" si="27"/>
        <v>0</v>
      </c>
      <c r="BI140" s="144">
        <f t="shared" si="28"/>
        <v>0</v>
      </c>
      <c r="BJ140" s="17" t="s">
        <v>78</v>
      </c>
      <c r="BK140" s="144">
        <f t="shared" si="29"/>
        <v>0</v>
      </c>
      <c r="BL140" s="17" t="s">
        <v>195</v>
      </c>
      <c r="BM140" s="143" t="s">
        <v>1035</v>
      </c>
    </row>
    <row r="141" spans="2:65" s="1" customFormat="1" ht="16.5" customHeight="1">
      <c r="B141" s="32"/>
      <c r="C141" s="132" t="s">
        <v>439</v>
      </c>
      <c r="D141" s="132" t="s">
        <v>191</v>
      </c>
      <c r="E141" s="133" t="s">
        <v>3339</v>
      </c>
      <c r="F141" s="134" t="s">
        <v>3340</v>
      </c>
      <c r="G141" s="135" t="s">
        <v>2582</v>
      </c>
      <c r="H141" s="136">
        <v>1</v>
      </c>
      <c r="I141" s="137"/>
      <c r="J141" s="138">
        <f t="shared" si="20"/>
        <v>0</v>
      </c>
      <c r="K141" s="134" t="s">
        <v>18</v>
      </c>
      <c r="L141" s="32"/>
      <c r="M141" s="139" t="s">
        <v>18</v>
      </c>
      <c r="N141" s="140" t="s">
        <v>42</v>
      </c>
      <c r="P141" s="141">
        <f t="shared" si="21"/>
        <v>0</v>
      </c>
      <c r="Q141" s="141">
        <v>0</v>
      </c>
      <c r="R141" s="141">
        <f t="shared" si="22"/>
        <v>0</v>
      </c>
      <c r="S141" s="141">
        <v>0</v>
      </c>
      <c r="T141" s="142">
        <f t="shared" si="23"/>
        <v>0</v>
      </c>
      <c r="AR141" s="143" t="s">
        <v>195</v>
      </c>
      <c r="AT141" s="143" t="s">
        <v>191</v>
      </c>
      <c r="AU141" s="143" t="s">
        <v>80</v>
      </c>
      <c r="AY141" s="17" t="s">
        <v>189</v>
      </c>
      <c r="BE141" s="144">
        <f t="shared" si="24"/>
        <v>0</v>
      </c>
      <c r="BF141" s="144">
        <f t="shared" si="25"/>
        <v>0</v>
      </c>
      <c r="BG141" s="144">
        <f t="shared" si="26"/>
        <v>0</v>
      </c>
      <c r="BH141" s="144">
        <f t="shared" si="27"/>
        <v>0</v>
      </c>
      <c r="BI141" s="144">
        <f t="shared" si="28"/>
        <v>0</v>
      </c>
      <c r="BJ141" s="17" t="s">
        <v>78</v>
      </c>
      <c r="BK141" s="144">
        <f t="shared" si="29"/>
        <v>0</v>
      </c>
      <c r="BL141" s="17" t="s">
        <v>195</v>
      </c>
      <c r="BM141" s="143" t="s">
        <v>1046</v>
      </c>
    </row>
    <row r="142" spans="2:65" s="11" customFormat="1" ht="22.9" customHeight="1">
      <c r="B142" s="120"/>
      <c r="D142" s="121" t="s">
        <v>70</v>
      </c>
      <c r="E142" s="130" t="s">
        <v>3324</v>
      </c>
      <c r="F142" s="130" t="s">
        <v>2667</v>
      </c>
      <c r="I142" s="123"/>
      <c r="J142" s="131">
        <f>BK142</f>
        <v>0</v>
      </c>
      <c r="L142" s="120"/>
      <c r="M142" s="125"/>
      <c r="P142" s="126">
        <f>SUM(P143:P164)</f>
        <v>0</v>
      </c>
      <c r="R142" s="126">
        <f>SUM(R143:R164)</f>
        <v>0</v>
      </c>
      <c r="T142" s="127">
        <f>SUM(T143:T164)</f>
        <v>0</v>
      </c>
      <c r="AR142" s="121" t="s">
        <v>78</v>
      </c>
      <c r="AT142" s="128" t="s">
        <v>70</v>
      </c>
      <c r="AU142" s="128" t="s">
        <v>78</v>
      </c>
      <c r="AY142" s="121" t="s">
        <v>189</v>
      </c>
      <c r="BK142" s="129">
        <f>SUM(BK143:BK164)</f>
        <v>0</v>
      </c>
    </row>
    <row r="143" spans="2:65" s="1" customFormat="1" ht="16.5" customHeight="1">
      <c r="B143" s="32"/>
      <c r="C143" s="132" t="s">
        <v>444</v>
      </c>
      <c r="D143" s="132" t="s">
        <v>191</v>
      </c>
      <c r="E143" s="133" t="s">
        <v>3552</v>
      </c>
      <c r="F143" s="134" t="s">
        <v>3553</v>
      </c>
      <c r="G143" s="135" t="s">
        <v>2417</v>
      </c>
      <c r="H143" s="136">
        <v>4</v>
      </c>
      <c r="I143" s="137"/>
      <c r="J143" s="138">
        <f t="shared" ref="J143:J164" si="30">ROUND(I143*H143,2)</f>
        <v>0</v>
      </c>
      <c r="K143" s="134" t="s">
        <v>18</v>
      </c>
      <c r="L143" s="32"/>
      <c r="M143" s="139" t="s">
        <v>18</v>
      </c>
      <c r="N143" s="140" t="s">
        <v>42</v>
      </c>
      <c r="P143" s="141">
        <f t="shared" ref="P143:P164" si="31">O143*H143</f>
        <v>0</v>
      </c>
      <c r="Q143" s="141">
        <v>0</v>
      </c>
      <c r="R143" s="141">
        <f t="shared" ref="R143:R164" si="32">Q143*H143</f>
        <v>0</v>
      </c>
      <c r="S143" s="141">
        <v>0</v>
      </c>
      <c r="T143" s="142">
        <f t="shared" ref="T143:T164" si="33">S143*H143</f>
        <v>0</v>
      </c>
      <c r="AR143" s="143" t="s">
        <v>195</v>
      </c>
      <c r="AT143" s="143" t="s">
        <v>191</v>
      </c>
      <c r="AU143" s="143" t="s">
        <v>80</v>
      </c>
      <c r="AY143" s="17" t="s">
        <v>189</v>
      </c>
      <c r="BE143" s="144">
        <f t="shared" ref="BE143:BE164" si="34">IF(N143="základní",J143,0)</f>
        <v>0</v>
      </c>
      <c r="BF143" s="144">
        <f t="shared" ref="BF143:BF164" si="35">IF(N143="snížená",J143,0)</f>
        <v>0</v>
      </c>
      <c r="BG143" s="144">
        <f t="shared" ref="BG143:BG164" si="36">IF(N143="zákl. přenesená",J143,0)</f>
        <v>0</v>
      </c>
      <c r="BH143" s="144">
        <f t="shared" ref="BH143:BH164" si="37">IF(N143="sníž. přenesená",J143,0)</f>
        <v>0</v>
      </c>
      <c r="BI143" s="144">
        <f t="shared" ref="BI143:BI164" si="38">IF(N143="nulová",J143,0)</f>
        <v>0</v>
      </c>
      <c r="BJ143" s="17" t="s">
        <v>78</v>
      </c>
      <c r="BK143" s="144">
        <f t="shared" ref="BK143:BK164" si="39">ROUND(I143*H143,2)</f>
        <v>0</v>
      </c>
      <c r="BL143" s="17" t="s">
        <v>195</v>
      </c>
      <c r="BM143" s="143" t="s">
        <v>1058</v>
      </c>
    </row>
    <row r="144" spans="2:65" s="1" customFormat="1" ht="16.5" customHeight="1">
      <c r="B144" s="32"/>
      <c r="C144" s="132" t="s">
        <v>449</v>
      </c>
      <c r="D144" s="132" t="s">
        <v>191</v>
      </c>
      <c r="E144" s="133" t="s">
        <v>3554</v>
      </c>
      <c r="F144" s="134" t="s">
        <v>3555</v>
      </c>
      <c r="G144" s="135" t="s">
        <v>2582</v>
      </c>
      <c r="H144" s="136">
        <v>1</v>
      </c>
      <c r="I144" s="137"/>
      <c r="J144" s="138">
        <f t="shared" si="30"/>
        <v>0</v>
      </c>
      <c r="K144" s="134" t="s">
        <v>18</v>
      </c>
      <c r="L144" s="32"/>
      <c r="M144" s="139" t="s">
        <v>18</v>
      </c>
      <c r="N144" s="140" t="s">
        <v>42</v>
      </c>
      <c r="P144" s="141">
        <f t="shared" si="31"/>
        <v>0</v>
      </c>
      <c r="Q144" s="141">
        <v>0</v>
      </c>
      <c r="R144" s="141">
        <f t="shared" si="32"/>
        <v>0</v>
      </c>
      <c r="S144" s="141">
        <v>0</v>
      </c>
      <c r="T144" s="142">
        <f t="shared" si="33"/>
        <v>0</v>
      </c>
      <c r="AR144" s="143" t="s">
        <v>195</v>
      </c>
      <c r="AT144" s="143" t="s">
        <v>191</v>
      </c>
      <c r="AU144" s="143" t="s">
        <v>80</v>
      </c>
      <c r="AY144" s="17" t="s">
        <v>189</v>
      </c>
      <c r="BE144" s="144">
        <f t="shared" si="34"/>
        <v>0</v>
      </c>
      <c r="BF144" s="144">
        <f t="shared" si="35"/>
        <v>0</v>
      </c>
      <c r="BG144" s="144">
        <f t="shared" si="36"/>
        <v>0</v>
      </c>
      <c r="BH144" s="144">
        <f t="shared" si="37"/>
        <v>0</v>
      </c>
      <c r="BI144" s="144">
        <f t="shared" si="38"/>
        <v>0</v>
      </c>
      <c r="BJ144" s="17" t="s">
        <v>78</v>
      </c>
      <c r="BK144" s="144">
        <f t="shared" si="39"/>
        <v>0</v>
      </c>
      <c r="BL144" s="17" t="s">
        <v>195</v>
      </c>
      <c r="BM144" s="143" t="s">
        <v>1068</v>
      </c>
    </row>
    <row r="145" spans="2:65" s="1" customFormat="1" ht="16.5" customHeight="1">
      <c r="B145" s="32"/>
      <c r="C145" s="132" t="s">
        <v>455</v>
      </c>
      <c r="D145" s="132" t="s">
        <v>191</v>
      </c>
      <c r="E145" s="133" t="s">
        <v>3556</v>
      </c>
      <c r="F145" s="134" t="s">
        <v>3557</v>
      </c>
      <c r="G145" s="135" t="s">
        <v>2582</v>
      </c>
      <c r="H145" s="136">
        <v>1</v>
      </c>
      <c r="I145" s="137"/>
      <c r="J145" s="138">
        <f t="shared" si="30"/>
        <v>0</v>
      </c>
      <c r="K145" s="134" t="s">
        <v>18</v>
      </c>
      <c r="L145" s="32"/>
      <c r="M145" s="139" t="s">
        <v>18</v>
      </c>
      <c r="N145" s="140" t="s">
        <v>42</v>
      </c>
      <c r="P145" s="141">
        <f t="shared" si="31"/>
        <v>0</v>
      </c>
      <c r="Q145" s="141">
        <v>0</v>
      </c>
      <c r="R145" s="141">
        <f t="shared" si="32"/>
        <v>0</v>
      </c>
      <c r="S145" s="141">
        <v>0</v>
      </c>
      <c r="T145" s="142">
        <f t="shared" si="33"/>
        <v>0</v>
      </c>
      <c r="AR145" s="143" t="s">
        <v>195</v>
      </c>
      <c r="AT145" s="143" t="s">
        <v>191</v>
      </c>
      <c r="AU145" s="143" t="s">
        <v>80</v>
      </c>
      <c r="AY145" s="17" t="s">
        <v>189</v>
      </c>
      <c r="BE145" s="144">
        <f t="shared" si="34"/>
        <v>0</v>
      </c>
      <c r="BF145" s="144">
        <f t="shared" si="35"/>
        <v>0</v>
      </c>
      <c r="BG145" s="144">
        <f t="shared" si="36"/>
        <v>0</v>
      </c>
      <c r="BH145" s="144">
        <f t="shared" si="37"/>
        <v>0</v>
      </c>
      <c r="BI145" s="144">
        <f t="shared" si="38"/>
        <v>0</v>
      </c>
      <c r="BJ145" s="17" t="s">
        <v>78</v>
      </c>
      <c r="BK145" s="144">
        <f t="shared" si="39"/>
        <v>0</v>
      </c>
      <c r="BL145" s="17" t="s">
        <v>195</v>
      </c>
      <c r="BM145" s="143" t="s">
        <v>1079</v>
      </c>
    </row>
    <row r="146" spans="2:65" s="1" customFormat="1" ht="16.5" customHeight="1">
      <c r="B146" s="32"/>
      <c r="C146" s="132" t="s">
        <v>460</v>
      </c>
      <c r="D146" s="132" t="s">
        <v>191</v>
      </c>
      <c r="E146" s="133" t="s">
        <v>3558</v>
      </c>
      <c r="F146" s="134" t="s">
        <v>3559</v>
      </c>
      <c r="G146" s="135" t="s">
        <v>2582</v>
      </c>
      <c r="H146" s="136">
        <v>1</v>
      </c>
      <c r="I146" s="137"/>
      <c r="J146" s="138">
        <f t="shared" si="30"/>
        <v>0</v>
      </c>
      <c r="K146" s="134" t="s">
        <v>18</v>
      </c>
      <c r="L146" s="32"/>
      <c r="M146" s="139" t="s">
        <v>18</v>
      </c>
      <c r="N146" s="140" t="s">
        <v>42</v>
      </c>
      <c r="P146" s="141">
        <f t="shared" si="31"/>
        <v>0</v>
      </c>
      <c r="Q146" s="141">
        <v>0</v>
      </c>
      <c r="R146" s="141">
        <f t="shared" si="32"/>
        <v>0</v>
      </c>
      <c r="S146" s="141">
        <v>0</v>
      </c>
      <c r="T146" s="142">
        <f t="shared" si="33"/>
        <v>0</v>
      </c>
      <c r="AR146" s="143" t="s">
        <v>195</v>
      </c>
      <c r="AT146" s="143" t="s">
        <v>191</v>
      </c>
      <c r="AU146" s="143" t="s">
        <v>80</v>
      </c>
      <c r="AY146" s="17" t="s">
        <v>189</v>
      </c>
      <c r="BE146" s="144">
        <f t="shared" si="34"/>
        <v>0</v>
      </c>
      <c r="BF146" s="144">
        <f t="shared" si="35"/>
        <v>0</v>
      </c>
      <c r="BG146" s="144">
        <f t="shared" si="36"/>
        <v>0</v>
      </c>
      <c r="BH146" s="144">
        <f t="shared" si="37"/>
        <v>0</v>
      </c>
      <c r="BI146" s="144">
        <f t="shared" si="38"/>
        <v>0</v>
      </c>
      <c r="BJ146" s="17" t="s">
        <v>78</v>
      </c>
      <c r="BK146" s="144">
        <f t="shared" si="39"/>
        <v>0</v>
      </c>
      <c r="BL146" s="17" t="s">
        <v>195</v>
      </c>
      <c r="BM146" s="143" t="s">
        <v>1091</v>
      </c>
    </row>
    <row r="147" spans="2:65" s="1" customFormat="1" ht="16.5" customHeight="1">
      <c r="B147" s="32"/>
      <c r="C147" s="132" t="s">
        <v>467</v>
      </c>
      <c r="D147" s="132" t="s">
        <v>191</v>
      </c>
      <c r="E147" s="133" t="s">
        <v>3560</v>
      </c>
      <c r="F147" s="134" t="s">
        <v>3561</v>
      </c>
      <c r="G147" s="135" t="s">
        <v>2582</v>
      </c>
      <c r="H147" s="136">
        <v>1</v>
      </c>
      <c r="I147" s="137"/>
      <c r="J147" s="138">
        <f t="shared" si="30"/>
        <v>0</v>
      </c>
      <c r="K147" s="134" t="s">
        <v>18</v>
      </c>
      <c r="L147" s="32"/>
      <c r="M147" s="139" t="s">
        <v>18</v>
      </c>
      <c r="N147" s="140" t="s">
        <v>42</v>
      </c>
      <c r="P147" s="141">
        <f t="shared" si="31"/>
        <v>0</v>
      </c>
      <c r="Q147" s="141">
        <v>0</v>
      </c>
      <c r="R147" s="141">
        <f t="shared" si="32"/>
        <v>0</v>
      </c>
      <c r="S147" s="141">
        <v>0</v>
      </c>
      <c r="T147" s="142">
        <f t="shared" si="33"/>
        <v>0</v>
      </c>
      <c r="AR147" s="143" t="s">
        <v>195</v>
      </c>
      <c r="AT147" s="143" t="s">
        <v>191</v>
      </c>
      <c r="AU147" s="143" t="s">
        <v>80</v>
      </c>
      <c r="AY147" s="17" t="s">
        <v>189</v>
      </c>
      <c r="BE147" s="144">
        <f t="shared" si="34"/>
        <v>0</v>
      </c>
      <c r="BF147" s="144">
        <f t="shared" si="35"/>
        <v>0</v>
      </c>
      <c r="BG147" s="144">
        <f t="shared" si="36"/>
        <v>0</v>
      </c>
      <c r="BH147" s="144">
        <f t="shared" si="37"/>
        <v>0</v>
      </c>
      <c r="BI147" s="144">
        <f t="shared" si="38"/>
        <v>0</v>
      </c>
      <c r="BJ147" s="17" t="s">
        <v>78</v>
      </c>
      <c r="BK147" s="144">
        <f t="shared" si="39"/>
        <v>0</v>
      </c>
      <c r="BL147" s="17" t="s">
        <v>195</v>
      </c>
      <c r="BM147" s="143" t="s">
        <v>1102</v>
      </c>
    </row>
    <row r="148" spans="2:65" s="1" customFormat="1" ht="16.5" customHeight="1">
      <c r="B148" s="32"/>
      <c r="C148" s="132" t="s">
        <v>473</v>
      </c>
      <c r="D148" s="132" t="s">
        <v>191</v>
      </c>
      <c r="E148" s="133" t="s">
        <v>3562</v>
      </c>
      <c r="F148" s="134" t="s">
        <v>3563</v>
      </c>
      <c r="G148" s="135" t="s">
        <v>2582</v>
      </c>
      <c r="H148" s="136">
        <v>1</v>
      </c>
      <c r="I148" s="137"/>
      <c r="J148" s="138">
        <f t="shared" si="30"/>
        <v>0</v>
      </c>
      <c r="K148" s="134" t="s">
        <v>18</v>
      </c>
      <c r="L148" s="32"/>
      <c r="M148" s="139" t="s">
        <v>18</v>
      </c>
      <c r="N148" s="140" t="s">
        <v>42</v>
      </c>
      <c r="P148" s="141">
        <f t="shared" si="31"/>
        <v>0</v>
      </c>
      <c r="Q148" s="141">
        <v>0</v>
      </c>
      <c r="R148" s="141">
        <f t="shared" si="32"/>
        <v>0</v>
      </c>
      <c r="S148" s="141">
        <v>0</v>
      </c>
      <c r="T148" s="142">
        <f t="shared" si="33"/>
        <v>0</v>
      </c>
      <c r="AR148" s="143" t="s">
        <v>195</v>
      </c>
      <c r="AT148" s="143" t="s">
        <v>191</v>
      </c>
      <c r="AU148" s="143" t="s">
        <v>80</v>
      </c>
      <c r="AY148" s="17" t="s">
        <v>189</v>
      </c>
      <c r="BE148" s="144">
        <f t="shared" si="34"/>
        <v>0</v>
      </c>
      <c r="BF148" s="144">
        <f t="shared" si="35"/>
        <v>0</v>
      </c>
      <c r="BG148" s="144">
        <f t="shared" si="36"/>
        <v>0</v>
      </c>
      <c r="BH148" s="144">
        <f t="shared" si="37"/>
        <v>0</v>
      </c>
      <c r="BI148" s="144">
        <f t="shared" si="38"/>
        <v>0</v>
      </c>
      <c r="BJ148" s="17" t="s">
        <v>78</v>
      </c>
      <c r="BK148" s="144">
        <f t="shared" si="39"/>
        <v>0</v>
      </c>
      <c r="BL148" s="17" t="s">
        <v>195</v>
      </c>
      <c r="BM148" s="143" t="s">
        <v>1115</v>
      </c>
    </row>
    <row r="149" spans="2:65" s="1" customFormat="1" ht="21.75" customHeight="1">
      <c r="B149" s="32"/>
      <c r="C149" s="132" t="s">
        <v>479</v>
      </c>
      <c r="D149" s="132" t="s">
        <v>191</v>
      </c>
      <c r="E149" s="133" t="s">
        <v>3564</v>
      </c>
      <c r="F149" s="134" t="s">
        <v>3565</v>
      </c>
      <c r="G149" s="135" t="s">
        <v>2582</v>
      </c>
      <c r="H149" s="136">
        <v>1</v>
      </c>
      <c r="I149" s="137"/>
      <c r="J149" s="138">
        <f t="shared" si="30"/>
        <v>0</v>
      </c>
      <c r="K149" s="134" t="s">
        <v>18</v>
      </c>
      <c r="L149" s="32"/>
      <c r="M149" s="139" t="s">
        <v>18</v>
      </c>
      <c r="N149" s="140" t="s">
        <v>42</v>
      </c>
      <c r="P149" s="141">
        <f t="shared" si="31"/>
        <v>0</v>
      </c>
      <c r="Q149" s="141">
        <v>0</v>
      </c>
      <c r="R149" s="141">
        <f t="shared" si="32"/>
        <v>0</v>
      </c>
      <c r="S149" s="141">
        <v>0</v>
      </c>
      <c r="T149" s="142">
        <f t="shared" si="33"/>
        <v>0</v>
      </c>
      <c r="AR149" s="143" t="s">
        <v>195</v>
      </c>
      <c r="AT149" s="143" t="s">
        <v>191</v>
      </c>
      <c r="AU149" s="143" t="s">
        <v>80</v>
      </c>
      <c r="AY149" s="17" t="s">
        <v>189</v>
      </c>
      <c r="BE149" s="144">
        <f t="shared" si="34"/>
        <v>0</v>
      </c>
      <c r="BF149" s="144">
        <f t="shared" si="35"/>
        <v>0</v>
      </c>
      <c r="BG149" s="144">
        <f t="shared" si="36"/>
        <v>0</v>
      </c>
      <c r="BH149" s="144">
        <f t="shared" si="37"/>
        <v>0</v>
      </c>
      <c r="BI149" s="144">
        <f t="shared" si="38"/>
        <v>0</v>
      </c>
      <c r="BJ149" s="17" t="s">
        <v>78</v>
      </c>
      <c r="BK149" s="144">
        <f t="shared" si="39"/>
        <v>0</v>
      </c>
      <c r="BL149" s="17" t="s">
        <v>195</v>
      </c>
      <c r="BM149" s="143" t="s">
        <v>1127</v>
      </c>
    </row>
    <row r="150" spans="2:65" s="1" customFormat="1" ht="16.5" customHeight="1">
      <c r="B150" s="32"/>
      <c r="C150" s="132" t="s">
        <v>485</v>
      </c>
      <c r="D150" s="132" t="s">
        <v>191</v>
      </c>
      <c r="E150" s="133" t="s">
        <v>3566</v>
      </c>
      <c r="F150" s="134" t="s">
        <v>3567</v>
      </c>
      <c r="G150" s="135" t="s">
        <v>2582</v>
      </c>
      <c r="H150" s="136">
        <v>1</v>
      </c>
      <c r="I150" s="137"/>
      <c r="J150" s="138">
        <f t="shared" si="30"/>
        <v>0</v>
      </c>
      <c r="K150" s="134" t="s">
        <v>18</v>
      </c>
      <c r="L150" s="32"/>
      <c r="M150" s="139" t="s">
        <v>18</v>
      </c>
      <c r="N150" s="140" t="s">
        <v>42</v>
      </c>
      <c r="P150" s="141">
        <f t="shared" si="31"/>
        <v>0</v>
      </c>
      <c r="Q150" s="141">
        <v>0</v>
      </c>
      <c r="R150" s="141">
        <f t="shared" si="32"/>
        <v>0</v>
      </c>
      <c r="S150" s="141">
        <v>0</v>
      </c>
      <c r="T150" s="142">
        <f t="shared" si="33"/>
        <v>0</v>
      </c>
      <c r="AR150" s="143" t="s">
        <v>195</v>
      </c>
      <c r="AT150" s="143" t="s">
        <v>191</v>
      </c>
      <c r="AU150" s="143" t="s">
        <v>80</v>
      </c>
      <c r="AY150" s="17" t="s">
        <v>189</v>
      </c>
      <c r="BE150" s="144">
        <f t="shared" si="34"/>
        <v>0</v>
      </c>
      <c r="BF150" s="144">
        <f t="shared" si="35"/>
        <v>0</v>
      </c>
      <c r="BG150" s="144">
        <f t="shared" si="36"/>
        <v>0</v>
      </c>
      <c r="BH150" s="144">
        <f t="shared" si="37"/>
        <v>0</v>
      </c>
      <c r="BI150" s="144">
        <f t="shared" si="38"/>
        <v>0</v>
      </c>
      <c r="BJ150" s="17" t="s">
        <v>78</v>
      </c>
      <c r="BK150" s="144">
        <f t="shared" si="39"/>
        <v>0</v>
      </c>
      <c r="BL150" s="17" t="s">
        <v>195</v>
      </c>
      <c r="BM150" s="143" t="s">
        <v>1140</v>
      </c>
    </row>
    <row r="151" spans="2:65" s="1" customFormat="1" ht="16.5" customHeight="1">
      <c r="B151" s="32"/>
      <c r="C151" s="132" t="s">
        <v>491</v>
      </c>
      <c r="D151" s="132" t="s">
        <v>191</v>
      </c>
      <c r="E151" s="133" t="s">
        <v>3344</v>
      </c>
      <c r="F151" s="134" t="s">
        <v>3158</v>
      </c>
      <c r="G151" s="135" t="s">
        <v>2582</v>
      </c>
      <c r="H151" s="136">
        <v>1</v>
      </c>
      <c r="I151" s="137"/>
      <c r="J151" s="138">
        <f t="shared" si="30"/>
        <v>0</v>
      </c>
      <c r="K151" s="134" t="s">
        <v>18</v>
      </c>
      <c r="L151" s="32"/>
      <c r="M151" s="139" t="s">
        <v>18</v>
      </c>
      <c r="N151" s="140" t="s">
        <v>42</v>
      </c>
      <c r="P151" s="141">
        <f t="shared" si="31"/>
        <v>0</v>
      </c>
      <c r="Q151" s="141">
        <v>0</v>
      </c>
      <c r="R151" s="141">
        <f t="shared" si="32"/>
        <v>0</v>
      </c>
      <c r="S151" s="141">
        <v>0</v>
      </c>
      <c r="T151" s="142">
        <f t="shared" si="33"/>
        <v>0</v>
      </c>
      <c r="AR151" s="143" t="s">
        <v>195</v>
      </c>
      <c r="AT151" s="143" t="s">
        <v>191</v>
      </c>
      <c r="AU151" s="143" t="s">
        <v>80</v>
      </c>
      <c r="AY151" s="17" t="s">
        <v>189</v>
      </c>
      <c r="BE151" s="144">
        <f t="shared" si="34"/>
        <v>0</v>
      </c>
      <c r="BF151" s="144">
        <f t="shared" si="35"/>
        <v>0</v>
      </c>
      <c r="BG151" s="144">
        <f t="shared" si="36"/>
        <v>0</v>
      </c>
      <c r="BH151" s="144">
        <f t="shared" si="37"/>
        <v>0</v>
      </c>
      <c r="BI151" s="144">
        <f t="shared" si="38"/>
        <v>0</v>
      </c>
      <c r="BJ151" s="17" t="s">
        <v>78</v>
      </c>
      <c r="BK151" s="144">
        <f t="shared" si="39"/>
        <v>0</v>
      </c>
      <c r="BL151" s="17" t="s">
        <v>195</v>
      </c>
      <c r="BM151" s="143" t="s">
        <v>1151</v>
      </c>
    </row>
    <row r="152" spans="2:65" s="1" customFormat="1" ht="16.5" customHeight="1">
      <c r="B152" s="32"/>
      <c r="C152" s="132" t="s">
        <v>497</v>
      </c>
      <c r="D152" s="132" t="s">
        <v>191</v>
      </c>
      <c r="E152" s="133" t="s">
        <v>3568</v>
      </c>
      <c r="F152" s="134" t="s">
        <v>3415</v>
      </c>
      <c r="G152" s="135" t="s">
        <v>2582</v>
      </c>
      <c r="H152" s="136">
        <v>1</v>
      </c>
      <c r="I152" s="137"/>
      <c r="J152" s="138">
        <f t="shared" si="30"/>
        <v>0</v>
      </c>
      <c r="K152" s="134" t="s">
        <v>18</v>
      </c>
      <c r="L152" s="32"/>
      <c r="M152" s="139" t="s">
        <v>18</v>
      </c>
      <c r="N152" s="140" t="s">
        <v>42</v>
      </c>
      <c r="P152" s="141">
        <f t="shared" si="31"/>
        <v>0</v>
      </c>
      <c r="Q152" s="141">
        <v>0</v>
      </c>
      <c r="R152" s="141">
        <f t="shared" si="32"/>
        <v>0</v>
      </c>
      <c r="S152" s="141">
        <v>0</v>
      </c>
      <c r="T152" s="142">
        <f t="shared" si="33"/>
        <v>0</v>
      </c>
      <c r="AR152" s="143" t="s">
        <v>195</v>
      </c>
      <c r="AT152" s="143" t="s">
        <v>191</v>
      </c>
      <c r="AU152" s="143" t="s">
        <v>80</v>
      </c>
      <c r="AY152" s="17" t="s">
        <v>189</v>
      </c>
      <c r="BE152" s="144">
        <f t="shared" si="34"/>
        <v>0</v>
      </c>
      <c r="BF152" s="144">
        <f t="shared" si="35"/>
        <v>0</v>
      </c>
      <c r="BG152" s="144">
        <f t="shared" si="36"/>
        <v>0</v>
      </c>
      <c r="BH152" s="144">
        <f t="shared" si="37"/>
        <v>0</v>
      </c>
      <c r="BI152" s="144">
        <f t="shared" si="38"/>
        <v>0</v>
      </c>
      <c r="BJ152" s="17" t="s">
        <v>78</v>
      </c>
      <c r="BK152" s="144">
        <f t="shared" si="39"/>
        <v>0</v>
      </c>
      <c r="BL152" s="17" t="s">
        <v>195</v>
      </c>
      <c r="BM152" s="143" t="s">
        <v>1161</v>
      </c>
    </row>
    <row r="153" spans="2:65" s="1" customFormat="1" ht="16.5" customHeight="1">
      <c r="B153" s="32"/>
      <c r="C153" s="132" t="s">
        <v>502</v>
      </c>
      <c r="D153" s="132" t="s">
        <v>191</v>
      </c>
      <c r="E153" s="133" t="s">
        <v>3569</v>
      </c>
      <c r="F153" s="134" t="s">
        <v>3570</v>
      </c>
      <c r="G153" s="135" t="s">
        <v>2582</v>
      </c>
      <c r="H153" s="136">
        <v>1</v>
      </c>
      <c r="I153" s="137"/>
      <c r="J153" s="138">
        <f t="shared" si="30"/>
        <v>0</v>
      </c>
      <c r="K153" s="134" t="s">
        <v>18</v>
      </c>
      <c r="L153" s="32"/>
      <c r="M153" s="139" t="s">
        <v>18</v>
      </c>
      <c r="N153" s="140" t="s">
        <v>42</v>
      </c>
      <c r="P153" s="141">
        <f t="shared" si="31"/>
        <v>0</v>
      </c>
      <c r="Q153" s="141">
        <v>0</v>
      </c>
      <c r="R153" s="141">
        <f t="shared" si="32"/>
        <v>0</v>
      </c>
      <c r="S153" s="141">
        <v>0</v>
      </c>
      <c r="T153" s="142">
        <f t="shared" si="33"/>
        <v>0</v>
      </c>
      <c r="AR153" s="143" t="s">
        <v>195</v>
      </c>
      <c r="AT153" s="143" t="s">
        <v>191</v>
      </c>
      <c r="AU153" s="143" t="s">
        <v>80</v>
      </c>
      <c r="AY153" s="17" t="s">
        <v>189</v>
      </c>
      <c r="BE153" s="144">
        <f t="shared" si="34"/>
        <v>0</v>
      </c>
      <c r="BF153" s="144">
        <f t="shared" si="35"/>
        <v>0</v>
      </c>
      <c r="BG153" s="144">
        <f t="shared" si="36"/>
        <v>0</v>
      </c>
      <c r="BH153" s="144">
        <f t="shared" si="37"/>
        <v>0</v>
      </c>
      <c r="BI153" s="144">
        <f t="shared" si="38"/>
        <v>0</v>
      </c>
      <c r="BJ153" s="17" t="s">
        <v>78</v>
      </c>
      <c r="BK153" s="144">
        <f t="shared" si="39"/>
        <v>0</v>
      </c>
      <c r="BL153" s="17" t="s">
        <v>195</v>
      </c>
      <c r="BM153" s="143" t="s">
        <v>1171</v>
      </c>
    </row>
    <row r="154" spans="2:65" s="1" customFormat="1" ht="16.5" customHeight="1">
      <c r="B154" s="32"/>
      <c r="C154" s="132" t="s">
        <v>512</v>
      </c>
      <c r="D154" s="132" t="s">
        <v>191</v>
      </c>
      <c r="E154" s="133" t="s">
        <v>3571</v>
      </c>
      <c r="F154" s="134" t="s">
        <v>3419</v>
      </c>
      <c r="G154" s="135" t="s">
        <v>2582</v>
      </c>
      <c r="H154" s="136">
        <v>1</v>
      </c>
      <c r="I154" s="137"/>
      <c r="J154" s="138">
        <f t="shared" si="30"/>
        <v>0</v>
      </c>
      <c r="K154" s="134" t="s">
        <v>18</v>
      </c>
      <c r="L154" s="32"/>
      <c r="M154" s="139" t="s">
        <v>18</v>
      </c>
      <c r="N154" s="140" t="s">
        <v>42</v>
      </c>
      <c r="P154" s="141">
        <f t="shared" si="31"/>
        <v>0</v>
      </c>
      <c r="Q154" s="141">
        <v>0</v>
      </c>
      <c r="R154" s="141">
        <f t="shared" si="32"/>
        <v>0</v>
      </c>
      <c r="S154" s="141">
        <v>0</v>
      </c>
      <c r="T154" s="142">
        <f t="shared" si="33"/>
        <v>0</v>
      </c>
      <c r="AR154" s="143" t="s">
        <v>195</v>
      </c>
      <c r="AT154" s="143" t="s">
        <v>191</v>
      </c>
      <c r="AU154" s="143" t="s">
        <v>80</v>
      </c>
      <c r="AY154" s="17" t="s">
        <v>189</v>
      </c>
      <c r="BE154" s="144">
        <f t="shared" si="34"/>
        <v>0</v>
      </c>
      <c r="BF154" s="144">
        <f t="shared" si="35"/>
        <v>0</v>
      </c>
      <c r="BG154" s="144">
        <f t="shared" si="36"/>
        <v>0</v>
      </c>
      <c r="BH154" s="144">
        <f t="shared" si="37"/>
        <v>0</v>
      </c>
      <c r="BI154" s="144">
        <f t="shared" si="38"/>
        <v>0</v>
      </c>
      <c r="BJ154" s="17" t="s">
        <v>78</v>
      </c>
      <c r="BK154" s="144">
        <f t="shared" si="39"/>
        <v>0</v>
      </c>
      <c r="BL154" s="17" t="s">
        <v>195</v>
      </c>
      <c r="BM154" s="143" t="s">
        <v>1183</v>
      </c>
    </row>
    <row r="155" spans="2:65" s="1" customFormat="1" ht="16.5" customHeight="1">
      <c r="B155" s="32"/>
      <c r="C155" s="132" t="s">
        <v>520</v>
      </c>
      <c r="D155" s="132" t="s">
        <v>191</v>
      </c>
      <c r="E155" s="133" t="s">
        <v>3572</v>
      </c>
      <c r="F155" s="134" t="s">
        <v>3573</v>
      </c>
      <c r="G155" s="135" t="s">
        <v>2582</v>
      </c>
      <c r="H155" s="136">
        <v>1</v>
      </c>
      <c r="I155" s="137"/>
      <c r="J155" s="138">
        <f t="shared" si="30"/>
        <v>0</v>
      </c>
      <c r="K155" s="134" t="s">
        <v>18</v>
      </c>
      <c r="L155" s="32"/>
      <c r="M155" s="139" t="s">
        <v>18</v>
      </c>
      <c r="N155" s="140" t="s">
        <v>42</v>
      </c>
      <c r="P155" s="141">
        <f t="shared" si="31"/>
        <v>0</v>
      </c>
      <c r="Q155" s="141">
        <v>0</v>
      </c>
      <c r="R155" s="141">
        <f t="shared" si="32"/>
        <v>0</v>
      </c>
      <c r="S155" s="141">
        <v>0</v>
      </c>
      <c r="T155" s="142">
        <f t="shared" si="33"/>
        <v>0</v>
      </c>
      <c r="AR155" s="143" t="s">
        <v>195</v>
      </c>
      <c r="AT155" s="143" t="s">
        <v>191</v>
      </c>
      <c r="AU155" s="143" t="s">
        <v>80</v>
      </c>
      <c r="AY155" s="17" t="s">
        <v>189</v>
      </c>
      <c r="BE155" s="144">
        <f t="shared" si="34"/>
        <v>0</v>
      </c>
      <c r="BF155" s="144">
        <f t="shared" si="35"/>
        <v>0</v>
      </c>
      <c r="BG155" s="144">
        <f t="shared" si="36"/>
        <v>0</v>
      </c>
      <c r="BH155" s="144">
        <f t="shared" si="37"/>
        <v>0</v>
      </c>
      <c r="BI155" s="144">
        <f t="shared" si="38"/>
        <v>0</v>
      </c>
      <c r="BJ155" s="17" t="s">
        <v>78</v>
      </c>
      <c r="BK155" s="144">
        <f t="shared" si="39"/>
        <v>0</v>
      </c>
      <c r="BL155" s="17" t="s">
        <v>195</v>
      </c>
      <c r="BM155" s="143" t="s">
        <v>1193</v>
      </c>
    </row>
    <row r="156" spans="2:65" s="1" customFormat="1" ht="16.5" customHeight="1">
      <c r="B156" s="32"/>
      <c r="C156" s="132" t="s">
        <v>528</v>
      </c>
      <c r="D156" s="132" t="s">
        <v>191</v>
      </c>
      <c r="E156" s="133" t="s">
        <v>3574</v>
      </c>
      <c r="F156" s="134" t="s">
        <v>3575</v>
      </c>
      <c r="G156" s="135" t="s">
        <v>2582</v>
      </c>
      <c r="H156" s="136">
        <v>1</v>
      </c>
      <c r="I156" s="137"/>
      <c r="J156" s="138">
        <f t="shared" si="30"/>
        <v>0</v>
      </c>
      <c r="K156" s="134" t="s">
        <v>18</v>
      </c>
      <c r="L156" s="32"/>
      <c r="M156" s="139" t="s">
        <v>18</v>
      </c>
      <c r="N156" s="140" t="s">
        <v>42</v>
      </c>
      <c r="P156" s="141">
        <f t="shared" si="31"/>
        <v>0</v>
      </c>
      <c r="Q156" s="141">
        <v>0</v>
      </c>
      <c r="R156" s="141">
        <f t="shared" si="32"/>
        <v>0</v>
      </c>
      <c r="S156" s="141">
        <v>0</v>
      </c>
      <c r="T156" s="142">
        <f t="shared" si="33"/>
        <v>0</v>
      </c>
      <c r="AR156" s="143" t="s">
        <v>195</v>
      </c>
      <c r="AT156" s="143" t="s">
        <v>191</v>
      </c>
      <c r="AU156" s="143" t="s">
        <v>80</v>
      </c>
      <c r="AY156" s="17" t="s">
        <v>189</v>
      </c>
      <c r="BE156" s="144">
        <f t="shared" si="34"/>
        <v>0</v>
      </c>
      <c r="BF156" s="144">
        <f t="shared" si="35"/>
        <v>0</v>
      </c>
      <c r="BG156" s="144">
        <f t="shared" si="36"/>
        <v>0</v>
      </c>
      <c r="BH156" s="144">
        <f t="shared" si="37"/>
        <v>0</v>
      </c>
      <c r="BI156" s="144">
        <f t="shared" si="38"/>
        <v>0</v>
      </c>
      <c r="BJ156" s="17" t="s">
        <v>78</v>
      </c>
      <c r="BK156" s="144">
        <f t="shared" si="39"/>
        <v>0</v>
      </c>
      <c r="BL156" s="17" t="s">
        <v>195</v>
      </c>
      <c r="BM156" s="143" t="s">
        <v>1203</v>
      </c>
    </row>
    <row r="157" spans="2:65" s="1" customFormat="1" ht="16.5" customHeight="1">
      <c r="B157" s="32"/>
      <c r="C157" s="132" t="s">
        <v>534</v>
      </c>
      <c r="D157" s="132" t="s">
        <v>191</v>
      </c>
      <c r="E157" s="133" t="s">
        <v>3355</v>
      </c>
      <c r="F157" s="134" t="s">
        <v>3182</v>
      </c>
      <c r="G157" s="135" t="s">
        <v>2582</v>
      </c>
      <c r="H157" s="136">
        <v>1</v>
      </c>
      <c r="I157" s="137"/>
      <c r="J157" s="138">
        <f t="shared" si="30"/>
        <v>0</v>
      </c>
      <c r="K157" s="134" t="s">
        <v>18</v>
      </c>
      <c r="L157" s="32"/>
      <c r="M157" s="139" t="s">
        <v>18</v>
      </c>
      <c r="N157" s="140" t="s">
        <v>42</v>
      </c>
      <c r="P157" s="141">
        <f t="shared" si="31"/>
        <v>0</v>
      </c>
      <c r="Q157" s="141">
        <v>0</v>
      </c>
      <c r="R157" s="141">
        <f t="shared" si="32"/>
        <v>0</v>
      </c>
      <c r="S157" s="141">
        <v>0</v>
      </c>
      <c r="T157" s="142">
        <f t="shared" si="33"/>
        <v>0</v>
      </c>
      <c r="AR157" s="143" t="s">
        <v>195</v>
      </c>
      <c r="AT157" s="143" t="s">
        <v>191</v>
      </c>
      <c r="AU157" s="143" t="s">
        <v>80</v>
      </c>
      <c r="AY157" s="17" t="s">
        <v>189</v>
      </c>
      <c r="BE157" s="144">
        <f t="shared" si="34"/>
        <v>0</v>
      </c>
      <c r="BF157" s="144">
        <f t="shared" si="35"/>
        <v>0</v>
      </c>
      <c r="BG157" s="144">
        <f t="shared" si="36"/>
        <v>0</v>
      </c>
      <c r="BH157" s="144">
        <f t="shared" si="37"/>
        <v>0</v>
      </c>
      <c r="BI157" s="144">
        <f t="shared" si="38"/>
        <v>0</v>
      </c>
      <c r="BJ157" s="17" t="s">
        <v>78</v>
      </c>
      <c r="BK157" s="144">
        <f t="shared" si="39"/>
        <v>0</v>
      </c>
      <c r="BL157" s="17" t="s">
        <v>195</v>
      </c>
      <c r="BM157" s="143" t="s">
        <v>1213</v>
      </c>
    </row>
    <row r="158" spans="2:65" s="1" customFormat="1" ht="16.5" customHeight="1">
      <c r="B158" s="32"/>
      <c r="C158" s="132" t="s">
        <v>542</v>
      </c>
      <c r="D158" s="132" t="s">
        <v>191</v>
      </c>
      <c r="E158" s="133" t="s">
        <v>3576</v>
      </c>
      <c r="F158" s="134" t="s">
        <v>3577</v>
      </c>
      <c r="G158" s="135" t="s">
        <v>2582</v>
      </c>
      <c r="H158" s="136">
        <v>1</v>
      </c>
      <c r="I158" s="137"/>
      <c r="J158" s="138">
        <f t="shared" si="30"/>
        <v>0</v>
      </c>
      <c r="K158" s="134" t="s">
        <v>18</v>
      </c>
      <c r="L158" s="32"/>
      <c r="M158" s="139" t="s">
        <v>18</v>
      </c>
      <c r="N158" s="140" t="s">
        <v>42</v>
      </c>
      <c r="P158" s="141">
        <f t="shared" si="31"/>
        <v>0</v>
      </c>
      <c r="Q158" s="141">
        <v>0</v>
      </c>
      <c r="R158" s="141">
        <f t="shared" si="32"/>
        <v>0</v>
      </c>
      <c r="S158" s="141">
        <v>0</v>
      </c>
      <c r="T158" s="142">
        <f t="shared" si="33"/>
        <v>0</v>
      </c>
      <c r="AR158" s="143" t="s">
        <v>195</v>
      </c>
      <c r="AT158" s="143" t="s">
        <v>191</v>
      </c>
      <c r="AU158" s="143" t="s">
        <v>80</v>
      </c>
      <c r="AY158" s="17" t="s">
        <v>189</v>
      </c>
      <c r="BE158" s="144">
        <f t="shared" si="34"/>
        <v>0</v>
      </c>
      <c r="BF158" s="144">
        <f t="shared" si="35"/>
        <v>0</v>
      </c>
      <c r="BG158" s="144">
        <f t="shared" si="36"/>
        <v>0</v>
      </c>
      <c r="BH158" s="144">
        <f t="shared" si="37"/>
        <v>0</v>
      </c>
      <c r="BI158" s="144">
        <f t="shared" si="38"/>
        <v>0</v>
      </c>
      <c r="BJ158" s="17" t="s">
        <v>78</v>
      </c>
      <c r="BK158" s="144">
        <f t="shared" si="39"/>
        <v>0</v>
      </c>
      <c r="BL158" s="17" t="s">
        <v>195</v>
      </c>
      <c r="BM158" s="143" t="s">
        <v>1225</v>
      </c>
    </row>
    <row r="159" spans="2:65" s="1" customFormat="1" ht="16.5" customHeight="1">
      <c r="B159" s="32"/>
      <c r="C159" s="132" t="s">
        <v>548</v>
      </c>
      <c r="D159" s="132" t="s">
        <v>191</v>
      </c>
      <c r="E159" s="133" t="s">
        <v>3578</v>
      </c>
      <c r="F159" s="134" t="s">
        <v>3162</v>
      </c>
      <c r="G159" s="135" t="s">
        <v>2582</v>
      </c>
      <c r="H159" s="136">
        <v>1</v>
      </c>
      <c r="I159" s="137"/>
      <c r="J159" s="138">
        <f t="shared" si="30"/>
        <v>0</v>
      </c>
      <c r="K159" s="134" t="s">
        <v>18</v>
      </c>
      <c r="L159" s="32"/>
      <c r="M159" s="139" t="s">
        <v>18</v>
      </c>
      <c r="N159" s="140" t="s">
        <v>42</v>
      </c>
      <c r="P159" s="141">
        <f t="shared" si="31"/>
        <v>0</v>
      </c>
      <c r="Q159" s="141">
        <v>0</v>
      </c>
      <c r="R159" s="141">
        <f t="shared" si="32"/>
        <v>0</v>
      </c>
      <c r="S159" s="141">
        <v>0</v>
      </c>
      <c r="T159" s="142">
        <f t="shared" si="33"/>
        <v>0</v>
      </c>
      <c r="AR159" s="143" t="s">
        <v>195</v>
      </c>
      <c r="AT159" s="143" t="s">
        <v>191</v>
      </c>
      <c r="AU159" s="143" t="s">
        <v>80</v>
      </c>
      <c r="AY159" s="17" t="s">
        <v>189</v>
      </c>
      <c r="BE159" s="144">
        <f t="shared" si="34"/>
        <v>0</v>
      </c>
      <c r="BF159" s="144">
        <f t="shared" si="35"/>
        <v>0</v>
      </c>
      <c r="BG159" s="144">
        <f t="shared" si="36"/>
        <v>0</v>
      </c>
      <c r="BH159" s="144">
        <f t="shared" si="37"/>
        <v>0</v>
      </c>
      <c r="BI159" s="144">
        <f t="shared" si="38"/>
        <v>0</v>
      </c>
      <c r="BJ159" s="17" t="s">
        <v>78</v>
      </c>
      <c r="BK159" s="144">
        <f t="shared" si="39"/>
        <v>0</v>
      </c>
      <c r="BL159" s="17" t="s">
        <v>195</v>
      </c>
      <c r="BM159" s="143" t="s">
        <v>1236</v>
      </c>
    </row>
    <row r="160" spans="2:65" s="1" customFormat="1" ht="16.5" customHeight="1">
      <c r="B160" s="32"/>
      <c r="C160" s="132" t="s">
        <v>554</v>
      </c>
      <c r="D160" s="132" t="s">
        <v>191</v>
      </c>
      <c r="E160" s="133" t="s">
        <v>3579</v>
      </c>
      <c r="F160" s="134" t="s">
        <v>3166</v>
      </c>
      <c r="G160" s="135" t="s">
        <v>2582</v>
      </c>
      <c r="H160" s="136">
        <v>1</v>
      </c>
      <c r="I160" s="137"/>
      <c r="J160" s="138">
        <f t="shared" si="30"/>
        <v>0</v>
      </c>
      <c r="K160" s="134" t="s">
        <v>18</v>
      </c>
      <c r="L160" s="32"/>
      <c r="M160" s="139" t="s">
        <v>18</v>
      </c>
      <c r="N160" s="140" t="s">
        <v>42</v>
      </c>
      <c r="P160" s="141">
        <f t="shared" si="31"/>
        <v>0</v>
      </c>
      <c r="Q160" s="141">
        <v>0</v>
      </c>
      <c r="R160" s="141">
        <f t="shared" si="32"/>
        <v>0</v>
      </c>
      <c r="S160" s="141">
        <v>0</v>
      </c>
      <c r="T160" s="142">
        <f t="shared" si="33"/>
        <v>0</v>
      </c>
      <c r="AR160" s="143" t="s">
        <v>195</v>
      </c>
      <c r="AT160" s="143" t="s">
        <v>191</v>
      </c>
      <c r="AU160" s="143" t="s">
        <v>80</v>
      </c>
      <c r="AY160" s="17" t="s">
        <v>189</v>
      </c>
      <c r="BE160" s="144">
        <f t="shared" si="34"/>
        <v>0</v>
      </c>
      <c r="BF160" s="144">
        <f t="shared" si="35"/>
        <v>0</v>
      </c>
      <c r="BG160" s="144">
        <f t="shared" si="36"/>
        <v>0</v>
      </c>
      <c r="BH160" s="144">
        <f t="shared" si="37"/>
        <v>0</v>
      </c>
      <c r="BI160" s="144">
        <f t="shared" si="38"/>
        <v>0</v>
      </c>
      <c r="BJ160" s="17" t="s">
        <v>78</v>
      </c>
      <c r="BK160" s="144">
        <f t="shared" si="39"/>
        <v>0</v>
      </c>
      <c r="BL160" s="17" t="s">
        <v>195</v>
      </c>
      <c r="BM160" s="143" t="s">
        <v>1246</v>
      </c>
    </row>
    <row r="161" spans="2:65" s="1" customFormat="1" ht="16.5" customHeight="1">
      <c r="B161" s="32"/>
      <c r="C161" s="132" t="s">
        <v>558</v>
      </c>
      <c r="D161" s="132" t="s">
        <v>191</v>
      </c>
      <c r="E161" s="133" t="s">
        <v>3580</v>
      </c>
      <c r="F161" s="134" t="s">
        <v>3164</v>
      </c>
      <c r="G161" s="135" t="s">
        <v>2582</v>
      </c>
      <c r="H161" s="136">
        <v>1</v>
      </c>
      <c r="I161" s="137"/>
      <c r="J161" s="138">
        <f t="shared" si="30"/>
        <v>0</v>
      </c>
      <c r="K161" s="134" t="s">
        <v>18</v>
      </c>
      <c r="L161" s="32"/>
      <c r="M161" s="139" t="s">
        <v>18</v>
      </c>
      <c r="N161" s="140" t="s">
        <v>42</v>
      </c>
      <c r="P161" s="141">
        <f t="shared" si="31"/>
        <v>0</v>
      </c>
      <c r="Q161" s="141">
        <v>0</v>
      </c>
      <c r="R161" s="141">
        <f t="shared" si="32"/>
        <v>0</v>
      </c>
      <c r="S161" s="141">
        <v>0</v>
      </c>
      <c r="T161" s="142">
        <f t="shared" si="33"/>
        <v>0</v>
      </c>
      <c r="AR161" s="143" t="s">
        <v>195</v>
      </c>
      <c r="AT161" s="143" t="s">
        <v>191</v>
      </c>
      <c r="AU161" s="143" t="s">
        <v>80</v>
      </c>
      <c r="AY161" s="17" t="s">
        <v>189</v>
      </c>
      <c r="BE161" s="144">
        <f t="shared" si="34"/>
        <v>0</v>
      </c>
      <c r="BF161" s="144">
        <f t="shared" si="35"/>
        <v>0</v>
      </c>
      <c r="BG161" s="144">
        <f t="shared" si="36"/>
        <v>0</v>
      </c>
      <c r="BH161" s="144">
        <f t="shared" si="37"/>
        <v>0</v>
      </c>
      <c r="BI161" s="144">
        <f t="shared" si="38"/>
        <v>0</v>
      </c>
      <c r="BJ161" s="17" t="s">
        <v>78</v>
      </c>
      <c r="BK161" s="144">
        <f t="shared" si="39"/>
        <v>0</v>
      </c>
      <c r="BL161" s="17" t="s">
        <v>195</v>
      </c>
      <c r="BM161" s="143" t="s">
        <v>1258</v>
      </c>
    </row>
    <row r="162" spans="2:65" s="1" customFormat="1" ht="16.5" customHeight="1">
      <c r="B162" s="32"/>
      <c r="C162" s="132" t="s">
        <v>564</v>
      </c>
      <c r="D162" s="132" t="s">
        <v>191</v>
      </c>
      <c r="E162" s="133" t="s">
        <v>3581</v>
      </c>
      <c r="F162" s="134" t="s">
        <v>3168</v>
      </c>
      <c r="G162" s="135" t="s">
        <v>2582</v>
      </c>
      <c r="H162" s="136">
        <v>1</v>
      </c>
      <c r="I162" s="137"/>
      <c r="J162" s="138">
        <f t="shared" si="30"/>
        <v>0</v>
      </c>
      <c r="K162" s="134" t="s">
        <v>18</v>
      </c>
      <c r="L162" s="32"/>
      <c r="M162" s="139" t="s">
        <v>18</v>
      </c>
      <c r="N162" s="140" t="s">
        <v>42</v>
      </c>
      <c r="P162" s="141">
        <f t="shared" si="31"/>
        <v>0</v>
      </c>
      <c r="Q162" s="141">
        <v>0</v>
      </c>
      <c r="R162" s="141">
        <f t="shared" si="32"/>
        <v>0</v>
      </c>
      <c r="S162" s="141">
        <v>0</v>
      </c>
      <c r="T162" s="142">
        <f t="shared" si="33"/>
        <v>0</v>
      </c>
      <c r="AR162" s="143" t="s">
        <v>195</v>
      </c>
      <c r="AT162" s="143" t="s">
        <v>191</v>
      </c>
      <c r="AU162" s="143" t="s">
        <v>80</v>
      </c>
      <c r="AY162" s="17" t="s">
        <v>189</v>
      </c>
      <c r="BE162" s="144">
        <f t="shared" si="34"/>
        <v>0</v>
      </c>
      <c r="BF162" s="144">
        <f t="shared" si="35"/>
        <v>0</v>
      </c>
      <c r="BG162" s="144">
        <f t="shared" si="36"/>
        <v>0</v>
      </c>
      <c r="BH162" s="144">
        <f t="shared" si="37"/>
        <v>0</v>
      </c>
      <c r="BI162" s="144">
        <f t="shared" si="38"/>
        <v>0</v>
      </c>
      <c r="BJ162" s="17" t="s">
        <v>78</v>
      </c>
      <c r="BK162" s="144">
        <f t="shared" si="39"/>
        <v>0</v>
      </c>
      <c r="BL162" s="17" t="s">
        <v>195</v>
      </c>
      <c r="BM162" s="143" t="s">
        <v>1270</v>
      </c>
    </row>
    <row r="163" spans="2:65" s="1" customFormat="1" ht="16.5" customHeight="1">
      <c r="B163" s="32"/>
      <c r="C163" s="132" t="s">
        <v>572</v>
      </c>
      <c r="D163" s="132" t="s">
        <v>191</v>
      </c>
      <c r="E163" s="133" t="s">
        <v>3582</v>
      </c>
      <c r="F163" s="134" t="s">
        <v>3583</v>
      </c>
      <c r="G163" s="135" t="s">
        <v>2582</v>
      </c>
      <c r="H163" s="136">
        <v>1</v>
      </c>
      <c r="I163" s="137"/>
      <c r="J163" s="138">
        <f t="shared" si="30"/>
        <v>0</v>
      </c>
      <c r="K163" s="134" t="s">
        <v>18</v>
      </c>
      <c r="L163" s="32"/>
      <c r="M163" s="139" t="s">
        <v>18</v>
      </c>
      <c r="N163" s="140" t="s">
        <v>42</v>
      </c>
      <c r="P163" s="141">
        <f t="shared" si="31"/>
        <v>0</v>
      </c>
      <c r="Q163" s="141">
        <v>0</v>
      </c>
      <c r="R163" s="141">
        <f t="shared" si="32"/>
        <v>0</v>
      </c>
      <c r="S163" s="141">
        <v>0</v>
      </c>
      <c r="T163" s="142">
        <f t="shared" si="33"/>
        <v>0</v>
      </c>
      <c r="AR163" s="143" t="s">
        <v>195</v>
      </c>
      <c r="AT163" s="143" t="s">
        <v>191</v>
      </c>
      <c r="AU163" s="143" t="s">
        <v>80</v>
      </c>
      <c r="AY163" s="17" t="s">
        <v>189</v>
      </c>
      <c r="BE163" s="144">
        <f t="shared" si="34"/>
        <v>0</v>
      </c>
      <c r="BF163" s="144">
        <f t="shared" si="35"/>
        <v>0</v>
      </c>
      <c r="BG163" s="144">
        <f t="shared" si="36"/>
        <v>0</v>
      </c>
      <c r="BH163" s="144">
        <f t="shared" si="37"/>
        <v>0</v>
      </c>
      <c r="BI163" s="144">
        <f t="shared" si="38"/>
        <v>0</v>
      </c>
      <c r="BJ163" s="17" t="s">
        <v>78</v>
      </c>
      <c r="BK163" s="144">
        <f t="shared" si="39"/>
        <v>0</v>
      </c>
      <c r="BL163" s="17" t="s">
        <v>195</v>
      </c>
      <c r="BM163" s="143" t="s">
        <v>1282</v>
      </c>
    </row>
    <row r="164" spans="2:65" s="1" customFormat="1" ht="16.5" customHeight="1">
      <c r="B164" s="32"/>
      <c r="C164" s="132" t="s">
        <v>580</v>
      </c>
      <c r="D164" s="132" t="s">
        <v>191</v>
      </c>
      <c r="E164" s="133" t="s">
        <v>3584</v>
      </c>
      <c r="F164" s="134" t="s">
        <v>3178</v>
      </c>
      <c r="G164" s="135" t="s">
        <v>2582</v>
      </c>
      <c r="H164" s="136">
        <v>1</v>
      </c>
      <c r="I164" s="137"/>
      <c r="J164" s="138">
        <f t="shared" si="30"/>
        <v>0</v>
      </c>
      <c r="K164" s="134" t="s">
        <v>18</v>
      </c>
      <c r="L164" s="32"/>
      <c r="M164" s="187" t="s">
        <v>18</v>
      </c>
      <c r="N164" s="188" t="s">
        <v>42</v>
      </c>
      <c r="O164" s="185"/>
      <c r="P164" s="189">
        <f t="shared" si="31"/>
        <v>0</v>
      </c>
      <c r="Q164" s="189">
        <v>0</v>
      </c>
      <c r="R164" s="189">
        <f t="shared" si="32"/>
        <v>0</v>
      </c>
      <c r="S164" s="189">
        <v>0</v>
      </c>
      <c r="T164" s="190">
        <f t="shared" si="33"/>
        <v>0</v>
      </c>
      <c r="AR164" s="143" t="s">
        <v>195</v>
      </c>
      <c r="AT164" s="143" t="s">
        <v>191</v>
      </c>
      <c r="AU164" s="143" t="s">
        <v>80</v>
      </c>
      <c r="AY164" s="17" t="s">
        <v>189</v>
      </c>
      <c r="BE164" s="144">
        <f t="shared" si="34"/>
        <v>0</v>
      </c>
      <c r="BF164" s="144">
        <f t="shared" si="35"/>
        <v>0</v>
      </c>
      <c r="BG164" s="144">
        <f t="shared" si="36"/>
        <v>0</v>
      </c>
      <c r="BH164" s="144">
        <f t="shared" si="37"/>
        <v>0</v>
      </c>
      <c r="BI164" s="144">
        <f t="shared" si="38"/>
        <v>0</v>
      </c>
      <c r="BJ164" s="17" t="s">
        <v>78</v>
      </c>
      <c r="BK164" s="144">
        <f t="shared" si="39"/>
        <v>0</v>
      </c>
      <c r="BL164" s="17" t="s">
        <v>195</v>
      </c>
      <c r="BM164" s="143" t="s">
        <v>1297</v>
      </c>
    </row>
    <row r="165" spans="2:65" s="1" customFormat="1" ht="6.95" customHeight="1">
      <c r="B165" s="40"/>
      <c r="C165" s="41"/>
      <c r="D165" s="41"/>
      <c r="E165" s="41"/>
      <c r="F165" s="41"/>
      <c r="G165" s="41"/>
      <c r="H165" s="41"/>
      <c r="I165" s="41"/>
      <c r="J165" s="41"/>
      <c r="K165" s="41"/>
      <c r="L165" s="32"/>
    </row>
  </sheetData>
  <sheetProtection algorithmName="SHA-512" hashValue="9Ha+/uCuzuaqrxHPnPvlwcLLWV4tE6HfVXGV8bpIVTfJ+UXCFpV9lQjJkDtuBJMdPEIUdrVfMuGtFrH54glY7A==" saltValue="nXZVCTS0RgGsl6QP9xEaWNIqWzez6MNcirLlzAFLc68sh4GsjiMIU3qnTG7wNkjgNwZgFS8pm7t1WhamRHKQUA==" spinCount="100000" sheet="1" objects="1" scenarios="1" formatColumns="0" formatRows="0" autoFilter="0"/>
  <autoFilter ref="C93:K164" xr:uid="{00000000-0009-0000-0000-00000E000000}"/>
  <mergeCells count="12">
    <mergeCell ref="E86:H86"/>
    <mergeCell ref="L2:V2"/>
    <mergeCell ref="E50:H50"/>
    <mergeCell ref="E52:H52"/>
    <mergeCell ref="E54:H54"/>
    <mergeCell ref="E82:H82"/>
    <mergeCell ref="E84:H84"/>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BM146"/>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125</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 customHeight="1">
      <c r="B8" s="20"/>
      <c r="D8" s="27" t="s">
        <v>150</v>
      </c>
      <c r="L8" s="20"/>
    </row>
    <row r="9" spans="2:46" s="1" customFormat="1" ht="16.5" customHeight="1">
      <c r="B9" s="32"/>
      <c r="E9" s="347" t="s">
        <v>151</v>
      </c>
      <c r="F9" s="346"/>
      <c r="G9" s="346"/>
      <c r="H9" s="346"/>
      <c r="L9" s="32"/>
    </row>
    <row r="10" spans="2:46" s="1" customFormat="1" ht="12" customHeight="1">
      <c r="B10" s="32"/>
      <c r="D10" s="27" t="s">
        <v>152</v>
      </c>
      <c r="L10" s="32"/>
    </row>
    <row r="11" spans="2:46" s="1" customFormat="1" ht="16.5" customHeight="1">
      <c r="B11" s="32"/>
      <c r="E11" s="342" t="s">
        <v>3585</v>
      </c>
      <c r="F11" s="346"/>
      <c r="G11" s="346"/>
      <c r="H11" s="346"/>
      <c r="L11" s="32"/>
    </row>
    <row r="12" spans="2:46" s="1" customFormat="1">
      <c r="B12" s="32"/>
      <c r="L12" s="32"/>
    </row>
    <row r="13" spans="2:46" s="1" customFormat="1" ht="12" customHeight="1">
      <c r="B13" s="32"/>
      <c r="D13" s="27" t="s">
        <v>17</v>
      </c>
      <c r="F13" s="25" t="s">
        <v>18</v>
      </c>
      <c r="I13" s="27" t="s">
        <v>19</v>
      </c>
      <c r="J13" s="25" t="s">
        <v>18</v>
      </c>
      <c r="L13" s="32"/>
    </row>
    <row r="14" spans="2:46" s="1" customFormat="1" ht="12" customHeight="1">
      <c r="B14" s="32"/>
      <c r="D14" s="27" t="s">
        <v>20</v>
      </c>
      <c r="F14" s="25" t="s">
        <v>2164</v>
      </c>
      <c r="I14" s="27" t="s">
        <v>22</v>
      </c>
      <c r="J14" s="48" t="str">
        <f>'Rekapitulace stavby'!AN8</f>
        <v>3. 4. 2024</v>
      </c>
      <c r="L14" s="32"/>
    </row>
    <row r="15" spans="2:46" s="1" customFormat="1" ht="10.9" customHeight="1">
      <c r="B15" s="32"/>
      <c r="L15" s="32"/>
    </row>
    <row r="16" spans="2:46" s="1" customFormat="1" ht="12" customHeight="1">
      <c r="B16" s="32"/>
      <c r="D16" s="27" t="s">
        <v>24</v>
      </c>
      <c r="I16" s="27" t="s">
        <v>25</v>
      </c>
      <c r="J16" s="25" t="str">
        <f>IF('Rekapitulace stavby'!AN10="","",'Rekapitulace stavby'!AN10)</f>
        <v/>
      </c>
      <c r="L16" s="32"/>
    </row>
    <row r="17" spans="2:12" s="1" customFormat="1" ht="18" customHeight="1">
      <c r="B17" s="32"/>
      <c r="E17" s="25" t="str">
        <f>IF('Rekapitulace stavby'!E11="","",'Rekapitulace stavby'!E11)</f>
        <v>Česká zemědělská univerzita</v>
      </c>
      <c r="I17" s="27" t="s">
        <v>27</v>
      </c>
      <c r="J17" s="25" t="str">
        <f>IF('Rekapitulace stavby'!AN11="","",'Rekapitulace stavby'!AN11)</f>
        <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349" t="str">
        <f>'Rekapitulace stavby'!E14</f>
        <v>Vyplň údaj</v>
      </c>
      <c r="F20" s="332"/>
      <c r="G20" s="332"/>
      <c r="H20" s="33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tr">
        <f>IF('Rekapitulace stavby'!AN16="","",'Rekapitulace stavby'!AN16)</f>
        <v/>
      </c>
      <c r="L22" s="32"/>
    </row>
    <row r="23" spans="2:12" s="1" customFormat="1" ht="18" customHeight="1">
      <c r="B23" s="32"/>
      <c r="E23" s="25" t="str">
        <f>IF('Rekapitulace stavby'!E17="","",'Rekapitulace stavby'!E17)</f>
        <v>GREBNER,  spol. s r.o.</v>
      </c>
      <c r="I23" s="27" t="s">
        <v>27</v>
      </c>
      <c r="J23" s="25" t="str">
        <f>IF('Rekapitulace stavby'!AN17="","",'Rekapitulace stavby'!AN17)</f>
        <v/>
      </c>
      <c r="L23" s="32"/>
    </row>
    <row r="24" spans="2:12" s="1" customFormat="1" ht="6.95" customHeight="1">
      <c r="B24" s="32"/>
      <c r="L24" s="32"/>
    </row>
    <row r="25" spans="2:12" s="1" customFormat="1" ht="12" customHeight="1">
      <c r="B25" s="32"/>
      <c r="D25" s="27" t="s">
        <v>33</v>
      </c>
      <c r="I25" s="27" t="s">
        <v>25</v>
      </c>
      <c r="J25" s="25" t="str">
        <f>IF('Rekapitulace stavby'!AN19="","",'Rekapitulace stavby'!AN19)</f>
        <v/>
      </c>
      <c r="L25" s="32"/>
    </row>
    <row r="26" spans="2:12" s="1" customFormat="1" ht="18" customHeight="1">
      <c r="B26" s="32"/>
      <c r="E26" s="25" t="str">
        <f>IF('Rekapitulace stavby'!E20="","",'Rekapitulace stavby'!E20)</f>
        <v>Ing. Josef Němeček</v>
      </c>
      <c r="I26" s="27" t="s">
        <v>27</v>
      </c>
      <c r="J26" s="25" t="str">
        <f>IF('Rekapitulace stavby'!AN20="","",'Rekapitulace stavby'!AN20)</f>
        <v/>
      </c>
      <c r="L26" s="32"/>
    </row>
    <row r="27" spans="2:12" s="1" customFormat="1" ht="6.95" customHeight="1">
      <c r="B27" s="32"/>
      <c r="L27" s="32"/>
    </row>
    <row r="28" spans="2:12" s="1" customFormat="1" ht="12" customHeight="1">
      <c r="B28" s="32"/>
      <c r="D28" s="27" t="s">
        <v>35</v>
      </c>
      <c r="L28" s="32"/>
    </row>
    <row r="29" spans="2:12" s="7" customFormat="1" ht="16.5" customHeight="1">
      <c r="B29" s="90"/>
      <c r="E29" s="336" t="s">
        <v>18</v>
      </c>
      <c r="F29" s="336"/>
      <c r="G29" s="336"/>
      <c r="H29" s="336"/>
      <c r="L29" s="90"/>
    </row>
    <row r="30" spans="2:12" s="1" customFormat="1" ht="6.95" customHeight="1">
      <c r="B30" s="32"/>
      <c r="L30" s="32"/>
    </row>
    <row r="31" spans="2:12" s="1" customFormat="1" ht="6.95" customHeight="1">
      <c r="B31" s="32"/>
      <c r="D31" s="49"/>
      <c r="E31" s="49"/>
      <c r="F31" s="49"/>
      <c r="G31" s="49"/>
      <c r="H31" s="49"/>
      <c r="I31" s="49"/>
      <c r="J31" s="49"/>
      <c r="K31" s="49"/>
      <c r="L31" s="32"/>
    </row>
    <row r="32" spans="2:12" s="1" customFormat="1" ht="25.35" customHeight="1">
      <c r="B32" s="32"/>
      <c r="D32" s="91" t="s">
        <v>37</v>
      </c>
      <c r="J32" s="61">
        <f>ROUND(J93, 2)</f>
        <v>0</v>
      </c>
      <c r="L32" s="32"/>
    </row>
    <row r="33" spans="2:12" s="1" customFormat="1" ht="6.95" customHeight="1">
      <c r="B33" s="32"/>
      <c r="D33" s="49"/>
      <c r="E33" s="49"/>
      <c r="F33" s="49"/>
      <c r="G33" s="49"/>
      <c r="H33" s="49"/>
      <c r="I33" s="49"/>
      <c r="J33" s="49"/>
      <c r="K33" s="49"/>
      <c r="L33" s="32"/>
    </row>
    <row r="34" spans="2:12" s="1" customFormat="1" ht="14.45" customHeight="1">
      <c r="B34" s="32"/>
      <c r="F34" s="92" t="s">
        <v>39</v>
      </c>
      <c r="I34" s="92" t="s">
        <v>38</v>
      </c>
      <c r="J34" s="92" t="s">
        <v>40</v>
      </c>
      <c r="L34" s="32"/>
    </row>
    <row r="35" spans="2:12" s="1" customFormat="1" ht="14.45" customHeight="1">
      <c r="B35" s="32"/>
      <c r="D35" s="93" t="s">
        <v>41</v>
      </c>
      <c r="E35" s="27" t="s">
        <v>42</v>
      </c>
      <c r="F35" s="81">
        <f>ROUND((SUM(BE93:BE145)),  2)</f>
        <v>0</v>
      </c>
      <c r="I35" s="94">
        <v>0.21</v>
      </c>
      <c r="J35" s="81">
        <f>ROUND(((SUM(BE93:BE145))*I35),  2)</f>
        <v>0</v>
      </c>
      <c r="L35" s="32"/>
    </row>
    <row r="36" spans="2:12" s="1" customFormat="1" ht="14.45" customHeight="1">
      <c r="B36" s="32"/>
      <c r="E36" s="27" t="s">
        <v>43</v>
      </c>
      <c r="F36" s="81">
        <f>ROUND((SUM(BF93:BF145)),  2)</f>
        <v>0</v>
      </c>
      <c r="I36" s="94">
        <v>0.12</v>
      </c>
      <c r="J36" s="81">
        <f>ROUND(((SUM(BF93:BF145))*I36),  2)</f>
        <v>0</v>
      </c>
      <c r="L36" s="32"/>
    </row>
    <row r="37" spans="2:12" s="1" customFormat="1" ht="14.45" hidden="1" customHeight="1">
      <c r="B37" s="32"/>
      <c r="E37" s="27" t="s">
        <v>44</v>
      </c>
      <c r="F37" s="81">
        <f>ROUND((SUM(BG93:BG145)),  2)</f>
        <v>0</v>
      </c>
      <c r="I37" s="94">
        <v>0.21</v>
      </c>
      <c r="J37" s="81">
        <f>0</f>
        <v>0</v>
      </c>
      <c r="L37" s="32"/>
    </row>
    <row r="38" spans="2:12" s="1" customFormat="1" ht="14.45" hidden="1" customHeight="1">
      <c r="B38" s="32"/>
      <c r="E38" s="27" t="s">
        <v>45</v>
      </c>
      <c r="F38" s="81">
        <f>ROUND((SUM(BH93:BH145)),  2)</f>
        <v>0</v>
      </c>
      <c r="I38" s="94">
        <v>0.12</v>
      </c>
      <c r="J38" s="81">
        <f>0</f>
        <v>0</v>
      </c>
      <c r="L38" s="32"/>
    </row>
    <row r="39" spans="2:12" s="1" customFormat="1" ht="14.45" hidden="1" customHeight="1">
      <c r="B39" s="32"/>
      <c r="E39" s="27" t="s">
        <v>46</v>
      </c>
      <c r="F39" s="81">
        <f>ROUND((SUM(BI93:BI145)),  2)</f>
        <v>0</v>
      </c>
      <c r="I39" s="94">
        <v>0</v>
      </c>
      <c r="J39" s="81">
        <f>0</f>
        <v>0</v>
      </c>
      <c r="L39" s="32"/>
    </row>
    <row r="40" spans="2:12" s="1" customFormat="1" ht="6.95" customHeight="1">
      <c r="B40" s="32"/>
      <c r="L40" s="32"/>
    </row>
    <row r="41" spans="2:12" s="1" customFormat="1" ht="25.35" customHeight="1">
      <c r="B41" s="32"/>
      <c r="C41" s="95"/>
      <c r="D41" s="96" t="s">
        <v>47</v>
      </c>
      <c r="E41" s="52"/>
      <c r="F41" s="52"/>
      <c r="G41" s="97" t="s">
        <v>48</v>
      </c>
      <c r="H41" s="98" t="s">
        <v>49</v>
      </c>
      <c r="I41" s="52"/>
      <c r="J41" s="99">
        <f>SUM(J32:J39)</f>
        <v>0</v>
      </c>
      <c r="K41" s="100"/>
      <c r="L41" s="32"/>
    </row>
    <row r="42" spans="2:12" s="1" customFormat="1" ht="14.45" customHeight="1">
      <c r="B42" s="40"/>
      <c r="C42" s="41"/>
      <c r="D42" s="41"/>
      <c r="E42" s="41"/>
      <c r="F42" s="41"/>
      <c r="G42" s="41"/>
      <c r="H42" s="41"/>
      <c r="I42" s="41"/>
      <c r="J42" s="41"/>
      <c r="K42" s="41"/>
      <c r="L42" s="32"/>
    </row>
    <row r="46" spans="2:12" s="1" customFormat="1" ht="6.95" customHeight="1">
      <c r="B46" s="42"/>
      <c r="C46" s="43"/>
      <c r="D46" s="43"/>
      <c r="E46" s="43"/>
      <c r="F46" s="43"/>
      <c r="G46" s="43"/>
      <c r="H46" s="43"/>
      <c r="I46" s="43"/>
      <c r="J46" s="43"/>
      <c r="K46" s="43"/>
      <c r="L46" s="32"/>
    </row>
    <row r="47" spans="2:12" s="1" customFormat="1" ht="24.95" customHeight="1">
      <c r="B47" s="32"/>
      <c r="C47" s="21" t="s">
        <v>155</v>
      </c>
      <c r="L47" s="32"/>
    </row>
    <row r="48" spans="2:12" s="1" customFormat="1" ht="6.95" customHeight="1">
      <c r="B48" s="32"/>
      <c r="L48" s="32"/>
    </row>
    <row r="49" spans="2:47" s="1" customFormat="1" ht="12" customHeight="1">
      <c r="B49" s="32"/>
      <c r="C49" s="27" t="s">
        <v>15</v>
      </c>
      <c r="L49" s="32"/>
    </row>
    <row r="50" spans="2:47" s="1" customFormat="1" ht="16.5" customHeight="1">
      <c r="B50" s="32"/>
      <c r="E50" s="347" t="str">
        <f>E7</f>
        <v>Rekonstrukce pavilonu údržby - A, úprava 13.6.2025</v>
      </c>
      <c r="F50" s="348"/>
      <c r="G50" s="348"/>
      <c r="H50" s="348"/>
      <c r="L50" s="32"/>
    </row>
    <row r="51" spans="2:47" ht="12" customHeight="1">
      <c r="B51" s="20"/>
      <c r="C51" s="27" t="s">
        <v>150</v>
      </c>
      <c r="L51" s="20"/>
    </row>
    <row r="52" spans="2:47" s="1" customFormat="1" ht="16.5" customHeight="1">
      <c r="B52" s="32"/>
      <c r="E52" s="347" t="s">
        <v>151</v>
      </c>
      <c r="F52" s="346"/>
      <c r="G52" s="346"/>
      <c r="H52" s="346"/>
      <c r="L52" s="32"/>
    </row>
    <row r="53" spans="2:47" s="1" customFormat="1" ht="12" customHeight="1">
      <c r="B53" s="32"/>
      <c r="C53" s="27" t="s">
        <v>152</v>
      </c>
      <c r="L53" s="32"/>
    </row>
    <row r="54" spans="2:47" s="1" customFormat="1" ht="16.5" customHeight="1">
      <c r="B54" s="32"/>
      <c r="E54" s="342" t="str">
        <f>E11</f>
        <v>09 - SO 01.8 - MaR</v>
      </c>
      <c r="F54" s="346"/>
      <c r="G54" s="346"/>
      <c r="H54" s="346"/>
      <c r="L54" s="32"/>
    </row>
    <row r="55" spans="2:47" s="1" customFormat="1" ht="6.95" customHeight="1">
      <c r="B55" s="32"/>
      <c r="L55" s="32"/>
    </row>
    <row r="56" spans="2:47" s="1" customFormat="1" ht="12" customHeight="1">
      <c r="B56" s="32"/>
      <c r="C56" s="27" t="s">
        <v>20</v>
      </c>
      <c r="F56" s="25" t="str">
        <f>F14</f>
        <v xml:space="preserve"> </v>
      </c>
      <c r="I56" s="27" t="s">
        <v>22</v>
      </c>
      <c r="J56" s="48" t="str">
        <f>IF(J14="","",J14)</f>
        <v>3. 4. 2024</v>
      </c>
      <c r="L56" s="32"/>
    </row>
    <row r="57" spans="2:47" s="1" customFormat="1" ht="6.95" customHeight="1">
      <c r="B57" s="32"/>
      <c r="L57" s="32"/>
    </row>
    <row r="58" spans="2:47" s="1" customFormat="1" ht="25.7" customHeight="1">
      <c r="B58" s="32"/>
      <c r="C58" s="27" t="s">
        <v>24</v>
      </c>
      <c r="F58" s="25" t="str">
        <f>E17</f>
        <v>Česká zemědělská univerzita</v>
      </c>
      <c r="I58" s="27" t="s">
        <v>30</v>
      </c>
      <c r="J58" s="30" t="str">
        <f>E23</f>
        <v>GREBNER,  spol. s r.o.</v>
      </c>
      <c r="L58" s="32"/>
    </row>
    <row r="59" spans="2:47" s="1" customFormat="1" ht="15.2" customHeight="1">
      <c r="B59" s="32"/>
      <c r="C59" s="27" t="s">
        <v>28</v>
      </c>
      <c r="F59" s="25" t="str">
        <f>IF(E20="","",E20)</f>
        <v>Vyplň údaj</v>
      </c>
      <c r="I59" s="27" t="s">
        <v>33</v>
      </c>
      <c r="J59" s="30" t="str">
        <f>E26</f>
        <v>Ing. Josef Němeček</v>
      </c>
      <c r="L59" s="32"/>
    </row>
    <row r="60" spans="2:47" s="1" customFormat="1" ht="10.35" customHeight="1">
      <c r="B60" s="32"/>
      <c r="L60" s="32"/>
    </row>
    <row r="61" spans="2:47" s="1" customFormat="1" ht="29.25" customHeight="1">
      <c r="B61" s="32"/>
      <c r="C61" s="101" t="s">
        <v>156</v>
      </c>
      <c r="D61" s="95"/>
      <c r="E61" s="95"/>
      <c r="F61" s="95"/>
      <c r="G61" s="95"/>
      <c r="H61" s="95"/>
      <c r="I61" s="95"/>
      <c r="J61" s="102" t="s">
        <v>157</v>
      </c>
      <c r="K61" s="95"/>
      <c r="L61" s="32"/>
    </row>
    <row r="62" spans="2:47" s="1" customFormat="1" ht="10.35" customHeight="1">
      <c r="B62" s="32"/>
      <c r="L62" s="32"/>
    </row>
    <row r="63" spans="2:47" s="1" customFormat="1" ht="22.9" customHeight="1">
      <c r="B63" s="32"/>
      <c r="C63" s="103" t="s">
        <v>69</v>
      </c>
      <c r="J63" s="61">
        <f>J93</f>
        <v>0</v>
      </c>
      <c r="L63" s="32"/>
      <c r="AU63" s="17" t="s">
        <v>158</v>
      </c>
    </row>
    <row r="64" spans="2:47" s="8" customFormat="1" ht="24.95" customHeight="1">
      <c r="B64" s="104"/>
      <c r="D64" s="105" t="s">
        <v>3586</v>
      </c>
      <c r="E64" s="106"/>
      <c r="F64" s="106"/>
      <c r="G64" s="106"/>
      <c r="H64" s="106"/>
      <c r="I64" s="106"/>
      <c r="J64" s="107">
        <f>J94</f>
        <v>0</v>
      </c>
      <c r="L64" s="104"/>
    </row>
    <row r="65" spans="2:12" s="9" customFormat="1" ht="19.899999999999999" customHeight="1">
      <c r="B65" s="108"/>
      <c r="D65" s="109" t="s">
        <v>3587</v>
      </c>
      <c r="E65" s="110"/>
      <c r="F65" s="110"/>
      <c r="G65" s="110"/>
      <c r="H65" s="110"/>
      <c r="I65" s="110"/>
      <c r="J65" s="111">
        <f>J95</f>
        <v>0</v>
      </c>
      <c r="L65" s="108"/>
    </row>
    <row r="66" spans="2:12" s="9" customFormat="1" ht="19.899999999999999" customHeight="1">
      <c r="B66" s="108"/>
      <c r="D66" s="109" t="s">
        <v>3588</v>
      </c>
      <c r="E66" s="110"/>
      <c r="F66" s="110"/>
      <c r="G66" s="110"/>
      <c r="H66" s="110"/>
      <c r="I66" s="110"/>
      <c r="J66" s="111">
        <f>J98</f>
        <v>0</v>
      </c>
      <c r="L66" s="108"/>
    </row>
    <row r="67" spans="2:12" s="9" customFormat="1" ht="19.899999999999999" customHeight="1">
      <c r="B67" s="108"/>
      <c r="D67" s="109" t="s">
        <v>3589</v>
      </c>
      <c r="E67" s="110"/>
      <c r="F67" s="110"/>
      <c r="G67" s="110"/>
      <c r="H67" s="110"/>
      <c r="I67" s="110"/>
      <c r="J67" s="111">
        <f>J108</f>
        <v>0</v>
      </c>
      <c r="L67" s="108"/>
    </row>
    <row r="68" spans="2:12" s="9" customFormat="1" ht="19.899999999999999" customHeight="1">
      <c r="B68" s="108"/>
      <c r="D68" s="109" t="s">
        <v>3590</v>
      </c>
      <c r="E68" s="110"/>
      <c r="F68" s="110"/>
      <c r="G68" s="110"/>
      <c r="H68" s="110"/>
      <c r="I68" s="110"/>
      <c r="J68" s="111">
        <f>J115</f>
        <v>0</v>
      </c>
      <c r="L68" s="108"/>
    </row>
    <row r="69" spans="2:12" s="9" customFormat="1" ht="19.899999999999999" customHeight="1">
      <c r="B69" s="108"/>
      <c r="D69" s="109" t="s">
        <v>3591</v>
      </c>
      <c r="E69" s="110"/>
      <c r="F69" s="110"/>
      <c r="G69" s="110"/>
      <c r="H69" s="110"/>
      <c r="I69" s="110"/>
      <c r="J69" s="111">
        <f>J120</f>
        <v>0</v>
      </c>
      <c r="L69" s="108"/>
    </row>
    <row r="70" spans="2:12" s="9" customFormat="1" ht="19.899999999999999" customHeight="1">
      <c r="B70" s="108"/>
      <c r="D70" s="109" t="s">
        <v>3592</v>
      </c>
      <c r="E70" s="110"/>
      <c r="F70" s="110"/>
      <c r="G70" s="110"/>
      <c r="H70" s="110"/>
      <c r="I70" s="110"/>
      <c r="J70" s="111">
        <f>J122</f>
        <v>0</v>
      </c>
      <c r="L70" s="108"/>
    </row>
    <row r="71" spans="2:12" s="9" customFormat="1" ht="19.899999999999999" customHeight="1">
      <c r="B71" s="108"/>
      <c r="D71" s="109" t="s">
        <v>3593</v>
      </c>
      <c r="E71" s="110"/>
      <c r="F71" s="110"/>
      <c r="G71" s="110"/>
      <c r="H71" s="110"/>
      <c r="I71" s="110"/>
      <c r="J71" s="111">
        <f>J130</f>
        <v>0</v>
      </c>
      <c r="L71" s="108"/>
    </row>
    <row r="72" spans="2:12" s="1" customFormat="1" ht="21.75" customHeight="1">
      <c r="B72" s="32"/>
      <c r="L72" s="32"/>
    </row>
    <row r="73" spans="2:12" s="1" customFormat="1" ht="6.95" customHeight="1">
      <c r="B73" s="40"/>
      <c r="C73" s="41"/>
      <c r="D73" s="41"/>
      <c r="E73" s="41"/>
      <c r="F73" s="41"/>
      <c r="G73" s="41"/>
      <c r="H73" s="41"/>
      <c r="I73" s="41"/>
      <c r="J73" s="41"/>
      <c r="K73" s="41"/>
      <c r="L73" s="32"/>
    </row>
    <row r="77" spans="2:12" s="1" customFormat="1" ht="6.95" customHeight="1">
      <c r="B77" s="42"/>
      <c r="C77" s="43"/>
      <c r="D77" s="43"/>
      <c r="E77" s="43"/>
      <c r="F77" s="43"/>
      <c r="G77" s="43"/>
      <c r="H77" s="43"/>
      <c r="I77" s="43"/>
      <c r="J77" s="43"/>
      <c r="K77" s="43"/>
      <c r="L77" s="32"/>
    </row>
    <row r="78" spans="2:12" s="1" customFormat="1" ht="24.95" customHeight="1">
      <c r="B78" s="32"/>
      <c r="C78" s="21" t="s">
        <v>174</v>
      </c>
      <c r="L78" s="32"/>
    </row>
    <row r="79" spans="2:12" s="1" customFormat="1" ht="6.95" customHeight="1">
      <c r="B79" s="32"/>
      <c r="L79" s="32"/>
    </row>
    <row r="80" spans="2:12" s="1" customFormat="1" ht="12" customHeight="1">
      <c r="B80" s="32"/>
      <c r="C80" s="27" t="s">
        <v>15</v>
      </c>
      <c r="L80" s="32"/>
    </row>
    <row r="81" spans="2:65" s="1" customFormat="1" ht="16.5" customHeight="1">
      <c r="B81" s="32"/>
      <c r="E81" s="347" t="str">
        <f>E7</f>
        <v>Rekonstrukce pavilonu údržby - A, úprava 13.6.2025</v>
      </c>
      <c r="F81" s="348"/>
      <c r="G81" s="348"/>
      <c r="H81" s="348"/>
      <c r="L81" s="32"/>
    </row>
    <row r="82" spans="2:65" ht="12" customHeight="1">
      <c r="B82" s="20"/>
      <c r="C82" s="27" t="s">
        <v>150</v>
      </c>
      <c r="L82" s="20"/>
    </row>
    <row r="83" spans="2:65" s="1" customFormat="1" ht="16.5" customHeight="1">
      <c r="B83" s="32"/>
      <c r="E83" s="347" t="s">
        <v>151</v>
      </c>
      <c r="F83" s="346"/>
      <c r="G83" s="346"/>
      <c r="H83" s="346"/>
      <c r="L83" s="32"/>
    </row>
    <row r="84" spans="2:65" s="1" customFormat="1" ht="12" customHeight="1">
      <c r="B84" s="32"/>
      <c r="C84" s="27" t="s">
        <v>152</v>
      </c>
      <c r="L84" s="32"/>
    </row>
    <row r="85" spans="2:65" s="1" customFormat="1" ht="16.5" customHeight="1">
      <c r="B85" s="32"/>
      <c r="E85" s="342" t="str">
        <f>E11</f>
        <v>09 - SO 01.8 - MaR</v>
      </c>
      <c r="F85" s="346"/>
      <c r="G85" s="346"/>
      <c r="H85" s="346"/>
      <c r="L85" s="32"/>
    </row>
    <row r="86" spans="2:65" s="1" customFormat="1" ht="6.95" customHeight="1">
      <c r="B86" s="32"/>
      <c r="L86" s="32"/>
    </row>
    <row r="87" spans="2:65" s="1" customFormat="1" ht="12" customHeight="1">
      <c r="B87" s="32"/>
      <c r="C87" s="27" t="s">
        <v>20</v>
      </c>
      <c r="F87" s="25" t="str">
        <f>F14</f>
        <v xml:space="preserve"> </v>
      </c>
      <c r="I87" s="27" t="s">
        <v>22</v>
      </c>
      <c r="J87" s="48" t="str">
        <f>IF(J14="","",J14)</f>
        <v>3. 4. 2024</v>
      </c>
      <c r="L87" s="32"/>
    </row>
    <row r="88" spans="2:65" s="1" customFormat="1" ht="6.95" customHeight="1">
      <c r="B88" s="32"/>
      <c r="L88" s="32"/>
    </row>
    <row r="89" spans="2:65" s="1" customFormat="1" ht="25.7" customHeight="1">
      <c r="B89" s="32"/>
      <c r="C89" s="27" t="s">
        <v>24</v>
      </c>
      <c r="F89" s="25" t="str">
        <f>E17</f>
        <v>Česká zemědělská univerzita</v>
      </c>
      <c r="I89" s="27" t="s">
        <v>30</v>
      </c>
      <c r="J89" s="30" t="str">
        <f>E23</f>
        <v>GREBNER,  spol. s r.o.</v>
      </c>
      <c r="L89" s="32"/>
    </row>
    <row r="90" spans="2:65" s="1" customFormat="1" ht="15.2" customHeight="1">
      <c r="B90" s="32"/>
      <c r="C90" s="27" t="s">
        <v>28</v>
      </c>
      <c r="F90" s="25" t="str">
        <f>IF(E20="","",E20)</f>
        <v>Vyplň údaj</v>
      </c>
      <c r="I90" s="27" t="s">
        <v>33</v>
      </c>
      <c r="J90" s="30" t="str">
        <f>E26</f>
        <v>Ing. Josef Němeček</v>
      </c>
      <c r="L90" s="32"/>
    </row>
    <row r="91" spans="2:65" s="1" customFormat="1" ht="10.35" customHeight="1">
      <c r="B91" s="32"/>
      <c r="L91" s="32"/>
    </row>
    <row r="92" spans="2:65" s="10" customFormat="1" ht="29.25" customHeight="1">
      <c r="B92" s="112"/>
      <c r="C92" s="113" t="s">
        <v>175</v>
      </c>
      <c r="D92" s="114" t="s">
        <v>56</v>
      </c>
      <c r="E92" s="114" t="s">
        <v>52</v>
      </c>
      <c r="F92" s="114" t="s">
        <v>53</v>
      </c>
      <c r="G92" s="114" t="s">
        <v>176</v>
      </c>
      <c r="H92" s="114" t="s">
        <v>177</v>
      </c>
      <c r="I92" s="114" t="s">
        <v>178</v>
      </c>
      <c r="J92" s="114" t="s">
        <v>157</v>
      </c>
      <c r="K92" s="115" t="s">
        <v>179</v>
      </c>
      <c r="L92" s="112"/>
      <c r="M92" s="54" t="s">
        <v>18</v>
      </c>
      <c r="N92" s="55" t="s">
        <v>41</v>
      </c>
      <c r="O92" s="55" t="s">
        <v>180</v>
      </c>
      <c r="P92" s="55" t="s">
        <v>181</v>
      </c>
      <c r="Q92" s="55" t="s">
        <v>182</v>
      </c>
      <c r="R92" s="55" t="s">
        <v>183</v>
      </c>
      <c r="S92" s="55" t="s">
        <v>184</v>
      </c>
      <c r="T92" s="56" t="s">
        <v>185</v>
      </c>
    </row>
    <row r="93" spans="2:65" s="1" customFormat="1" ht="22.9" customHeight="1">
      <c r="B93" s="32"/>
      <c r="C93" s="59" t="s">
        <v>186</v>
      </c>
      <c r="J93" s="116">
        <f>BK93</f>
        <v>0</v>
      </c>
      <c r="L93" s="32"/>
      <c r="M93" s="57"/>
      <c r="N93" s="49"/>
      <c r="O93" s="49"/>
      <c r="P93" s="117">
        <f>P94</f>
        <v>0</v>
      </c>
      <c r="Q93" s="49"/>
      <c r="R93" s="117">
        <f>R94</f>
        <v>0</v>
      </c>
      <c r="S93" s="49"/>
      <c r="T93" s="118">
        <f>T94</f>
        <v>0</v>
      </c>
      <c r="AT93" s="17" t="s">
        <v>70</v>
      </c>
      <c r="AU93" s="17" t="s">
        <v>158</v>
      </c>
      <c r="BK93" s="119">
        <f>BK94</f>
        <v>0</v>
      </c>
    </row>
    <row r="94" spans="2:65" s="11" customFormat="1" ht="25.9" customHeight="1">
      <c r="B94" s="120"/>
      <c r="D94" s="121" t="s">
        <v>70</v>
      </c>
      <c r="E94" s="122" t="s">
        <v>3089</v>
      </c>
      <c r="F94" s="122" t="s">
        <v>3594</v>
      </c>
      <c r="I94" s="123"/>
      <c r="J94" s="124">
        <f>BK94</f>
        <v>0</v>
      </c>
      <c r="L94" s="120"/>
      <c r="M94" s="125"/>
      <c r="P94" s="126">
        <f>P95+P98+P108+P115+P120+P122+P130</f>
        <v>0</v>
      </c>
      <c r="R94" s="126">
        <f>R95+R98+R108+R115+R120+R122+R130</f>
        <v>0</v>
      </c>
      <c r="T94" s="127">
        <f>T95+T98+T108+T115+T120+T122+T130</f>
        <v>0</v>
      </c>
      <c r="AR94" s="121" t="s">
        <v>78</v>
      </c>
      <c r="AT94" s="128" t="s">
        <v>70</v>
      </c>
      <c r="AU94" s="128" t="s">
        <v>71</v>
      </c>
      <c r="AY94" s="121" t="s">
        <v>189</v>
      </c>
      <c r="BK94" s="129">
        <f>BK95+BK98+BK108+BK115+BK120+BK122+BK130</f>
        <v>0</v>
      </c>
    </row>
    <row r="95" spans="2:65" s="11" customFormat="1" ht="22.9" customHeight="1">
      <c r="B95" s="120"/>
      <c r="D95" s="121" t="s">
        <v>70</v>
      </c>
      <c r="E95" s="130" t="s">
        <v>3109</v>
      </c>
      <c r="F95" s="130" t="s">
        <v>3595</v>
      </c>
      <c r="I95" s="123"/>
      <c r="J95" s="131">
        <f>BK95</f>
        <v>0</v>
      </c>
      <c r="L95" s="120"/>
      <c r="M95" s="125"/>
      <c r="P95" s="126">
        <f>SUM(P96:P97)</f>
        <v>0</v>
      </c>
      <c r="R95" s="126">
        <f>SUM(R96:R97)</f>
        <v>0</v>
      </c>
      <c r="T95" s="127">
        <f>SUM(T96:T97)</f>
        <v>0</v>
      </c>
      <c r="AR95" s="121" t="s">
        <v>78</v>
      </c>
      <c r="AT95" s="128" t="s">
        <v>70</v>
      </c>
      <c r="AU95" s="128" t="s">
        <v>78</v>
      </c>
      <c r="AY95" s="121" t="s">
        <v>189</v>
      </c>
      <c r="BK95" s="129">
        <f>SUM(BK96:BK97)</f>
        <v>0</v>
      </c>
    </row>
    <row r="96" spans="2:65" s="1" customFormat="1" ht="24.2" customHeight="1">
      <c r="B96" s="32"/>
      <c r="C96" s="132" t="s">
        <v>78</v>
      </c>
      <c r="D96" s="132" t="s">
        <v>191</v>
      </c>
      <c r="E96" s="133" t="s">
        <v>3596</v>
      </c>
      <c r="F96" s="134" t="s">
        <v>3597</v>
      </c>
      <c r="G96" s="135" t="s">
        <v>2582</v>
      </c>
      <c r="H96" s="136">
        <v>1</v>
      </c>
      <c r="I96" s="137"/>
      <c r="J96" s="138">
        <f>ROUND(I96*H96,2)</f>
        <v>0</v>
      </c>
      <c r="K96" s="134" t="s">
        <v>18</v>
      </c>
      <c r="L96" s="32"/>
      <c r="M96" s="139" t="s">
        <v>18</v>
      </c>
      <c r="N96" s="140" t="s">
        <v>42</v>
      </c>
      <c r="P96" s="141">
        <f>O96*H96</f>
        <v>0</v>
      </c>
      <c r="Q96" s="141">
        <v>0</v>
      </c>
      <c r="R96" s="141">
        <f>Q96*H96</f>
        <v>0</v>
      </c>
      <c r="S96" s="141">
        <v>0</v>
      </c>
      <c r="T96" s="142">
        <f>S96*H96</f>
        <v>0</v>
      </c>
      <c r="AR96" s="143" t="s">
        <v>195</v>
      </c>
      <c r="AT96" s="143" t="s">
        <v>191</v>
      </c>
      <c r="AU96" s="143" t="s">
        <v>80</v>
      </c>
      <c r="AY96" s="17" t="s">
        <v>189</v>
      </c>
      <c r="BE96" s="144">
        <f>IF(N96="základní",J96,0)</f>
        <v>0</v>
      </c>
      <c r="BF96" s="144">
        <f>IF(N96="snížená",J96,0)</f>
        <v>0</v>
      </c>
      <c r="BG96" s="144">
        <f>IF(N96="zákl. přenesená",J96,0)</f>
        <v>0</v>
      </c>
      <c r="BH96" s="144">
        <f>IF(N96="sníž. přenesená",J96,0)</f>
        <v>0</v>
      </c>
      <c r="BI96" s="144">
        <f>IF(N96="nulová",J96,0)</f>
        <v>0</v>
      </c>
      <c r="BJ96" s="17" t="s">
        <v>78</v>
      </c>
      <c r="BK96" s="144">
        <f>ROUND(I96*H96,2)</f>
        <v>0</v>
      </c>
      <c r="BL96" s="17" t="s">
        <v>195</v>
      </c>
      <c r="BM96" s="143" t="s">
        <v>80</v>
      </c>
    </row>
    <row r="97" spans="2:65" s="1" customFormat="1" ht="29.25">
      <c r="B97" s="32"/>
      <c r="D97" s="150" t="s">
        <v>133</v>
      </c>
      <c r="F97" s="157" t="s">
        <v>3598</v>
      </c>
      <c r="I97" s="147"/>
      <c r="L97" s="32"/>
      <c r="M97" s="148"/>
      <c r="T97" s="51"/>
      <c r="AT97" s="17" t="s">
        <v>133</v>
      </c>
      <c r="AU97" s="17" t="s">
        <v>80</v>
      </c>
    </row>
    <row r="98" spans="2:65" s="11" customFormat="1" ht="22.9" customHeight="1">
      <c r="B98" s="120"/>
      <c r="D98" s="121" t="s">
        <v>70</v>
      </c>
      <c r="E98" s="130" t="s">
        <v>3117</v>
      </c>
      <c r="F98" s="130" t="s">
        <v>3599</v>
      </c>
      <c r="I98" s="123"/>
      <c r="J98" s="131">
        <f>BK98</f>
        <v>0</v>
      </c>
      <c r="L98" s="120"/>
      <c r="M98" s="125"/>
      <c r="P98" s="126">
        <f>SUM(P99:P107)</f>
        <v>0</v>
      </c>
      <c r="R98" s="126">
        <f>SUM(R99:R107)</f>
        <v>0</v>
      </c>
      <c r="T98" s="127">
        <f>SUM(T99:T107)</f>
        <v>0</v>
      </c>
      <c r="AR98" s="121" t="s">
        <v>78</v>
      </c>
      <c r="AT98" s="128" t="s">
        <v>70</v>
      </c>
      <c r="AU98" s="128" t="s">
        <v>78</v>
      </c>
      <c r="AY98" s="121" t="s">
        <v>189</v>
      </c>
      <c r="BK98" s="129">
        <f>SUM(BK99:BK107)</f>
        <v>0</v>
      </c>
    </row>
    <row r="99" spans="2:65" s="1" customFormat="1" ht="16.5" customHeight="1">
      <c r="B99" s="32"/>
      <c r="C99" s="132" t="s">
        <v>80</v>
      </c>
      <c r="D99" s="132" t="s">
        <v>191</v>
      </c>
      <c r="E99" s="133" t="s">
        <v>3600</v>
      </c>
      <c r="F99" s="134" t="s">
        <v>3601</v>
      </c>
      <c r="G99" s="135" t="s">
        <v>2582</v>
      </c>
      <c r="H99" s="136">
        <v>1</v>
      </c>
      <c r="I99" s="137"/>
      <c r="J99" s="138">
        <f t="shared" ref="J99:J107" si="0">ROUND(I99*H99,2)</f>
        <v>0</v>
      </c>
      <c r="K99" s="134" t="s">
        <v>18</v>
      </c>
      <c r="L99" s="32"/>
      <c r="M99" s="139" t="s">
        <v>18</v>
      </c>
      <c r="N99" s="140" t="s">
        <v>42</v>
      </c>
      <c r="P99" s="141">
        <f t="shared" ref="P99:P107" si="1">O99*H99</f>
        <v>0</v>
      </c>
      <c r="Q99" s="141">
        <v>0</v>
      </c>
      <c r="R99" s="141">
        <f t="shared" ref="R99:R107" si="2">Q99*H99</f>
        <v>0</v>
      </c>
      <c r="S99" s="141">
        <v>0</v>
      </c>
      <c r="T99" s="142">
        <f t="shared" ref="T99:T107" si="3">S99*H99</f>
        <v>0</v>
      </c>
      <c r="AR99" s="143" t="s">
        <v>195</v>
      </c>
      <c r="AT99" s="143" t="s">
        <v>191</v>
      </c>
      <c r="AU99" s="143" t="s">
        <v>80</v>
      </c>
      <c r="AY99" s="17" t="s">
        <v>189</v>
      </c>
      <c r="BE99" s="144">
        <f t="shared" ref="BE99:BE107" si="4">IF(N99="základní",J99,0)</f>
        <v>0</v>
      </c>
      <c r="BF99" s="144">
        <f t="shared" ref="BF99:BF107" si="5">IF(N99="snížená",J99,0)</f>
        <v>0</v>
      </c>
      <c r="BG99" s="144">
        <f t="shared" ref="BG99:BG107" si="6">IF(N99="zákl. přenesená",J99,0)</f>
        <v>0</v>
      </c>
      <c r="BH99" s="144">
        <f t="shared" ref="BH99:BH107" si="7">IF(N99="sníž. přenesená",J99,0)</f>
        <v>0</v>
      </c>
      <c r="BI99" s="144">
        <f t="shared" ref="BI99:BI107" si="8">IF(N99="nulová",J99,0)</f>
        <v>0</v>
      </c>
      <c r="BJ99" s="17" t="s">
        <v>78</v>
      </c>
      <c r="BK99" s="144">
        <f t="shared" ref="BK99:BK107" si="9">ROUND(I99*H99,2)</f>
        <v>0</v>
      </c>
      <c r="BL99" s="17" t="s">
        <v>195</v>
      </c>
      <c r="BM99" s="143" t="s">
        <v>195</v>
      </c>
    </row>
    <row r="100" spans="2:65" s="1" customFormat="1" ht="16.5" customHeight="1">
      <c r="B100" s="32"/>
      <c r="C100" s="132" t="s">
        <v>89</v>
      </c>
      <c r="D100" s="132" t="s">
        <v>191</v>
      </c>
      <c r="E100" s="133" t="s">
        <v>3602</v>
      </c>
      <c r="F100" s="134" t="s">
        <v>3603</v>
      </c>
      <c r="G100" s="135" t="s">
        <v>2417</v>
      </c>
      <c r="H100" s="136">
        <v>1</v>
      </c>
      <c r="I100" s="137"/>
      <c r="J100" s="138">
        <f t="shared" si="0"/>
        <v>0</v>
      </c>
      <c r="K100" s="134" t="s">
        <v>18</v>
      </c>
      <c r="L100" s="32"/>
      <c r="M100" s="139" t="s">
        <v>18</v>
      </c>
      <c r="N100" s="140" t="s">
        <v>42</v>
      </c>
      <c r="P100" s="141">
        <f t="shared" si="1"/>
        <v>0</v>
      </c>
      <c r="Q100" s="141">
        <v>0</v>
      </c>
      <c r="R100" s="141">
        <f t="shared" si="2"/>
        <v>0</v>
      </c>
      <c r="S100" s="141">
        <v>0</v>
      </c>
      <c r="T100" s="142">
        <f t="shared" si="3"/>
        <v>0</v>
      </c>
      <c r="AR100" s="143" t="s">
        <v>195</v>
      </c>
      <c r="AT100" s="143" t="s">
        <v>191</v>
      </c>
      <c r="AU100" s="143" t="s">
        <v>80</v>
      </c>
      <c r="AY100" s="17" t="s">
        <v>189</v>
      </c>
      <c r="BE100" s="144">
        <f t="shared" si="4"/>
        <v>0</v>
      </c>
      <c r="BF100" s="144">
        <f t="shared" si="5"/>
        <v>0</v>
      </c>
      <c r="BG100" s="144">
        <f t="shared" si="6"/>
        <v>0</v>
      </c>
      <c r="BH100" s="144">
        <f t="shared" si="7"/>
        <v>0</v>
      </c>
      <c r="BI100" s="144">
        <f t="shared" si="8"/>
        <v>0</v>
      </c>
      <c r="BJ100" s="17" t="s">
        <v>78</v>
      </c>
      <c r="BK100" s="144">
        <f t="shared" si="9"/>
        <v>0</v>
      </c>
      <c r="BL100" s="17" t="s">
        <v>195</v>
      </c>
      <c r="BM100" s="143" t="s">
        <v>223</v>
      </c>
    </row>
    <row r="101" spans="2:65" s="1" customFormat="1" ht="16.5" customHeight="1">
      <c r="B101" s="32"/>
      <c r="C101" s="132" t="s">
        <v>195</v>
      </c>
      <c r="D101" s="132" t="s">
        <v>191</v>
      </c>
      <c r="E101" s="133" t="s">
        <v>3604</v>
      </c>
      <c r="F101" s="134" t="s">
        <v>3605</v>
      </c>
      <c r="G101" s="135" t="s">
        <v>2417</v>
      </c>
      <c r="H101" s="136">
        <v>2</v>
      </c>
      <c r="I101" s="137"/>
      <c r="J101" s="138">
        <f t="shared" si="0"/>
        <v>0</v>
      </c>
      <c r="K101" s="134" t="s">
        <v>18</v>
      </c>
      <c r="L101" s="32"/>
      <c r="M101" s="139" t="s">
        <v>18</v>
      </c>
      <c r="N101" s="140" t="s">
        <v>42</v>
      </c>
      <c r="P101" s="141">
        <f t="shared" si="1"/>
        <v>0</v>
      </c>
      <c r="Q101" s="141">
        <v>0</v>
      </c>
      <c r="R101" s="141">
        <f t="shared" si="2"/>
        <v>0</v>
      </c>
      <c r="S101" s="141">
        <v>0</v>
      </c>
      <c r="T101" s="142">
        <f t="shared" si="3"/>
        <v>0</v>
      </c>
      <c r="AR101" s="143" t="s">
        <v>195</v>
      </c>
      <c r="AT101" s="143" t="s">
        <v>191</v>
      </c>
      <c r="AU101" s="143" t="s">
        <v>80</v>
      </c>
      <c r="AY101" s="17" t="s">
        <v>189</v>
      </c>
      <c r="BE101" s="144">
        <f t="shared" si="4"/>
        <v>0</v>
      </c>
      <c r="BF101" s="144">
        <f t="shared" si="5"/>
        <v>0</v>
      </c>
      <c r="BG101" s="144">
        <f t="shared" si="6"/>
        <v>0</v>
      </c>
      <c r="BH101" s="144">
        <f t="shared" si="7"/>
        <v>0</v>
      </c>
      <c r="BI101" s="144">
        <f t="shared" si="8"/>
        <v>0</v>
      </c>
      <c r="BJ101" s="17" t="s">
        <v>78</v>
      </c>
      <c r="BK101" s="144">
        <f t="shared" si="9"/>
        <v>0</v>
      </c>
      <c r="BL101" s="17" t="s">
        <v>195</v>
      </c>
      <c r="BM101" s="143" t="s">
        <v>234</v>
      </c>
    </row>
    <row r="102" spans="2:65" s="1" customFormat="1" ht="16.5" customHeight="1">
      <c r="B102" s="32"/>
      <c r="C102" s="132" t="s">
        <v>217</v>
      </c>
      <c r="D102" s="132" t="s">
        <v>191</v>
      </c>
      <c r="E102" s="133" t="s">
        <v>3606</v>
      </c>
      <c r="F102" s="134" t="s">
        <v>3607</v>
      </c>
      <c r="G102" s="135" t="s">
        <v>2417</v>
      </c>
      <c r="H102" s="136">
        <v>3</v>
      </c>
      <c r="I102" s="137"/>
      <c r="J102" s="138">
        <f t="shared" si="0"/>
        <v>0</v>
      </c>
      <c r="K102" s="134" t="s">
        <v>18</v>
      </c>
      <c r="L102" s="32"/>
      <c r="M102" s="139" t="s">
        <v>18</v>
      </c>
      <c r="N102" s="140" t="s">
        <v>42</v>
      </c>
      <c r="P102" s="141">
        <f t="shared" si="1"/>
        <v>0</v>
      </c>
      <c r="Q102" s="141">
        <v>0</v>
      </c>
      <c r="R102" s="141">
        <f t="shared" si="2"/>
        <v>0</v>
      </c>
      <c r="S102" s="141">
        <v>0</v>
      </c>
      <c r="T102" s="142">
        <f t="shared" si="3"/>
        <v>0</v>
      </c>
      <c r="AR102" s="143" t="s">
        <v>195</v>
      </c>
      <c r="AT102" s="143" t="s">
        <v>191</v>
      </c>
      <c r="AU102" s="143" t="s">
        <v>80</v>
      </c>
      <c r="AY102" s="17" t="s">
        <v>189</v>
      </c>
      <c r="BE102" s="144">
        <f t="shared" si="4"/>
        <v>0</v>
      </c>
      <c r="BF102" s="144">
        <f t="shared" si="5"/>
        <v>0</v>
      </c>
      <c r="BG102" s="144">
        <f t="shared" si="6"/>
        <v>0</v>
      </c>
      <c r="BH102" s="144">
        <f t="shared" si="7"/>
        <v>0</v>
      </c>
      <c r="BI102" s="144">
        <f t="shared" si="8"/>
        <v>0</v>
      </c>
      <c r="BJ102" s="17" t="s">
        <v>78</v>
      </c>
      <c r="BK102" s="144">
        <f t="shared" si="9"/>
        <v>0</v>
      </c>
      <c r="BL102" s="17" t="s">
        <v>195</v>
      </c>
      <c r="BM102" s="143" t="s">
        <v>247</v>
      </c>
    </row>
    <row r="103" spans="2:65" s="1" customFormat="1" ht="16.5" customHeight="1">
      <c r="B103" s="32"/>
      <c r="C103" s="132" t="s">
        <v>223</v>
      </c>
      <c r="D103" s="132" t="s">
        <v>191</v>
      </c>
      <c r="E103" s="133" t="s">
        <v>3608</v>
      </c>
      <c r="F103" s="134" t="s">
        <v>3609</v>
      </c>
      <c r="G103" s="135" t="s">
        <v>2417</v>
      </c>
      <c r="H103" s="136">
        <v>3</v>
      </c>
      <c r="I103" s="137"/>
      <c r="J103" s="138">
        <f t="shared" si="0"/>
        <v>0</v>
      </c>
      <c r="K103" s="134" t="s">
        <v>18</v>
      </c>
      <c r="L103" s="32"/>
      <c r="M103" s="139" t="s">
        <v>18</v>
      </c>
      <c r="N103" s="140" t="s">
        <v>42</v>
      </c>
      <c r="P103" s="141">
        <f t="shared" si="1"/>
        <v>0</v>
      </c>
      <c r="Q103" s="141">
        <v>0</v>
      </c>
      <c r="R103" s="141">
        <f t="shared" si="2"/>
        <v>0</v>
      </c>
      <c r="S103" s="141">
        <v>0</v>
      </c>
      <c r="T103" s="142">
        <f t="shared" si="3"/>
        <v>0</v>
      </c>
      <c r="AR103" s="143" t="s">
        <v>195</v>
      </c>
      <c r="AT103" s="143" t="s">
        <v>191</v>
      </c>
      <c r="AU103" s="143" t="s">
        <v>80</v>
      </c>
      <c r="AY103" s="17" t="s">
        <v>189</v>
      </c>
      <c r="BE103" s="144">
        <f t="shared" si="4"/>
        <v>0</v>
      </c>
      <c r="BF103" s="144">
        <f t="shared" si="5"/>
        <v>0</v>
      </c>
      <c r="BG103" s="144">
        <f t="shared" si="6"/>
        <v>0</v>
      </c>
      <c r="BH103" s="144">
        <f t="shared" si="7"/>
        <v>0</v>
      </c>
      <c r="BI103" s="144">
        <f t="shared" si="8"/>
        <v>0</v>
      </c>
      <c r="BJ103" s="17" t="s">
        <v>78</v>
      </c>
      <c r="BK103" s="144">
        <f t="shared" si="9"/>
        <v>0</v>
      </c>
      <c r="BL103" s="17" t="s">
        <v>195</v>
      </c>
      <c r="BM103" s="143" t="s">
        <v>8</v>
      </c>
    </row>
    <row r="104" spans="2:65" s="1" customFormat="1" ht="16.5" customHeight="1">
      <c r="B104" s="32"/>
      <c r="C104" s="132" t="s">
        <v>229</v>
      </c>
      <c r="D104" s="132" t="s">
        <v>191</v>
      </c>
      <c r="E104" s="133" t="s">
        <v>3610</v>
      </c>
      <c r="F104" s="134" t="s">
        <v>3611</v>
      </c>
      <c r="G104" s="135" t="s">
        <v>2417</v>
      </c>
      <c r="H104" s="136">
        <v>1</v>
      </c>
      <c r="I104" s="137"/>
      <c r="J104" s="138">
        <f t="shared" si="0"/>
        <v>0</v>
      </c>
      <c r="K104" s="134" t="s">
        <v>18</v>
      </c>
      <c r="L104" s="32"/>
      <c r="M104" s="139" t="s">
        <v>18</v>
      </c>
      <c r="N104" s="140" t="s">
        <v>42</v>
      </c>
      <c r="P104" s="141">
        <f t="shared" si="1"/>
        <v>0</v>
      </c>
      <c r="Q104" s="141">
        <v>0</v>
      </c>
      <c r="R104" s="141">
        <f t="shared" si="2"/>
        <v>0</v>
      </c>
      <c r="S104" s="141">
        <v>0</v>
      </c>
      <c r="T104" s="142">
        <f t="shared" si="3"/>
        <v>0</v>
      </c>
      <c r="AR104" s="143" t="s">
        <v>195</v>
      </c>
      <c r="AT104" s="143" t="s">
        <v>191</v>
      </c>
      <c r="AU104" s="143" t="s">
        <v>80</v>
      </c>
      <c r="AY104" s="17" t="s">
        <v>189</v>
      </c>
      <c r="BE104" s="144">
        <f t="shared" si="4"/>
        <v>0</v>
      </c>
      <c r="BF104" s="144">
        <f t="shared" si="5"/>
        <v>0</v>
      </c>
      <c r="BG104" s="144">
        <f t="shared" si="6"/>
        <v>0</v>
      </c>
      <c r="BH104" s="144">
        <f t="shared" si="7"/>
        <v>0</v>
      </c>
      <c r="BI104" s="144">
        <f t="shared" si="8"/>
        <v>0</v>
      </c>
      <c r="BJ104" s="17" t="s">
        <v>78</v>
      </c>
      <c r="BK104" s="144">
        <f t="shared" si="9"/>
        <v>0</v>
      </c>
      <c r="BL104" s="17" t="s">
        <v>195</v>
      </c>
      <c r="BM104" s="143" t="s">
        <v>277</v>
      </c>
    </row>
    <row r="105" spans="2:65" s="1" customFormat="1" ht="16.5" customHeight="1">
      <c r="B105" s="32"/>
      <c r="C105" s="132" t="s">
        <v>234</v>
      </c>
      <c r="D105" s="132" t="s">
        <v>191</v>
      </c>
      <c r="E105" s="133" t="s">
        <v>3612</v>
      </c>
      <c r="F105" s="134" t="s">
        <v>3613</v>
      </c>
      <c r="G105" s="135" t="s">
        <v>2417</v>
      </c>
      <c r="H105" s="136">
        <v>1</v>
      </c>
      <c r="I105" s="137"/>
      <c r="J105" s="138">
        <f t="shared" si="0"/>
        <v>0</v>
      </c>
      <c r="K105" s="134" t="s">
        <v>18</v>
      </c>
      <c r="L105" s="32"/>
      <c r="M105" s="139" t="s">
        <v>18</v>
      </c>
      <c r="N105" s="140" t="s">
        <v>42</v>
      </c>
      <c r="P105" s="141">
        <f t="shared" si="1"/>
        <v>0</v>
      </c>
      <c r="Q105" s="141">
        <v>0</v>
      </c>
      <c r="R105" s="141">
        <f t="shared" si="2"/>
        <v>0</v>
      </c>
      <c r="S105" s="141">
        <v>0</v>
      </c>
      <c r="T105" s="142">
        <f t="shared" si="3"/>
        <v>0</v>
      </c>
      <c r="AR105" s="143" t="s">
        <v>195</v>
      </c>
      <c r="AT105" s="143" t="s">
        <v>191</v>
      </c>
      <c r="AU105" s="143" t="s">
        <v>80</v>
      </c>
      <c r="AY105" s="17" t="s">
        <v>189</v>
      </c>
      <c r="BE105" s="144">
        <f t="shared" si="4"/>
        <v>0</v>
      </c>
      <c r="BF105" s="144">
        <f t="shared" si="5"/>
        <v>0</v>
      </c>
      <c r="BG105" s="144">
        <f t="shared" si="6"/>
        <v>0</v>
      </c>
      <c r="BH105" s="144">
        <f t="shared" si="7"/>
        <v>0</v>
      </c>
      <c r="BI105" s="144">
        <f t="shared" si="8"/>
        <v>0</v>
      </c>
      <c r="BJ105" s="17" t="s">
        <v>78</v>
      </c>
      <c r="BK105" s="144">
        <f t="shared" si="9"/>
        <v>0</v>
      </c>
      <c r="BL105" s="17" t="s">
        <v>195</v>
      </c>
      <c r="BM105" s="143" t="s">
        <v>291</v>
      </c>
    </row>
    <row r="106" spans="2:65" s="1" customFormat="1" ht="16.5" customHeight="1">
      <c r="B106" s="32"/>
      <c r="C106" s="132" t="s">
        <v>241</v>
      </c>
      <c r="D106" s="132" t="s">
        <v>191</v>
      </c>
      <c r="E106" s="133" t="s">
        <v>3614</v>
      </c>
      <c r="F106" s="134" t="s">
        <v>3615</v>
      </c>
      <c r="G106" s="135" t="s">
        <v>2417</v>
      </c>
      <c r="H106" s="136">
        <v>1</v>
      </c>
      <c r="I106" s="137"/>
      <c r="J106" s="138">
        <f t="shared" si="0"/>
        <v>0</v>
      </c>
      <c r="K106" s="134" t="s">
        <v>18</v>
      </c>
      <c r="L106" s="32"/>
      <c r="M106" s="139" t="s">
        <v>18</v>
      </c>
      <c r="N106" s="140" t="s">
        <v>42</v>
      </c>
      <c r="P106" s="141">
        <f t="shared" si="1"/>
        <v>0</v>
      </c>
      <c r="Q106" s="141">
        <v>0</v>
      </c>
      <c r="R106" s="141">
        <f t="shared" si="2"/>
        <v>0</v>
      </c>
      <c r="S106" s="141">
        <v>0</v>
      </c>
      <c r="T106" s="142">
        <f t="shared" si="3"/>
        <v>0</v>
      </c>
      <c r="AR106" s="143" t="s">
        <v>195</v>
      </c>
      <c r="AT106" s="143" t="s">
        <v>191</v>
      </c>
      <c r="AU106" s="143" t="s">
        <v>80</v>
      </c>
      <c r="AY106" s="17" t="s">
        <v>189</v>
      </c>
      <c r="BE106" s="144">
        <f t="shared" si="4"/>
        <v>0</v>
      </c>
      <c r="BF106" s="144">
        <f t="shared" si="5"/>
        <v>0</v>
      </c>
      <c r="BG106" s="144">
        <f t="shared" si="6"/>
        <v>0</v>
      </c>
      <c r="BH106" s="144">
        <f t="shared" si="7"/>
        <v>0</v>
      </c>
      <c r="BI106" s="144">
        <f t="shared" si="8"/>
        <v>0</v>
      </c>
      <c r="BJ106" s="17" t="s">
        <v>78</v>
      </c>
      <c r="BK106" s="144">
        <f t="shared" si="9"/>
        <v>0</v>
      </c>
      <c r="BL106" s="17" t="s">
        <v>195</v>
      </c>
      <c r="BM106" s="143" t="s">
        <v>307</v>
      </c>
    </row>
    <row r="107" spans="2:65" s="1" customFormat="1" ht="16.5" customHeight="1">
      <c r="B107" s="32"/>
      <c r="C107" s="132" t="s">
        <v>247</v>
      </c>
      <c r="D107" s="132" t="s">
        <v>191</v>
      </c>
      <c r="E107" s="133" t="s">
        <v>3616</v>
      </c>
      <c r="F107" s="134" t="s">
        <v>3617</v>
      </c>
      <c r="G107" s="135" t="s">
        <v>2417</v>
      </c>
      <c r="H107" s="136">
        <v>1</v>
      </c>
      <c r="I107" s="137"/>
      <c r="J107" s="138">
        <f t="shared" si="0"/>
        <v>0</v>
      </c>
      <c r="K107" s="134" t="s">
        <v>18</v>
      </c>
      <c r="L107" s="32"/>
      <c r="M107" s="139" t="s">
        <v>18</v>
      </c>
      <c r="N107" s="140" t="s">
        <v>42</v>
      </c>
      <c r="P107" s="141">
        <f t="shared" si="1"/>
        <v>0</v>
      </c>
      <c r="Q107" s="141">
        <v>0</v>
      </c>
      <c r="R107" s="141">
        <f t="shared" si="2"/>
        <v>0</v>
      </c>
      <c r="S107" s="141">
        <v>0</v>
      </c>
      <c r="T107" s="142">
        <f t="shared" si="3"/>
        <v>0</v>
      </c>
      <c r="AR107" s="143" t="s">
        <v>195</v>
      </c>
      <c r="AT107" s="143" t="s">
        <v>191</v>
      </c>
      <c r="AU107" s="143" t="s">
        <v>80</v>
      </c>
      <c r="AY107" s="17" t="s">
        <v>189</v>
      </c>
      <c r="BE107" s="144">
        <f t="shared" si="4"/>
        <v>0</v>
      </c>
      <c r="BF107" s="144">
        <f t="shared" si="5"/>
        <v>0</v>
      </c>
      <c r="BG107" s="144">
        <f t="shared" si="6"/>
        <v>0</v>
      </c>
      <c r="BH107" s="144">
        <f t="shared" si="7"/>
        <v>0</v>
      </c>
      <c r="BI107" s="144">
        <f t="shared" si="8"/>
        <v>0</v>
      </c>
      <c r="BJ107" s="17" t="s">
        <v>78</v>
      </c>
      <c r="BK107" s="144">
        <f t="shared" si="9"/>
        <v>0</v>
      </c>
      <c r="BL107" s="17" t="s">
        <v>195</v>
      </c>
      <c r="BM107" s="143" t="s">
        <v>321</v>
      </c>
    </row>
    <row r="108" spans="2:65" s="11" customFormat="1" ht="22.9" customHeight="1">
      <c r="B108" s="120"/>
      <c r="D108" s="121" t="s">
        <v>70</v>
      </c>
      <c r="E108" s="130" t="s">
        <v>3122</v>
      </c>
      <c r="F108" s="130" t="s">
        <v>3618</v>
      </c>
      <c r="I108" s="123"/>
      <c r="J108" s="131">
        <f>BK108</f>
        <v>0</v>
      </c>
      <c r="L108" s="120"/>
      <c r="M108" s="125"/>
      <c r="P108" s="126">
        <f>SUM(P109:P114)</f>
        <v>0</v>
      </c>
      <c r="R108" s="126">
        <f>SUM(R109:R114)</f>
        <v>0</v>
      </c>
      <c r="T108" s="127">
        <f>SUM(T109:T114)</f>
        <v>0</v>
      </c>
      <c r="AR108" s="121" t="s">
        <v>78</v>
      </c>
      <c r="AT108" s="128" t="s">
        <v>70</v>
      </c>
      <c r="AU108" s="128" t="s">
        <v>78</v>
      </c>
      <c r="AY108" s="121" t="s">
        <v>189</v>
      </c>
      <c r="BK108" s="129">
        <f>SUM(BK109:BK114)</f>
        <v>0</v>
      </c>
    </row>
    <row r="109" spans="2:65" s="1" customFormat="1" ht="16.5" customHeight="1">
      <c r="B109" s="32"/>
      <c r="C109" s="132" t="s">
        <v>253</v>
      </c>
      <c r="D109" s="132" t="s">
        <v>191</v>
      </c>
      <c r="E109" s="133" t="s">
        <v>3619</v>
      </c>
      <c r="F109" s="134" t="s">
        <v>3620</v>
      </c>
      <c r="G109" s="135" t="s">
        <v>2417</v>
      </c>
      <c r="H109" s="136">
        <v>9</v>
      </c>
      <c r="I109" s="137"/>
      <c r="J109" s="138">
        <f t="shared" ref="J109:J114" si="10">ROUND(I109*H109,2)</f>
        <v>0</v>
      </c>
      <c r="K109" s="134" t="s">
        <v>18</v>
      </c>
      <c r="L109" s="32"/>
      <c r="M109" s="139" t="s">
        <v>18</v>
      </c>
      <c r="N109" s="140" t="s">
        <v>42</v>
      </c>
      <c r="P109" s="141">
        <f t="shared" ref="P109:P114" si="11">O109*H109</f>
        <v>0</v>
      </c>
      <c r="Q109" s="141">
        <v>0</v>
      </c>
      <c r="R109" s="141">
        <f t="shared" ref="R109:R114" si="12">Q109*H109</f>
        <v>0</v>
      </c>
      <c r="S109" s="141">
        <v>0</v>
      </c>
      <c r="T109" s="142">
        <f t="shared" ref="T109:T114" si="13">S109*H109</f>
        <v>0</v>
      </c>
      <c r="AR109" s="143" t="s">
        <v>195</v>
      </c>
      <c r="AT109" s="143" t="s">
        <v>191</v>
      </c>
      <c r="AU109" s="143" t="s">
        <v>80</v>
      </c>
      <c r="AY109" s="17" t="s">
        <v>189</v>
      </c>
      <c r="BE109" s="144">
        <f t="shared" ref="BE109:BE114" si="14">IF(N109="základní",J109,0)</f>
        <v>0</v>
      </c>
      <c r="BF109" s="144">
        <f t="shared" ref="BF109:BF114" si="15">IF(N109="snížená",J109,0)</f>
        <v>0</v>
      </c>
      <c r="BG109" s="144">
        <f t="shared" ref="BG109:BG114" si="16">IF(N109="zákl. přenesená",J109,0)</f>
        <v>0</v>
      </c>
      <c r="BH109" s="144">
        <f t="shared" ref="BH109:BH114" si="17">IF(N109="sníž. přenesená",J109,0)</f>
        <v>0</v>
      </c>
      <c r="BI109" s="144">
        <f t="shared" ref="BI109:BI114" si="18">IF(N109="nulová",J109,0)</f>
        <v>0</v>
      </c>
      <c r="BJ109" s="17" t="s">
        <v>78</v>
      </c>
      <c r="BK109" s="144">
        <f t="shared" ref="BK109:BK114" si="19">ROUND(I109*H109,2)</f>
        <v>0</v>
      </c>
      <c r="BL109" s="17" t="s">
        <v>195</v>
      </c>
      <c r="BM109" s="143" t="s">
        <v>332</v>
      </c>
    </row>
    <row r="110" spans="2:65" s="1" customFormat="1" ht="16.5" customHeight="1">
      <c r="B110" s="32"/>
      <c r="C110" s="132" t="s">
        <v>8</v>
      </c>
      <c r="D110" s="132" t="s">
        <v>191</v>
      </c>
      <c r="E110" s="133" t="s">
        <v>3621</v>
      </c>
      <c r="F110" s="134" t="s">
        <v>3622</v>
      </c>
      <c r="G110" s="135" t="s">
        <v>2417</v>
      </c>
      <c r="H110" s="136">
        <v>1</v>
      </c>
      <c r="I110" s="137"/>
      <c r="J110" s="138">
        <f t="shared" si="10"/>
        <v>0</v>
      </c>
      <c r="K110" s="134" t="s">
        <v>18</v>
      </c>
      <c r="L110" s="32"/>
      <c r="M110" s="139" t="s">
        <v>18</v>
      </c>
      <c r="N110" s="140" t="s">
        <v>42</v>
      </c>
      <c r="P110" s="141">
        <f t="shared" si="11"/>
        <v>0</v>
      </c>
      <c r="Q110" s="141">
        <v>0</v>
      </c>
      <c r="R110" s="141">
        <f t="shared" si="12"/>
        <v>0</v>
      </c>
      <c r="S110" s="141">
        <v>0</v>
      </c>
      <c r="T110" s="142">
        <f t="shared" si="13"/>
        <v>0</v>
      </c>
      <c r="AR110" s="143" t="s">
        <v>195</v>
      </c>
      <c r="AT110" s="143" t="s">
        <v>191</v>
      </c>
      <c r="AU110" s="143" t="s">
        <v>80</v>
      </c>
      <c r="AY110" s="17" t="s">
        <v>189</v>
      </c>
      <c r="BE110" s="144">
        <f t="shared" si="14"/>
        <v>0</v>
      </c>
      <c r="BF110" s="144">
        <f t="shared" si="15"/>
        <v>0</v>
      </c>
      <c r="BG110" s="144">
        <f t="shared" si="16"/>
        <v>0</v>
      </c>
      <c r="BH110" s="144">
        <f t="shared" si="17"/>
        <v>0</v>
      </c>
      <c r="BI110" s="144">
        <f t="shared" si="18"/>
        <v>0</v>
      </c>
      <c r="BJ110" s="17" t="s">
        <v>78</v>
      </c>
      <c r="BK110" s="144">
        <f t="shared" si="19"/>
        <v>0</v>
      </c>
      <c r="BL110" s="17" t="s">
        <v>195</v>
      </c>
      <c r="BM110" s="143" t="s">
        <v>344</v>
      </c>
    </row>
    <row r="111" spans="2:65" s="1" customFormat="1" ht="16.5" customHeight="1">
      <c r="B111" s="32"/>
      <c r="C111" s="132" t="s">
        <v>270</v>
      </c>
      <c r="D111" s="132" t="s">
        <v>191</v>
      </c>
      <c r="E111" s="133" t="s">
        <v>3623</v>
      </c>
      <c r="F111" s="134" t="s">
        <v>3624</v>
      </c>
      <c r="G111" s="135" t="s">
        <v>2417</v>
      </c>
      <c r="H111" s="136">
        <v>1</v>
      </c>
      <c r="I111" s="137"/>
      <c r="J111" s="138">
        <f t="shared" si="10"/>
        <v>0</v>
      </c>
      <c r="K111" s="134" t="s">
        <v>18</v>
      </c>
      <c r="L111" s="32"/>
      <c r="M111" s="139" t="s">
        <v>18</v>
      </c>
      <c r="N111" s="140" t="s">
        <v>42</v>
      </c>
      <c r="P111" s="141">
        <f t="shared" si="11"/>
        <v>0</v>
      </c>
      <c r="Q111" s="141">
        <v>0</v>
      </c>
      <c r="R111" s="141">
        <f t="shared" si="12"/>
        <v>0</v>
      </c>
      <c r="S111" s="141">
        <v>0</v>
      </c>
      <c r="T111" s="142">
        <f t="shared" si="13"/>
        <v>0</v>
      </c>
      <c r="AR111" s="143" t="s">
        <v>195</v>
      </c>
      <c r="AT111" s="143" t="s">
        <v>191</v>
      </c>
      <c r="AU111" s="143" t="s">
        <v>80</v>
      </c>
      <c r="AY111" s="17" t="s">
        <v>189</v>
      </c>
      <c r="BE111" s="144">
        <f t="shared" si="14"/>
        <v>0</v>
      </c>
      <c r="BF111" s="144">
        <f t="shared" si="15"/>
        <v>0</v>
      </c>
      <c r="BG111" s="144">
        <f t="shared" si="16"/>
        <v>0</v>
      </c>
      <c r="BH111" s="144">
        <f t="shared" si="17"/>
        <v>0</v>
      </c>
      <c r="BI111" s="144">
        <f t="shared" si="18"/>
        <v>0</v>
      </c>
      <c r="BJ111" s="17" t="s">
        <v>78</v>
      </c>
      <c r="BK111" s="144">
        <f t="shared" si="19"/>
        <v>0</v>
      </c>
      <c r="BL111" s="17" t="s">
        <v>195</v>
      </c>
      <c r="BM111" s="143" t="s">
        <v>356</v>
      </c>
    </row>
    <row r="112" spans="2:65" s="1" customFormat="1" ht="16.5" customHeight="1">
      <c r="B112" s="32"/>
      <c r="C112" s="132" t="s">
        <v>277</v>
      </c>
      <c r="D112" s="132" t="s">
        <v>191</v>
      </c>
      <c r="E112" s="133" t="s">
        <v>3625</v>
      </c>
      <c r="F112" s="134" t="s">
        <v>3626</v>
      </c>
      <c r="G112" s="135" t="s">
        <v>2417</v>
      </c>
      <c r="H112" s="136">
        <v>1</v>
      </c>
      <c r="I112" s="137"/>
      <c r="J112" s="138">
        <f t="shared" si="10"/>
        <v>0</v>
      </c>
      <c r="K112" s="134" t="s">
        <v>18</v>
      </c>
      <c r="L112" s="32"/>
      <c r="M112" s="139" t="s">
        <v>18</v>
      </c>
      <c r="N112" s="140" t="s">
        <v>42</v>
      </c>
      <c r="P112" s="141">
        <f t="shared" si="11"/>
        <v>0</v>
      </c>
      <c r="Q112" s="141">
        <v>0</v>
      </c>
      <c r="R112" s="141">
        <f t="shared" si="12"/>
        <v>0</v>
      </c>
      <c r="S112" s="141">
        <v>0</v>
      </c>
      <c r="T112" s="142">
        <f t="shared" si="13"/>
        <v>0</v>
      </c>
      <c r="AR112" s="143" t="s">
        <v>195</v>
      </c>
      <c r="AT112" s="143" t="s">
        <v>191</v>
      </c>
      <c r="AU112" s="143" t="s">
        <v>80</v>
      </c>
      <c r="AY112" s="17" t="s">
        <v>189</v>
      </c>
      <c r="BE112" s="144">
        <f t="shared" si="14"/>
        <v>0</v>
      </c>
      <c r="BF112" s="144">
        <f t="shared" si="15"/>
        <v>0</v>
      </c>
      <c r="BG112" s="144">
        <f t="shared" si="16"/>
        <v>0</v>
      </c>
      <c r="BH112" s="144">
        <f t="shared" si="17"/>
        <v>0</v>
      </c>
      <c r="BI112" s="144">
        <f t="shared" si="18"/>
        <v>0</v>
      </c>
      <c r="BJ112" s="17" t="s">
        <v>78</v>
      </c>
      <c r="BK112" s="144">
        <f t="shared" si="19"/>
        <v>0</v>
      </c>
      <c r="BL112" s="17" t="s">
        <v>195</v>
      </c>
      <c r="BM112" s="143" t="s">
        <v>367</v>
      </c>
    </row>
    <row r="113" spans="2:65" s="1" customFormat="1" ht="16.5" customHeight="1">
      <c r="B113" s="32"/>
      <c r="C113" s="132" t="s">
        <v>283</v>
      </c>
      <c r="D113" s="132" t="s">
        <v>191</v>
      </c>
      <c r="E113" s="133" t="s">
        <v>3627</v>
      </c>
      <c r="F113" s="134" t="s">
        <v>3628</v>
      </c>
      <c r="G113" s="135" t="s">
        <v>2417</v>
      </c>
      <c r="H113" s="136">
        <v>1</v>
      </c>
      <c r="I113" s="137"/>
      <c r="J113" s="138">
        <f t="shared" si="10"/>
        <v>0</v>
      </c>
      <c r="K113" s="134" t="s">
        <v>18</v>
      </c>
      <c r="L113" s="32"/>
      <c r="M113" s="139" t="s">
        <v>18</v>
      </c>
      <c r="N113" s="140" t="s">
        <v>42</v>
      </c>
      <c r="P113" s="141">
        <f t="shared" si="11"/>
        <v>0</v>
      </c>
      <c r="Q113" s="141">
        <v>0</v>
      </c>
      <c r="R113" s="141">
        <f t="shared" si="12"/>
        <v>0</v>
      </c>
      <c r="S113" s="141">
        <v>0</v>
      </c>
      <c r="T113" s="142">
        <f t="shared" si="13"/>
        <v>0</v>
      </c>
      <c r="AR113" s="143" t="s">
        <v>195</v>
      </c>
      <c r="AT113" s="143" t="s">
        <v>191</v>
      </c>
      <c r="AU113" s="143" t="s">
        <v>80</v>
      </c>
      <c r="AY113" s="17" t="s">
        <v>189</v>
      </c>
      <c r="BE113" s="144">
        <f t="shared" si="14"/>
        <v>0</v>
      </c>
      <c r="BF113" s="144">
        <f t="shared" si="15"/>
        <v>0</v>
      </c>
      <c r="BG113" s="144">
        <f t="shared" si="16"/>
        <v>0</v>
      </c>
      <c r="BH113" s="144">
        <f t="shared" si="17"/>
        <v>0</v>
      </c>
      <c r="BI113" s="144">
        <f t="shared" si="18"/>
        <v>0</v>
      </c>
      <c r="BJ113" s="17" t="s">
        <v>78</v>
      </c>
      <c r="BK113" s="144">
        <f t="shared" si="19"/>
        <v>0</v>
      </c>
      <c r="BL113" s="17" t="s">
        <v>195</v>
      </c>
      <c r="BM113" s="143" t="s">
        <v>381</v>
      </c>
    </row>
    <row r="114" spans="2:65" s="1" customFormat="1" ht="16.5" customHeight="1">
      <c r="B114" s="32"/>
      <c r="C114" s="132" t="s">
        <v>291</v>
      </c>
      <c r="D114" s="132" t="s">
        <v>191</v>
      </c>
      <c r="E114" s="133" t="s">
        <v>3629</v>
      </c>
      <c r="F114" s="134" t="s">
        <v>3630</v>
      </c>
      <c r="G114" s="135" t="s">
        <v>2417</v>
      </c>
      <c r="H114" s="136">
        <v>1</v>
      </c>
      <c r="I114" s="137"/>
      <c r="J114" s="138">
        <f t="shared" si="10"/>
        <v>0</v>
      </c>
      <c r="K114" s="134" t="s">
        <v>18</v>
      </c>
      <c r="L114" s="32"/>
      <c r="M114" s="139" t="s">
        <v>18</v>
      </c>
      <c r="N114" s="140" t="s">
        <v>42</v>
      </c>
      <c r="P114" s="141">
        <f t="shared" si="11"/>
        <v>0</v>
      </c>
      <c r="Q114" s="141">
        <v>0</v>
      </c>
      <c r="R114" s="141">
        <f t="shared" si="12"/>
        <v>0</v>
      </c>
      <c r="S114" s="141">
        <v>0</v>
      </c>
      <c r="T114" s="142">
        <f t="shared" si="13"/>
        <v>0</v>
      </c>
      <c r="AR114" s="143" t="s">
        <v>195</v>
      </c>
      <c r="AT114" s="143" t="s">
        <v>191</v>
      </c>
      <c r="AU114" s="143" t="s">
        <v>80</v>
      </c>
      <c r="AY114" s="17" t="s">
        <v>189</v>
      </c>
      <c r="BE114" s="144">
        <f t="shared" si="14"/>
        <v>0</v>
      </c>
      <c r="BF114" s="144">
        <f t="shared" si="15"/>
        <v>0</v>
      </c>
      <c r="BG114" s="144">
        <f t="shared" si="16"/>
        <v>0</v>
      </c>
      <c r="BH114" s="144">
        <f t="shared" si="17"/>
        <v>0</v>
      </c>
      <c r="BI114" s="144">
        <f t="shared" si="18"/>
        <v>0</v>
      </c>
      <c r="BJ114" s="17" t="s">
        <v>78</v>
      </c>
      <c r="BK114" s="144">
        <f t="shared" si="19"/>
        <v>0</v>
      </c>
      <c r="BL114" s="17" t="s">
        <v>195</v>
      </c>
      <c r="BM114" s="143" t="s">
        <v>394</v>
      </c>
    </row>
    <row r="115" spans="2:65" s="11" customFormat="1" ht="22.9" customHeight="1">
      <c r="B115" s="120"/>
      <c r="D115" s="121" t="s">
        <v>70</v>
      </c>
      <c r="E115" s="130" t="s">
        <v>3128</v>
      </c>
      <c r="F115" s="130" t="s">
        <v>3631</v>
      </c>
      <c r="I115" s="123"/>
      <c r="J115" s="131">
        <f>BK115</f>
        <v>0</v>
      </c>
      <c r="L115" s="120"/>
      <c r="M115" s="125"/>
      <c r="P115" s="126">
        <f>SUM(P116:P119)</f>
        <v>0</v>
      </c>
      <c r="R115" s="126">
        <f>SUM(R116:R119)</f>
        <v>0</v>
      </c>
      <c r="T115" s="127">
        <f>SUM(T116:T119)</f>
        <v>0</v>
      </c>
      <c r="AR115" s="121" t="s">
        <v>78</v>
      </c>
      <c r="AT115" s="128" t="s">
        <v>70</v>
      </c>
      <c r="AU115" s="128" t="s">
        <v>78</v>
      </c>
      <c r="AY115" s="121" t="s">
        <v>189</v>
      </c>
      <c r="BK115" s="129">
        <f>SUM(BK116:BK119)</f>
        <v>0</v>
      </c>
    </row>
    <row r="116" spans="2:65" s="1" customFormat="1" ht="21.75" customHeight="1">
      <c r="B116" s="32"/>
      <c r="C116" s="132" t="s">
        <v>298</v>
      </c>
      <c r="D116" s="132" t="s">
        <v>191</v>
      </c>
      <c r="E116" s="133" t="s">
        <v>3632</v>
      </c>
      <c r="F116" s="134" t="s">
        <v>3633</v>
      </c>
      <c r="G116" s="135" t="s">
        <v>2417</v>
      </c>
      <c r="H116" s="136">
        <v>11</v>
      </c>
      <c r="I116" s="137"/>
      <c r="J116" s="138">
        <f>ROUND(I116*H116,2)</f>
        <v>0</v>
      </c>
      <c r="K116" s="134" t="s">
        <v>18</v>
      </c>
      <c r="L116" s="32"/>
      <c r="M116" s="139" t="s">
        <v>18</v>
      </c>
      <c r="N116" s="140" t="s">
        <v>42</v>
      </c>
      <c r="P116" s="141">
        <f>O116*H116</f>
        <v>0</v>
      </c>
      <c r="Q116" s="141">
        <v>0</v>
      </c>
      <c r="R116" s="141">
        <f>Q116*H116</f>
        <v>0</v>
      </c>
      <c r="S116" s="141">
        <v>0</v>
      </c>
      <c r="T116" s="142">
        <f>S116*H116</f>
        <v>0</v>
      </c>
      <c r="AR116" s="143" t="s">
        <v>195</v>
      </c>
      <c r="AT116" s="143" t="s">
        <v>191</v>
      </c>
      <c r="AU116" s="143" t="s">
        <v>80</v>
      </c>
      <c r="AY116" s="17" t="s">
        <v>189</v>
      </c>
      <c r="BE116" s="144">
        <f>IF(N116="základní",J116,0)</f>
        <v>0</v>
      </c>
      <c r="BF116" s="144">
        <f>IF(N116="snížená",J116,0)</f>
        <v>0</v>
      </c>
      <c r="BG116" s="144">
        <f>IF(N116="zákl. přenesená",J116,0)</f>
        <v>0</v>
      </c>
      <c r="BH116" s="144">
        <f>IF(N116="sníž. přenesená",J116,0)</f>
        <v>0</v>
      </c>
      <c r="BI116" s="144">
        <f>IF(N116="nulová",J116,0)</f>
        <v>0</v>
      </c>
      <c r="BJ116" s="17" t="s">
        <v>78</v>
      </c>
      <c r="BK116" s="144">
        <f>ROUND(I116*H116,2)</f>
        <v>0</v>
      </c>
      <c r="BL116" s="17" t="s">
        <v>195</v>
      </c>
      <c r="BM116" s="143" t="s">
        <v>405</v>
      </c>
    </row>
    <row r="117" spans="2:65" s="1" customFormat="1" ht="16.5" customHeight="1">
      <c r="B117" s="32"/>
      <c r="C117" s="132" t="s">
        <v>307</v>
      </c>
      <c r="D117" s="132" t="s">
        <v>191</v>
      </c>
      <c r="E117" s="133" t="s">
        <v>3634</v>
      </c>
      <c r="F117" s="134" t="s">
        <v>3635</v>
      </c>
      <c r="G117" s="135" t="s">
        <v>2417</v>
      </c>
      <c r="H117" s="136">
        <v>11</v>
      </c>
      <c r="I117" s="137"/>
      <c r="J117" s="138">
        <f>ROUND(I117*H117,2)</f>
        <v>0</v>
      </c>
      <c r="K117" s="134" t="s">
        <v>18</v>
      </c>
      <c r="L117" s="32"/>
      <c r="M117" s="139" t="s">
        <v>18</v>
      </c>
      <c r="N117" s="140" t="s">
        <v>42</v>
      </c>
      <c r="P117" s="141">
        <f>O117*H117</f>
        <v>0</v>
      </c>
      <c r="Q117" s="141">
        <v>0</v>
      </c>
      <c r="R117" s="141">
        <f>Q117*H117</f>
        <v>0</v>
      </c>
      <c r="S117" s="141">
        <v>0</v>
      </c>
      <c r="T117" s="142">
        <f>S117*H117</f>
        <v>0</v>
      </c>
      <c r="AR117" s="143" t="s">
        <v>195</v>
      </c>
      <c r="AT117" s="143" t="s">
        <v>191</v>
      </c>
      <c r="AU117" s="143" t="s">
        <v>80</v>
      </c>
      <c r="AY117" s="17" t="s">
        <v>189</v>
      </c>
      <c r="BE117" s="144">
        <f>IF(N117="základní",J117,0)</f>
        <v>0</v>
      </c>
      <c r="BF117" s="144">
        <f>IF(N117="snížená",J117,0)</f>
        <v>0</v>
      </c>
      <c r="BG117" s="144">
        <f>IF(N117="zákl. přenesená",J117,0)</f>
        <v>0</v>
      </c>
      <c r="BH117" s="144">
        <f>IF(N117="sníž. přenesená",J117,0)</f>
        <v>0</v>
      </c>
      <c r="BI117" s="144">
        <f>IF(N117="nulová",J117,0)</f>
        <v>0</v>
      </c>
      <c r="BJ117" s="17" t="s">
        <v>78</v>
      </c>
      <c r="BK117" s="144">
        <f>ROUND(I117*H117,2)</f>
        <v>0</v>
      </c>
      <c r="BL117" s="17" t="s">
        <v>195</v>
      </c>
      <c r="BM117" s="143" t="s">
        <v>419</v>
      </c>
    </row>
    <row r="118" spans="2:65" s="1" customFormat="1" ht="16.5" customHeight="1">
      <c r="B118" s="32"/>
      <c r="C118" s="132" t="s">
        <v>316</v>
      </c>
      <c r="D118" s="132" t="s">
        <v>191</v>
      </c>
      <c r="E118" s="133" t="s">
        <v>3636</v>
      </c>
      <c r="F118" s="134" t="s">
        <v>3637</v>
      </c>
      <c r="G118" s="135" t="s">
        <v>2417</v>
      </c>
      <c r="H118" s="136">
        <v>22</v>
      </c>
      <c r="I118" s="137"/>
      <c r="J118" s="138">
        <f>ROUND(I118*H118,2)</f>
        <v>0</v>
      </c>
      <c r="K118" s="134" t="s">
        <v>18</v>
      </c>
      <c r="L118" s="32"/>
      <c r="M118" s="139" t="s">
        <v>18</v>
      </c>
      <c r="N118" s="140" t="s">
        <v>42</v>
      </c>
      <c r="P118" s="141">
        <f>O118*H118</f>
        <v>0</v>
      </c>
      <c r="Q118" s="141">
        <v>0</v>
      </c>
      <c r="R118" s="141">
        <f>Q118*H118</f>
        <v>0</v>
      </c>
      <c r="S118" s="141">
        <v>0</v>
      </c>
      <c r="T118" s="142">
        <f>S118*H118</f>
        <v>0</v>
      </c>
      <c r="AR118" s="143" t="s">
        <v>195</v>
      </c>
      <c r="AT118" s="143" t="s">
        <v>191</v>
      </c>
      <c r="AU118" s="143" t="s">
        <v>80</v>
      </c>
      <c r="AY118" s="17" t="s">
        <v>189</v>
      </c>
      <c r="BE118" s="144">
        <f>IF(N118="základní",J118,0)</f>
        <v>0</v>
      </c>
      <c r="BF118" s="144">
        <f>IF(N118="snížená",J118,0)</f>
        <v>0</v>
      </c>
      <c r="BG118" s="144">
        <f>IF(N118="zákl. přenesená",J118,0)</f>
        <v>0</v>
      </c>
      <c r="BH118" s="144">
        <f>IF(N118="sníž. přenesená",J118,0)</f>
        <v>0</v>
      </c>
      <c r="BI118" s="144">
        <f>IF(N118="nulová",J118,0)</f>
        <v>0</v>
      </c>
      <c r="BJ118" s="17" t="s">
        <v>78</v>
      </c>
      <c r="BK118" s="144">
        <f>ROUND(I118*H118,2)</f>
        <v>0</v>
      </c>
      <c r="BL118" s="17" t="s">
        <v>195</v>
      </c>
      <c r="BM118" s="143" t="s">
        <v>430</v>
      </c>
    </row>
    <row r="119" spans="2:65" s="1" customFormat="1" ht="16.5" customHeight="1">
      <c r="B119" s="32"/>
      <c r="C119" s="132" t="s">
        <v>321</v>
      </c>
      <c r="D119" s="132" t="s">
        <v>191</v>
      </c>
      <c r="E119" s="133" t="s">
        <v>3638</v>
      </c>
      <c r="F119" s="134" t="s">
        <v>3639</v>
      </c>
      <c r="G119" s="135" t="s">
        <v>2417</v>
      </c>
      <c r="H119" s="136">
        <v>22</v>
      </c>
      <c r="I119" s="137"/>
      <c r="J119" s="138">
        <f>ROUND(I119*H119,2)</f>
        <v>0</v>
      </c>
      <c r="K119" s="134" t="s">
        <v>18</v>
      </c>
      <c r="L119" s="32"/>
      <c r="M119" s="139" t="s">
        <v>18</v>
      </c>
      <c r="N119" s="140" t="s">
        <v>42</v>
      </c>
      <c r="P119" s="141">
        <f>O119*H119</f>
        <v>0</v>
      </c>
      <c r="Q119" s="141">
        <v>0</v>
      </c>
      <c r="R119" s="141">
        <f>Q119*H119</f>
        <v>0</v>
      </c>
      <c r="S119" s="141">
        <v>0</v>
      </c>
      <c r="T119" s="142">
        <f>S119*H119</f>
        <v>0</v>
      </c>
      <c r="AR119" s="143" t="s">
        <v>195</v>
      </c>
      <c r="AT119" s="143" t="s">
        <v>191</v>
      </c>
      <c r="AU119" s="143" t="s">
        <v>80</v>
      </c>
      <c r="AY119" s="17" t="s">
        <v>189</v>
      </c>
      <c r="BE119" s="144">
        <f>IF(N119="základní",J119,0)</f>
        <v>0</v>
      </c>
      <c r="BF119" s="144">
        <f>IF(N119="snížená",J119,0)</f>
        <v>0</v>
      </c>
      <c r="BG119" s="144">
        <f>IF(N119="zákl. přenesená",J119,0)</f>
        <v>0</v>
      </c>
      <c r="BH119" s="144">
        <f>IF(N119="sníž. přenesená",J119,0)</f>
        <v>0</v>
      </c>
      <c r="BI119" s="144">
        <f>IF(N119="nulová",J119,0)</f>
        <v>0</v>
      </c>
      <c r="BJ119" s="17" t="s">
        <v>78</v>
      </c>
      <c r="BK119" s="144">
        <f>ROUND(I119*H119,2)</f>
        <v>0</v>
      </c>
      <c r="BL119" s="17" t="s">
        <v>195</v>
      </c>
      <c r="BM119" s="143" t="s">
        <v>444</v>
      </c>
    </row>
    <row r="120" spans="2:65" s="11" customFormat="1" ht="22.9" customHeight="1">
      <c r="B120" s="120"/>
      <c r="D120" s="121" t="s">
        <v>70</v>
      </c>
      <c r="E120" s="130" t="s">
        <v>3142</v>
      </c>
      <c r="F120" s="130" t="s">
        <v>3640</v>
      </c>
      <c r="I120" s="123"/>
      <c r="J120" s="131">
        <f>BK120</f>
        <v>0</v>
      </c>
      <c r="L120" s="120"/>
      <c r="M120" s="125"/>
      <c r="P120" s="126">
        <f>P121</f>
        <v>0</v>
      </c>
      <c r="R120" s="126">
        <f>R121</f>
        <v>0</v>
      </c>
      <c r="T120" s="127">
        <f>T121</f>
        <v>0</v>
      </c>
      <c r="AR120" s="121" t="s">
        <v>78</v>
      </c>
      <c r="AT120" s="128" t="s">
        <v>70</v>
      </c>
      <c r="AU120" s="128" t="s">
        <v>78</v>
      </c>
      <c r="AY120" s="121" t="s">
        <v>189</v>
      </c>
      <c r="BK120" s="129">
        <f>BK121</f>
        <v>0</v>
      </c>
    </row>
    <row r="121" spans="2:65" s="1" customFormat="1" ht="16.5" customHeight="1">
      <c r="B121" s="32"/>
      <c r="C121" s="132" t="s">
        <v>7</v>
      </c>
      <c r="D121" s="132" t="s">
        <v>191</v>
      </c>
      <c r="E121" s="133" t="s">
        <v>3641</v>
      </c>
      <c r="F121" s="134" t="s">
        <v>3642</v>
      </c>
      <c r="G121" s="135" t="s">
        <v>2417</v>
      </c>
      <c r="H121" s="136">
        <v>36</v>
      </c>
      <c r="I121" s="137"/>
      <c r="J121" s="138">
        <f>ROUND(I121*H121,2)</f>
        <v>0</v>
      </c>
      <c r="K121" s="134" t="s">
        <v>18</v>
      </c>
      <c r="L121" s="32"/>
      <c r="M121" s="139" t="s">
        <v>18</v>
      </c>
      <c r="N121" s="140" t="s">
        <v>42</v>
      </c>
      <c r="P121" s="141">
        <f>O121*H121</f>
        <v>0</v>
      </c>
      <c r="Q121" s="141">
        <v>0</v>
      </c>
      <c r="R121" s="141">
        <f>Q121*H121</f>
        <v>0</v>
      </c>
      <c r="S121" s="141">
        <v>0</v>
      </c>
      <c r="T121" s="142">
        <f>S121*H121</f>
        <v>0</v>
      </c>
      <c r="AR121" s="143" t="s">
        <v>195</v>
      </c>
      <c r="AT121" s="143" t="s">
        <v>191</v>
      </c>
      <c r="AU121" s="143" t="s">
        <v>80</v>
      </c>
      <c r="AY121" s="17" t="s">
        <v>189</v>
      </c>
      <c r="BE121" s="144">
        <f>IF(N121="základní",J121,0)</f>
        <v>0</v>
      </c>
      <c r="BF121" s="144">
        <f>IF(N121="snížená",J121,0)</f>
        <v>0</v>
      </c>
      <c r="BG121" s="144">
        <f>IF(N121="zákl. přenesená",J121,0)</f>
        <v>0</v>
      </c>
      <c r="BH121" s="144">
        <f>IF(N121="sníž. přenesená",J121,0)</f>
        <v>0</v>
      </c>
      <c r="BI121" s="144">
        <f>IF(N121="nulová",J121,0)</f>
        <v>0</v>
      </c>
      <c r="BJ121" s="17" t="s">
        <v>78</v>
      </c>
      <c r="BK121" s="144">
        <f>ROUND(I121*H121,2)</f>
        <v>0</v>
      </c>
      <c r="BL121" s="17" t="s">
        <v>195</v>
      </c>
      <c r="BM121" s="143" t="s">
        <v>455</v>
      </c>
    </row>
    <row r="122" spans="2:65" s="11" customFormat="1" ht="22.9" customHeight="1">
      <c r="B122" s="120"/>
      <c r="D122" s="121" t="s">
        <v>70</v>
      </c>
      <c r="E122" s="130" t="s">
        <v>3324</v>
      </c>
      <c r="F122" s="130" t="s">
        <v>3643</v>
      </c>
      <c r="I122" s="123"/>
      <c r="J122" s="131">
        <f>BK122</f>
        <v>0</v>
      </c>
      <c r="L122" s="120"/>
      <c r="M122" s="125"/>
      <c r="P122" s="126">
        <f>SUM(P123:P129)</f>
        <v>0</v>
      </c>
      <c r="R122" s="126">
        <f>SUM(R123:R129)</f>
        <v>0</v>
      </c>
      <c r="T122" s="127">
        <f>SUM(T123:T129)</f>
        <v>0</v>
      </c>
      <c r="AR122" s="121" t="s">
        <v>78</v>
      </c>
      <c r="AT122" s="128" t="s">
        <v>70</v>
      </c>
      <c r="AU122" s="128" t="s">
        <v>78</v>
      </c>
      <c r="AY122" s="121" t="s">
        <v>189</v>
      </c>
      <c r="BK122" s="129">
        <f>SUM(BK123:BK129)</f>
        <v>0</v>
      </c>
    </row>
    <row r="123" spans="2:65" s="1" customFormat="1" ht="16.5" customHeight="1">
      <c r="B123" s="32"/>
      <c r="C123" s="132" t="s">
        <v>332</v>
      </c>
      <c r="D123" s="132" t="s">
        <v>191</v>
      </c>
      <c r="E123" s="133" t="s">
        <v>3644</v>
      </c>
      <c r="F123" s="134" t="s">
        <v>3645</v>
      </c>
      <c r="G123" s="135" t="s">
        <v>286</v>
      </c>
      <c r="H123" s="136">
        <v>40</v>
      </c>
      <c r="I123" s="137"/>
      <c r="J123" s="138">
        <f t="shared" ref="J123:J129" si="20">ROUND(I123*H123,2)</f>
        <v>0</v>
      </c>
      <c r="K123" s="134" t="s">
        <v>18</v>
      </c>
      <c r="L123" s="32"/>
      <c r="M123" s="139" t="s">
        <v>18</v>
      </c>
      <c r="N123" s="140" t="s">
        <v>42</v>
      </c>
      <c r="P123" s="141">
        <f t="shared" ref="P123:P129" si="21">O123*H123</f>
        <v>0</v>
      </c>
      <c r="Q123" s="141">
        <v>0</v>
      </c>
      <c r="R123" s="141">
        <f t="shared" ref="R123:R129" si="22">Q123*H123</f>
        <v>0</v>
      </c>
      <c r="S123" s="141">
        <v>0</v>
      </c>
      <c r="T123" s="142">
        <f t="shared" ref="T123:T129" si="23">S123*H123</f>
        <v>0</v>
      </c>
      <c r="AR123" s="143" t="s">
        <v>195</v>
      </c>
      <c r="AT123" s="143" t="s">
        <v>191</v>
      </c>
      <c r="AU123" s="143" t="s">
        <v>80</v>
      </c>
      <c r="AY123" s="17" t="s">
        <v>189</v>
      </c>
      <c r="BE123" s="144">
        <f t="shared" ref="BE123:BE129" si="24">IF(N123="základní",J123,0)</f>
        <v>0</v>
      </c>
      <c r="BF123" s="144">
        <f t="shared" ref="BF123:BF129" si="25">IF(N123="snížená",J123,0)</f>
        <v>0</v>
      </c>
      <c r="BG123" s="144">
        <f t="shared" ref="BG123:BG129" si="26">IF(N123="zákl. přenesená",J123,0)</f>
        <v>0</v>
      </c>
      <c r="BH123" s="144">
        <f t="shared" ref="BH123:BH129" si="27">IF(N123="sníž. přenesená",J123,0)</f>
        <v>0</v>
      </c>
      <c r="BI123" s="144">
        <f t="shared" ref="BI123:BI129" si="28">IF(N123="nulová",J123,0)</f>
        <v>0</v>
      </c>
      <c r="BJ123" s="17" t="s">
        <v>78</v>
      </c>
      <c r="BK123" s="144">
        <f t="shared" ref="BK123:BK129" si="29">ROUND(I123*H123,2)</f>
        <v>0</v>
      </c>
      <c r="BL123" s="17" t="s">
        <v>195</v>
      </c>
      <c r="BM123" s="143" t="s">
        <v>467</v>
      </c>
    </row>
    <row r="124" spans="2:65" s="1" customFormat="1" ht="16.5" customHeight="1">
      <c r="B124" s="32"/>
      <c r="C124" s="132" t="s">
        <v>338</v>
      </c>
      <c r="D124" s="132" t="s">
        <v>191</v>
      </c>
      <c r="E124" s="133" t="s">
        <v>3646</v>
      </c>
      <c r="F124" s="134" t="s">
        <v>3647</v>
      </c>
      <c r="G124" s="135" t="s">
        <v>286</v>
      </c>
      <c r="H124" s="136">
        <v>460</v>
      </c>
      <c r="I124" s="137"/>
      <c r="J124" s="138">
        <f t="shared" si="20"/>
        <v>0</v>
      </c>
      <c r="K124" s="134" t="s">
        <v>18</v>
      </c>
      <c r="L124" s="32"/>
      <c r="M124" s="139" t="s">
        <v>18</v>
      </c>
      <c r="N124" s="140" t="s">
        <v>42</v>
      </c>
      <c r="P124" s="141">
        <f t="shared" si="21"/>
        <v>0</v>
      </c>
      <c r="Q124" s="141">
        <v>0</v>
      </c>
      <c r="R124" s="141">
        <f t="shared" si="22"/>
        <v>0</v>
      </c>
      <c r="S124" s="141">
        <v>0</v>
      </c>
      <c r="T124" s="142">
        <f t="shared" si="23"/>
        <v>0</v>
      </c>
      <c r="AR124" s="143" t="s">
        <v>195</v>
      </c>
      <c r="AT124" s="143" t="s">
        <v>191</v>
      </c>
      <c r="AU124" s="143" t="s">
        <v>80</v>
      </c>
      <c r="AY124" s="17" t="s">
        <v>189</v>
      </c>
      <c r="BE124" s="144">
        <f t="shared" si="24"/>
        <v>0</v>
      </c>
      <c r="BF124" s="144">
        <f t="shared" si="25"/>
        <v>0</v>
      </c>
      <c r="BG124" s="144">
        <f t="shared" si="26"/>
        <v>0</v>
      </c>
      <c r="BH124" s="144">
        <f t="shared" si="27"/>
        <v>0</v>
      </c>
      <c r="BI124" s="144">
        <f t="shared" si="28"/>
        <v>0</v>
      </c>
      <c r="BJ124" s="17" t="s">
        <v>78</v>
      </c>
      <c r="BK124" s="144">
        <f t="shared" si="29"/>
        <v>0</v>
      </c>
      <c r="BL124" s="17" t="s">
        <v>195</v>
      </c>
      <c r="BM124" s="143" t="s">
        <v>479</v>
      </c>
    </row>
    <row r="125" spans="2:65" s="1" customFormat="1" ht="16.5" customHeight="1">
      <c r="B125" s="32"/>
      <c r="C125" s="132" t="s">
        <v>344</v>
      </c>
      <c r="D125" s="132" t="s">
        <v>191</v>
      </c>
      <c r="E125" s="133" t="s">
        <v>3648</v>
      </c>
      <c r="F125" s="134" t="s">
        <v>3649</v>
      </c>
      <c r="G125" s="135" t="s">
        <v>286</v>
      </c>
      <c r="H125" s="136">
        <v>760</v>
      </c>
      <c r="I125" s="137"/>
      <c r="J125" s="138">
        <f t="shared" si="20"/>
        <v>0</v>
      </c>
      <c r="K125" s="134" t="s">
        <v>18</v>
      </c>
      <c r="L125" s="32"/>
      <c r="M125" s="139" t="s">
        <v>18</v>
      </c>
      <c r="N125" s="140" t="s">
        <v>42</v>
      </c>
      <c r="P125" s="141">
        <f t="shared" si="21"/>
        <v>0</v>
      </c>
      <c r="Q125" s="141">
        <v>0</v>
      </c>
      <c r="R125" s="141">
        <f t="shared" si="22"/>
        <v>0</v>
      </c>
      <c r="S125" s="141">
        <v>0</v>
      </c>
      <c r="T125" s="142">
        <f t="shared" si="23"/>
        <v>0</v>
      </c>
      <c r="AR125" s="143" t="s">
        <v>195</v>
      </c>
      <c r="AT125" s="143" t="s">
        <v>191</v>
      </c>
      <c r="AU125" s="143" t="s">
        <v>80</v>
      </c>
      <c r="AY125" s="17" t="s">
        <v>189</v>
      </c>
      <c r="BE125" s="144">
        <f t="shared" si="24"/>
        <v>0</v>
      </c>
      <c r="BF125" s="144">
        <f t="shared" si="25"/>
        <v>0</v>
      </c>
      <c r="BG125" s="144">
        <f t="shared" si="26"/>
        <v>0</v>
      </c>
      <c r="BH125" s="144">
        <f t="shared" si="27"/>
        <v>0</v>
      </c>
      <c r="BI125" s="144">
        <f t="shared" si="28"/>
        <v>0</v>
      </c>
      <c r="BJ125" s="17" t="s">
        <v>78</v>
      </c>
      <c r="BK125" s="144">
        <f t="shared" si="29"/>
        <v>0</v>
      </c>
      <c r="BL125" s="17" t="s">
        <v>195</v>
      </c>
      <c r="BM125" s="143" t="s">
        <v>491</v>
      </c>
    </row>
    <row r="126" spans="2:65" s="1" customFormat="1" ht="16.5" customHeight="1">
      <c r="B126" s="32"/>
      <c r="C126" s="132" t="s">
        <v>350</v>
      </c>
      <c r="D126" s="132" t="s">
        <v>191</v>
      </c>
      <c r="E126" s="133" t="s">
        <v>3650</v>
      </c>
      <c r="F126" s="134" t="s">
        <v>3651</v>
      </c>
      <c r="G126" s="135" t="s">
        <v>286</v>
      </c>
      <c r="H126" s="136">
        <v>600</v>
      </c>
      <c r="I126" s="137"/>
      <c r="J126" s="138">
        <f t="shared" si="20"/>
        <v>0</v>
      </c>
      <c r="K126" s="134" t="s">
        <v>18</v>
      </c>
      <c r="L126" s="32"/>
      <c r="M126" s="139" t="s">
        <v>18</v>
      </c>
      <c r="N126" s="140" t="s">
        <v>42</v>
      </c>
      <c r="P126" s="141">
        <f t="shared" si="21"/>
        <v>0</v>
      </c>
      <c r="Q126" s="141">
        <v>0</v>
      </c>
      <c r="R126" s="141">
        <f t="shared" si="22"/>
        <v>0</v>
      </c>
      <c r="S126" s="141">
        <v>0</v>
      </c>
      <c r="T126" s="142">
        <f t="shared" si="23"/>
        <v>0</v>
      </c>
      <c r="AR126" s="143" t="s">
        <v>195</v>
      </c>
      <c r="AT126" s="143" t="s">
        <v>191</v>
      </c>
      <c r="AU126" s="143" t="s">
        <v>80</v>
      </c>
      <c r="AY126" s="17" t="s">
        <v>189</v>
      </c>
      <c r="BE126" s="144">
        <f t="shared" si="24"/>
        <v>0</v>
      </c>
      <c r="BF126" s="144">
        <f t="shared" si="25"/>
        <v>0</v>
      </c>
      <c r="BG126" s="144">
        <f t="shared" si="26"/>
        <v>0</v>
      </c>
      <c r="BH126" s="144">
        <f t="shared" si="27"/>
        <v>0</v>
      </c>
      <c r="BI126" s="144">
        <f t="shared" si="28"/>
        <v>0</v>
      </c>
      <c r="BJ126" s="17" t="s">
        <v>78</v>
      </c>
      <c r="BK126" s="144">
        <f t="shared" si="29"/>
        <v>0</v>
      </c>
      <c r="BL126" s="17" t="s">
        <v>195</v>
      </c>
      <c r="BM126" s="143" t="s">
        <v>502</v>
      </c>
    </row>
    <row r="127" spans="2:65" s="1" customFormat="1" ht="16.5" customHeight="1">
      <c r="B127" s="32"/>
      <c r="C127" s="132" t="s">
        <v>356</v>
      </c>
      <c r="D127" s="132" t="s">
        <v>191</v>
      </c>
      <c r="E127" s="133" t="s">
        <v>3652</v>
      </c>
      <c r="F127" s="134" t="s">
        <v>3653</v>
      </c>
      <c r="G127" s="135" t="s">
        <v>286</v>
      </c>
      <c r="H127" s="136">
        <v>20</v>
      </c>
      <c r="I127" s="137"/>
      <c r="J127" s="138">
        <f t="shared" si="20"/>
        <v>0</v>
      </c>
      <c r="K127" s="134" t="s">
        <v>18</v>
      </c>
      <c r="L127" s="32"/>
      <c r="M127" s="139" t="s">
        <v>18</v>
      </c>
      <c r="N127" s="140" t="s">
        <v>42</v>
      </c>
      <c r="P127" s="141">
        <f t="shared" si="21"/>
        <v>0</v>
      </c>
      <c r="Q127" s="141">
        <v>0</v>
      </c>
      <c r="R127" s="141">
        <f t="shared" si="22"/>
        <v>0</v>
      </c>
      <c r="S127" s="141">
        <v>0</v>
      </c>
      <c r="T127" s="142">
        <f t="shared" si="23"/>
        <v>0</v>
      </c>
      <c r="AR127" s="143" t="s">
        <v>195</v>
      </c>
      <c r="AT127" s="143" t="s">
        <v>191</v>
      </c>
      <c r="AU127" s="143" t="s">
        <v>80</v>
      </c>
      <c r="AY127" s="17" t="s">
        <v>189</v>
      </c>
      <c r="BE127" s="144">
        <f t="shared" si="24"/>
        <v>0</v>
      </c>
      <c r="BF127" s="144">
        <f t="shared" si="25"/>
        <v>0</v>
      </c>
      <c r="BG127" s="144">
        <f t="shared" si="26"/>
        <v>0</v>
      </c>
      <c r="BH127" s="144">
        <f t="shared" si="27"/>
        <v>0</v>
      </c>
      <c r="BI127" s="144">
        <f t="shared" si="28"/>
        <v>0</v>
      </c>
      <c r="BJ127" s="17" t="s">
        <v>78</v>
      </c>
      <c r="BK127" s="144">
        <f t="shared" si="29"/>
        <v>0</v>
      </c>
      <c r="BL127" s="17" t="s">
        <v>195</v>
      </c>
      <c r="BM127" s="143" t="s">
        <v>520</v>
      </c>
    </row>
    <row r="128" spans="2:65" s="1" customFormat="1" ht="16.5" customHeight="1">
      <c r="B128" s="32"/>
      <c r="C128" s="132" t="s">
        <v>361</v>
      </c>
      <c r="D128" s="132" t="s">
        <v>191</v>
      </c>
      <c r="E128" s="133" t="s">
        <v>3654</v>
      </c>
      <c r="F128" s="134" t="s">
        <v>3655</v>
      </c>
      <c r="G128" s="135" t="s">
        <v>286</v>
      </c>
      <c r="H128" s="136">
        <v>20</v>
      </c>
      <c r="I128" s="137"/>
      <c r="J128" s="138">
        <f t="shared" si="20"/>
        <v>0</v>
      </c>
      <c r="K128" s="134" t="s">
        <v>18</v>
      </c>
      <c r="L128" s="32"/>
      <c r="M128" s="139" t="s">
        <v>18</v>
      </c>
      <c r="N128" s="140" t="s">
        <v>42</v>
      </c>
      <c r="P128" s="141">
        <f t="shared" si="21"/>
        <v>0</v>
      </c>
      <c r="Q128" s="141">
        <v>0</v>
      </c>
      <c r="R128" s="141">
        <f t="shared" si="22"/>
        <v>0</v>
      </c>
      <c r="S128" s="141">
        <v>0</v>
      </c>
      <c r="T128" s="142">
        <f t="shared" si="23"/>
        <v>0</v>
      </c>
      <c r="AR128" s="143" t="s">
        <v>195</v>
      </c>
      <c r="AT128" s="143" t="s">
        <v>191</v>
      </c>
      <c r="AU128" s="143" t="s">
        <v>80</v>
      </c>
      <c r="AY128" s="17" t="s">
        <v>189</v>
      </c>
      <c r="BE128" s="144">
        <f t="shared" si="24"/>
        <v>0</v>
      </c>
      <c r="BF128" s="144">
        <f t="shared" si="25"/>
        <v>0</v>
      </c>
      <c r="BG128" s="144">
        <f t="shared" si="26"/>
        <v>0</v>
      </c>
      <c r="BH128" s="144">
        <f t="shared" si="27"/>
        <v>0</v>
      </c>
      <c r="BI128" s="144">
        <f t="shared" si="28"/>
        <v>0</v>
      </c>
      <c r="BJ128" s="17" t="s">
        <v>78</v>
      </c>
      <c r="BK128" s="144">
        <f t="shared" si="29"/>
        <v>0</v>
      </c>
      <c r="BL128" s="17" t="s">
        <v>195</v>
      </c>
      <c r="BM128" s="143" t="s">
        <v>534</v>
      </c>
    </row>
    <row r="129" spans="2:65" s="1" customFormat="1" ht="16.5" customHeight="1">
      <c r="B129" s="32"/>
      <c r="C129" s="132" t="s">
        <v>367</v>
      </c>
      <c r="D129" s="132" t="s">
        <v>191</v>
      </c>
      <c r="E129" s="133" t="s">
        <v>3656</v>
      </c>
      <c r="F129" s="134" t="s">
        <v>3657</v>
      </c>
      <c r="G129" s="135" t="s">
        <v>286</v>
      </c>
      <c r="H129" s="136">
        <v>470</v>
      </c>
      <c r="I129" s="137"/>
      <c r="J129" s="138">
        <f t="shared" si="20"/>
        <v>0</v>
      </c>
      <c r="K129" s="134" t="s">
        <v>18</v>
      </c>
      <c r="L129" s="32"/>
      <c r="M129" s="139" t="s">
        <v>18</v>
      </c>
      <c r="N129" s="140" t="s">
        <v>42</v>
      </c>
      <c r="P129" s="141">
        <f t="shared" si="21"/>
        <v>0</v>
      </c>
      <c r="Q129" s="141">
        <v>0</v>
      </c>
      <c r="R129" s="141">
        <f t="shared" si="22"/>
        <v>0</v>
      </c>
      <c r="S129" s="141">
        <v>0</v>
      </c>
      <c r="T129" s="142">
        <f t="shared" si="23"/>
        <v>0</v>
      </c>
      <c r="AR129" s="143" t="s">
        <v>195</v>
      </c>
      <c r="AT129" s="143" t="s">
        <v>191</v>
      </c>
      <c r="AU129" s="143" t="s">
        <v>80</v>
      </c>
      <c r="AY129" s="17" t="s">
        <v>189</v>
      </c>
      <c r="BE129" s="144">
        <f t="shared" si="24"/>
        <v>0</v>
      </c>
      <c r="BF129" s="144">
        <f t="shared" si="25"/>
        <v>0</v>
      </c>
      <c r="BG129" s="144">
        <f t="shared" si="26"/>
        <v>0</v>
      </c>
      <c r="BH129" s="144">
        <f t="shared" si="27"/>
        <v>0</v>
      </c>
      <c r="BI129" s="144">
        <f t="shared" si="28"/>
        <v>0</v>
      </c>
      <c r="BJ129" s="17" t="s">
        <v>78</v>
      </c>
      <c r="BK129" s="144">
        <f t="shared" si="29"/>
        <v>0</v>
      </c>
      <c r="BL129" s="17" t="s">
        <v>195</v>
      </c>
      <c r="BM129" s="143" t="s">
        <v>548</v>
      </c>
    </row>
    <row r="130" spans="2:65" s="11" customFormat="1" ht="22.9" customHeight="1">
      <c r="B130" s="120"/>
      <c r="D130" s="121" t="s">
        <v>70</v>
      </c>
      <c r="E130" s="130" t="s">
        <v>3330</v>
      </c>
      <c r="F130" s="130" t="s">
        <v>2667</v>
      </c>
      <c r="I130" s="123"/>
      <c r="J130" s="131">
        <f>BK130</f>
        <v>0</v>
      </c>
      <c r="L130" s="120"/>
      <c r="M130" s="125"/>
      <c r="P130" s="126">
        <f>SUM(P131:P145)</f>
        <v>0</v>
      </c>
      <c r="R130" s="126">
        <f>SUM(R131:R145)</f>
        <v>0</v>
      </c>
      <c r="T130" s="127">
        <f>SUM(T131:T145)</f>
        <v>0</v>
      </c>
      <c r="AR130" s="121" t="s">
        <v>78</v>
      </c>
      <c r="AT130" s="128" t="s">
        <v>70</v>
      </c>
      <c r="AU130" s="128" t="s">
        <v>78</v>
      </c>
      <c r="AY130" s="121" t="s">
        <v>189</v>
      </c>
      <c r="BK130" s="129">
        <f>SUM(BK131:BK145)</f>
        <v>0</v>
      </c>
    </row>
    <row r="131" spans="2:65" s="1" customFormat="1" ht="16.5" customHeight="1">
      <c r="B131" s="32"/>
      <c r="C131" s="132" t="s">
        <v>374</v>
      </c>
      <c r="D131" s="132" t="s">
        <v>191</v>
      </c>
      <c r="E131" s="133" t="s">
        <v>3658</v>
      </c>
      <c r="F131" s="134" t="s">
        <v>3659</v>
      </c>
      <c r="G131" s="135" t="s">
        <v>2582</v>
      </c>
      <c r="H131" s="136">
        <v>1</v>
      </c>
      <c r="I131" s="137"/>
      <c r="J131" s="138">
        <f t="shared" ref="J131:J145" si="30">ROUND(I131*H131,2)</f>
        <v>0</v>
      </c>
      <c r="K131" s="134" t="s">
        <v>18</v>
      </c>
      <c r="L131" s="32"/>
      <c r="M131" s="139" t="s">
        <v>18</v>
      </c>
      <c r="N131" s="140" t="s">
        <v>42</v>
      </c>
      <c r="P131" s="141">
        <f t="shared" ref="P131:P145" si="31">O131*H131</f>
        <v>0</v>
      </c>
      <c r="Q131" s="141">
        <v>0</v>
      </c>
      <c r="R131" s="141">
        <f t="shared" ref="R131:R145" si="32">Q131*H131</f>
        <v>0</v>
      </c>
      <c r="S131" s="141">
        <v>0</v>
      </c>
      <c r="T131" s="142">
        <f t="shared" ref="T131:T145" si="33">S131*H131</f>
        <v>0</v>
      </c>
      <c r="AR131" s="143" t="s">
        <v>195</v>
      </c>
      <c r="AT131" s="143" t="s">
        <v>191</v>
      </c>
      <c r="AU131" s="143" t="s">
        <v>80</v>
      </c>
      <c r="AY131" s="17" t="s">
        <v>189</v>
      </c>
      <c r="BE131" s="144">
        <f t="shared" ref="BE131:BE145" si="34">IF(N131="základní",J131,0)</f>
        <v>0</v>
      </c>
      <c r="BF131" s="144">
        <f t="shared" ref="BF131:BF145" si="35">IF(N131="snížená",J131,0)</f>
        <v>0</v>
      </c>
      <c r="BG131" s="144">
        <f t="shared" ref="BG131:BG145" si="36">IF(N131="zákl. přenesená",J131,0)</f>
        <v>0</v>
      </c>
      <c r="BH131" s="144">
        <f t="shared" ref="BH131:BH145" si="37">IF(N131="sníž. přenesená",J131,0)</f>
        <v>0</v>
      </c>
      <c r="BI131" s="144">
        <f t="shared" ref="BI131:BI145" si="38">IF(N131="nulová",J131,0)</f>
        <v>0</v>
      </c>
      <c r="BJ131" s="17" t="s">
        <v>78</v>
      </c>
      <c r="BK131" s="144">
        <f t="shared" ref="BK131:BK145" si="39">ROUND(I131*H131,2)</f>
        <v>0</v>
      </c>
      <c r="BL131" s="17" t="s">
        <v>195</v>
      </c>
      <c r="BM131" s="143" t="s">
        <v>558</v>
      </c>
    </row>
    <row r="132" spans="2:65" s="1" customFormat="1" ht="16.5" customHeight="1">
      <c r="B132" s="32"/>
      <c r="C132" s="132" t="s">
        <v>381</v>
      </c>
      <c r="D132" s="132" t="s">
        <v>191</v>
      </c>
      <c r="E132" s="133" t="s">
        <v>3660</v>
      </c>
      <c r="F132" s="134" t="s">
        <v>3661</v>
      </c>
      <c r="G132" s="135" t="s">
        <v>1043</v>
      </c>
      <c r="H132" s="136">
        <v>1</v>
      </c>
      <c r="I132" s="137"/>
      <c r="J132" s="138">
        <f t="shared" si="30"/>
        <v>0</v>
      </c>
      <c r="K132" s="134" t="s">
        <v>18</v>
      </c>
      <c r="L132" s="32"/>
      <c r="M132" s="139" t="s">
        <v>18</v>
      </c>
      <c r="N132" s="140" t="s">
        <v>42</v>
      </c>
      <c r="P132" s="141">
        <f t="shared" si="31"/>
        <v>0</v>
      </c>
      <c r="Q132" s="141">
        <v>0</v>
      </c>
      <c r="R132" s="141">
        <f t="shared" si="32"/>
        <v>0</v>
      </c>
      <c r="S132" s="141">
        <v>0</v>
      </c>
      <c r="T132" s="142">
        <f t="shared" si="33"/>
        <v>0</v>
      </c>
      <c r="AR132" s="143" t="s">
        <v>195</v>
      </c>
      <c r="AT132" s="143" t="s">
        <v>191</v>
      </c>
      <c r="AU132" s="143" t="s">
        <v>80</v>
      </c>
      <c r="AY132" s="17" t="s">
        <v>189</v>
      </c>
      <c r="BE132" s="144">
        <f t="shared" si="34"/>
        <v>0</v>
      </c>
      <c r="BF132" s="144">
        <f t="shared" si="35"/>
        <v>0</v>
      </c>
      <c r="BG132" s="144">
        <f t="shared" si="36"/>
        <v>0</v>
      </c>
      <c r="BH132" s="144">
        <f t="shared" si="37"/>
        <v>0</v>
      </c>
      <c r="BI132" s="144">
        <f t="shared" si="38"/>
        <v>0</v>
      </c>
      <c r="BJ132" s="17" t="s">
        <v>78</v>
      </c>
      <c r="BK132" s="144">
        <f t="shared" si="39"/>
        <v>0</v>
      </c>
      <c r="BL132" s="17" t="s">
        <v>195</v>
      </c>
      <c r="BM132" s="143" t="s">
        <v>3662</v>
      </c>
    </row>
    <row r="133" spans="2:65" s="1" customFormat="1" ht="16.5" customHeight="1">
      <c r="B133" s="32"/>
      <c r="C133" s="132" t="s">
        <v>388</v>
      </c>
      <c r="D133" s="132" t="s">
        <v>191</v>
      </c>
      <c r="E133" s="133" t="s">
        <v>3663</v>
      </c>
      <c r="F133" s="134" t="s">
        <v>3664</v>
      </c>
      <c r="G133" s="135" t="s">
        <v>1043</v>
      </c>
      <c r="H133" s="136">
        <v>1</v>
      </c>
      <c r="I133" s="137"/>
      <c r="J133" s="138">
        <f t="shared" si="30"/>
        <v>0</v>
      </c>
      <c r="K133" s="134" t="s">
        <v>18</v>
      </c>
      <c r="L133" s="32"/>
      <c r="M133" s="139" t="s">
        <v>18</v>
      </c>
      <c r="N133" s="140" t="s">
        <v>42</v>
      </c>
      <c r="P133" s="141">
        <f t="shared" si="31"/>
        <v>0</v>
      </c>
      <c r="Q133" s="141">
        <v>0</v>
      </c>
      <c r="R133" s="141">
        <f t="shared" si="32"/>
        <v>0</v>
      </c>
      <c r="S133" s="141">
        <v>0</v>
      </c>
      <c r="T133" s="142">
        <f t="shared" si="33"/>
        <v>0</v>
      </c>
      <c r="AR133" s="143" t="s">
        <v>195</v>
      </c>
      <c r="AT133" s="143" t="s">
        <v>191</v>
      </c>
      <c r="AU133" s="143" t="s">
        <v>80</v>
      </c>
      <c r="AY133" s="17" t="s">
        <v>189</v>
      </c>
      <c r="BE133" s="144">
        <f t="shared" si="34"/>
        <v>0</v>
      </c>
      <c r="BF133" s="144">
        <f t="shared" si="35"/>
        <v>0</v>
      </c>
      <c r="BG133" s="144">
        <f t="shared" si="36"/>
        <v>0</v>
      </c>
      <c r="BH133" s="144">
        <f t="shared" si="37"/>
        <v>0</v>
      </c>
      <c r="BI133" s="144">
        <f t="shared" si="38"/>
        <v>0</v>
      </c>
      <c r="BJ133" s="17" t="s">
        <v>78</v>
      </c>
      <c r="BK133" s="144">
        <f t="shared" si="39"/>
        <v>0</v>
      </c>
      <c r="BL133" s="17" t="s">
        <v>195</v>
      </c>
      <c r="BM133" s="143" t="s">
        <v>3665</v>
      </c>
    </row>
    <row r="134" spans="2:65" s="1" customFormat="1" ht="16.5" customHeight="1">
      <c r="B134" s="32"/>
      <c r="C134" s="132" t="s">
        <v>394</v>
      </c>
      <c r="D134" s="132" t="s">
        <v>191</v>
      </c>
      <c r="E134" s="133" t="s">
        <v>3666</v>
      </c>
      <c r="F134" s="134" t="s">
        <v>3667</v>
      </c>
      <c r="G134" s="135" t="s">
        <v>1043</v>
      </c>
      <c r="H134" s="136">
        <v>1</v>
      </c>
      <c r="I134" s="137"/>
      <c r="J134" s="138">
        <f t="shared" si="30"/>
        <v>0</v>
      </c>
      <c r="K134" s="134" t="s">
        <v>18</v>
      </c>
      <c r="L134" s="32"/>
      <c r="M134" s="139" t="s">
        <v>18</v>
      </c>
      <c r="N134" s="140" t="s">
        <v>42</v>
      </c>
      <c r="P134" s="141">
        <f t="shared" si="31"/>
        <v>0</v>
      </c>
      <c r="Q134" s="141">
        <v>0</v>
      </c>
      <c r="R134" s="141">
        <f t="shared" si="32"/>
        <v>0</v>
      </c>
      <c r="S134" s="141">
        <v>0</v>
      </c>
      <c r="T134" s="142">
        <f t="shared" si="33"/>
        <v>0</v>
      </c>
      <c r="AR134" s="143" t="s">
        <v>195</v>
      </c>
      <c r="AT134" s="143" t="s">
        <v>191</v>
      </c>
      <c r="AU134" s="143" t="s">
        <v>80</v>
      </c>
      <c r="AY134" s="17" t="s">
        <v>189</v>
      </c>
      <c r="BE134" s="144">
        <f t="shared" si="34"/>
        <v>0</v>
      </c>
      <c r="BF134" s="144">
        <f t="shared" si="35"/>
        <v>0</v>
      </c>
      <c r="BG134" s="144">
        <f t="shared" si="36"/>
        <v>0</v>
      </c>
      <c r="BH134" s="144">
        <f t="shared" si="37"/>
        <v>0</v>
      </c>
      <c r="BI134" s="144">
        <f t="shared" si="38"/>
        <v>0</v>
      </c>
      <c r="BJ134" s="17" t="s">
        <v>78</v>
      </c>
      <c r="BK134" s="144">
        <f t="shared" si="39"/>
        <v>0</v>
      </c>
      <c r="BL134" s="17" t="s">
        <v>195</v>
      </c>
      <c r="BM134" s="143" t="s">
        <v>3668</v>
      </c>
    </row>
    <row r="135" spans="2:65" s="1" customFormat="1" ht="16.5" customHeight="1">
      <c r="B135" s="32"/>
      <c r="C135" s="132" t="s">
        <v>399</v>
      </c>
      <c r="D135" s="132" t="s">
        <v>191</v>
      </c>
      <c r="E135" s="133" t="s">
        <v>3669</v>
      </c>
      <c r="F135" s="134" t="s">
        <v>3670</v>
      </c>
      <c r="G135" s="135" t="s">
        <v>2582</v>
      </c>
      <c r="H135" s="136">
        <v>1</v>
      </c>
      <c r="I135" s="137"/>
      <c r="J135" s="138">
        <f t="shared" si="30"/>
        <v>0</v>
      </c>
      <c r="K135" s="134" t="s">
        <v>18</v>
      </c>
      <c r="L135" s="32"/>
      <c r="M135" s="139" t="s">
        <v>18</v>
      </c>
      <c r="N135" s="140" t="s">
        <v>42</v>
      </c>
      <c r="P135" s="141">
        <f t="shared" si="31"/>
        <v>0</v>
      </c>
      <c r="Q135" s="141">
        <v>0</v>
      </c>
      <c r="R135" s="141">
        <f t="shared" si="32"/>
        <v>0</v>
      </c>
      <c r="S135" s="141">
        <v>0</v>
      </c>
      <c r="T135" s="142">
        <f t="shared" si="33"/>
        <v>0</v>
      </c>
      <c r="AR135" s="143" t="s">
        <v>195</v>
      </c>
      <c r="AT135" s="143" t="s">
        <v>191</v>
      </c>
      <c r="AU135" s="143" t="s">
        <v>80</v>
      </c>
      <c r="AY135" s="17" t="s">
        <v>189</v>
      </c>
      <c r="BE135" s="144">
        <f t="shared" si="34"/>
        <v>0</v>
      </c>
      <c r="BF135" s="144">
        <f t="shared" si="35"/>
        <v>0</v>
      </c>
      <c r="BG135" s="144">
        <f t="shared" si="36"/>
        <v>0</v>
      </c>
      <c r="BH135" s="144">
        <f t="shared" si="37"/>
        <v>0</v>
      </c>
      <c r="BI135" s="144">
        <f t="shared" si="38"/>
        <v>0</v>
      </c>
      <c r="BJ135" s="17" t="s">
        <v>78</v>
      </c>
      <c r="BK135" s="144">
        <f t="shared" si="39"/>
        <v>0</v>
      </c>
      <c r="BL135" s="17" t="s">
        <v>195</v>
      </c>
      <c r="BM135" s="143" t="s">
        <v>572</v>
      </c>
    </row>
    <row r="136" spans="2:65" s="1" customFormat="1" ht="16.5" customHeight="1">
      <c r="B136" s="32"/>
      <c r="C136" s="132" t="s">
        <v>405</v>
      </c>
      <c r="D136" s="132" t="s">
        <v>191</v>
      </c>
      <c r="E136" s="133" t="s">
        <v>3671</v>
      </c>
      <c r="F136" s="134" t="s">
        <v>3672</v>
      </c>
      <c r="G136" s="135" t="s">
        <v>2582</v>
      </c>
      <c r="H136" s="136">
        <v>1</v>
      </c>
      <c r="I136" s="137"/>
      <c r="J136" s="138">
        <f t="shared" si="30"/>
        <v>0</v>
      </c>
      <c r="K136" s="134" t="s">
        <v>18</v>
      </c>
      <c r="L136" s="32"/>
      <c r="M136" s="139" t="s">
        <v>18</v>
      </c>
      <c r="N136" s="140" t="s">
        <v>42</v>
      </c>
      <c r="P136" s="141">
        <f t="shared" si="31"/>
        <v>0</v>
      </c>
      <c r="Q136" s="141">
        <v>0</v>
      </c>
      <c r="R136" s="141">
        <f t="shared" si="32"/>
        <v>0</v>
      </c>
      <c r="S136" s="141">
        <v>0</v>
      </c>
      <c r="T136" s="142">
        <f t="shared" si="33"/>
        <v>0</v>
      </c>
      <c r="AR136" s="143" t="s">
        <v>195</v>
      </c>
      <c r="AT136" s="143" t="s">
        <v>191</v>
      </c>
      <c r="AU136" s="143" t="s">
        <v>80</v>
      </c>
      <c r="AY136" s="17" t="s">
        <v>189</v>
      </c>
      <c r="BE136" s="144">
        <f t="shared" si="34"/>
        <v>0</v>
      </c>
      <c r="BF136" s="144">
        <f t="shared" si="35"/>
        <v>0</v>
      </c>
      <c r="BG136" s="144">
        <f t="shared" si="36"/>
        <v>0</v>
      </c>
      <c r="BH136" s="144">
        <f t="shared" si="37"/>
        <v>0</v>
      </c>
      <c r="BI136" s="144">
        <f t="shared" si="38"/>
        <v>0</v>
      </c>
      <c r="BJ136" s="17" t="s">
        <v>78</v>
      </c>
      <c r="BK136" s="144">
        <f t="shared" si="39"/>
        <v>0</v>
      </c>
      <c r="BL136" s="17" t="s">
        <v>195</v>
      </c>
      <c r="BM136" s="143" t="s">
        <v>586</v>
      </c>
    </row>
    <row r="137" spans="2:65" s="1" customFormat="1" ht="16.5" customHeight="1">
      <c r="B137" s="32"/>
      <c r="C137" s="132" t="s">
        <v>412</v>
      </c>
      <c r="D137" s="132" t="s">
        <v>191</v>
      </c>
      <c r="E137" s="133" t="s">
        <v>3673</v>
      </c>
      <c r="F137" s="134" t="s">
        <v>3674</v>
      </c>
      <c r="G137" s="135" t="s">
        <v>2582</v>
      </c>
      <c r="H137" s="136">
        <v>1</v>
      </c>
      <c r="I137" s="137"/>
      <c r="J137" s="138">
        <f t="shared" si="30"/>
        <v>0</v>
      </c>
      <c r="K137" s="134" t="s">
        <v>18</v>
      </c>
      <c r="L137" s="32"/>
      <c r="M137" s="139" t="s">
        <v>18</v>
      </c>
      <c r="N137" s="140" t="s">
        <v>42</v>
      </c>
      <c r="P137" s="141">
        <f t="shared" si="31"/>
        <v>0</v>
      </c>
      <c r="Q137" s="141">
        <v>0</v>
      </c>
      <c r="R137" s="141">
        <f t="shared" si="32"/>
        <v>0</v>
      </c>
      <c r="S137" s="141">
        <v>0</v>
      </c>
      <c r="T137" s="142">
        <f t="shared" si="33"/>
        <v>0</v>
      </c>
      <c r="AR137" s="143" t="s">
        <v>195</v>
      </c>
      <c r="AT137" s="143" t="s">
        <v>191</v>
      </c>
      <c r="AU137" s="143" t="s">
        <v>80</v>
      </c>
      <c r="AY137" s="17" t="s">
        <v>189</v>
      </c>
      <c r="BE137" s="144">
        <f t="shared" si="34"/>
        <v>0</v>
      </c>
      <c r="BF137" s="144">
        <f t="shared" si="35"/>
        <v>0</v>
      </c>
      <c r="BG137" s="144">
        <f t="shared" si="36"/>
        <v>0</v>
      </c>
      <c r="BH137" s="144">
        <f t="shared" si="37"/>
        <v>0</v>
      </c>
      <c r="BI137" s="144">
        <f t="shared" si="38"/>
        <v>0</v>
      </c>
      <c r="BJ137" s="17" t="s">
        <v>78</v>
      </c>
      <c r="BK137" s="144">
        <f t="shared" si="39"/>
        <v>0</v>
      </c>
      <c r="BL137" s="17" t="s">
        <v>195</v>
      </c>
      <c r="BM137" s="143" t="s">
        <v>602</v>
      </c>
    </row>
    <row r="138" spans="2:65" s="1" customFormat="1" ht="16.5" customHeight="1">
      <c r="B138" s="32"/>
      <c r="C138" s="132" t="s">
        <v>419</v>
      </c>
      <c r="D138" s="132" t="s">
        <v>191</v>
      </c>
      <c r="E138" s="133" t="s">
        <v>3675</v>
      </c>
      <c r="F138" s="134" t="s">
        <v>3676</v>
      </c>
      <c r="G138" s="135" t="s">
        <v>2582</v>
      </c>
      <c r="H138" s="136">
        <v>1</v>
      </c>
      <c r="I138" s="137"/>
      <c r="J138" s="138">
        <f t="shared" si="30"/>
        <v>0</v>
      </c>
      <c r="K138" s="134" t="s">
        <v>18</v>
      </c>
      <c r="L138" s="32"/>
      <c r="M138" s="139" t="s">
        <v>18</v>
      </c>
      <c r="N138" s="140" t="s">
        <v>42</v>
      </c>
      <c r="P138" s="141">
        <f t="shared" si="31"/>
        <v>0</v>
      </c>
      <c r="Q138" s="141">
        <v>0</v>
      </c>
      <c r="R138" s="141">
        <f t="shared" si="32"/>
        <v>0</v>
      </c>
      <c r="S138" s="141">
        <v>0</v>
      </c>
      <c r="T138" s="142">
        <f t="shared" si="33"/>
        <v>0</v>
      </c>
      <c r="AR138" s="143" t="s">
        <v>195</v>
      </c>
      <c r="AT138" s="143" t="s">
        <v>191</v>
      </c>
      <c r="AU138" s="143" t="s">
        <v>80</v>
      </c>
      <c r="AY138" s="17" t="s">
        <v>189</v>
      </c>
      <c r="BE138" s="144">
        <f t="shared" si="34"/>
        <v>0</v>
      </c>
      <c r="BF138" s="144">
        <f t="shared" si="35"/>
        <v>0</v>
      </c>
      <c r="BG138" s="144">
        <f t="shared" si="36"/>
        <v>0</v>
      </c>
      <c r="BH138" s="144">
        <f t="shared" si="37"/>
        <v>0</v>
      </c>
      <c r="BI138" s="144">
        <f t="shared" si="38"/>
        <v>0</v>
      </c>
      <c r="BJ138" s="17" t="s">
        <v>78</v>
      </c>
      <c r="BK138" s="144">
        <f t="shared" si="39"/>
        <v>0</v>
      </c>
      <c r="BL138" s="17" t="s">
        <v>195</v>
      </c>
      <c r="BM138" s="143" t="s">
        <v>977</v>
      </c>
    </row>
    <row r="139" spans="2:65" s="1" customFormat="1" ht="16.5" customHeight="1">
      <c r="B139" s="32"/>
      <c r="C139" s="132" t="s">
        <v>424</v>
      </c>
      <c r="D139" s="132" t="s">
        <v>191</v>
      </c>
      <c r="E139" s="133" t="s">
        <v>3677</v>
      </c>
      <c r="F139" s="134" t="s">
        <v>3678</v>
      </c>
      <c r="G139" s="135" t="s">
        <v>2582</v>
      </c>
      <c r="H139" s="136">
        <v>1</v>
      </c>
      <c r="I139" s="137"/>
      <c r="J139" s="138">
        <f t="shared" si="30"/>
        <v>0</v>
      </c>
      <c r="K139" s="134" t="s">
        <v>18</v>
      </c>
      <c r="L139" s="32"/>
      <c r="M139" s="139" t="s">
        <v>18</v>
      </c>
      <c r="N139" s="140" t="s">
        <v>42</v>
      </c>
      <c r="P139" s="141">
        <f t="shared" si="31"/>
        <v>0</v>
      </c>
      <c r="Q139" s="141">
        <v>0</v>
      </c>
      <c r="R139" s="141">
        <f t="shared" si="32"/>
        <v>0</v>
      </c>
      <c r="S139" s="141">
        <v>0</v>
      </c>
      <c r="T139" s="142">
        <f t="shared" si="33"/>
        <v>0</v>
      </c>
      <c r="AR139" s="143" t="s">
        <v>195</v>
      </c>
      <c r="AT139" s="143" t="s">
        <v>191</v>
      </c>
      <c r="AU139" s="143" t="s">
        <v>80</v>
      </c>
      <c r="AY139" s="17" t="s">
        <v>189</v>
      </c>
      <c r="BE139" s="144">
        <f t="shared" si="34"/>
        <v>0</v>
      </c>
      <c r="BF139" s="144">
        <f t="shared" si="35"/>
        <v>0</v>
      </c>
      <c r="BG139" s="144">
        <f t="shared" si="36"/>
        <v>0</v>
      </c>
      <c r="BH139" s="144">
        <f t="shared" si="37"/>
        <v>0</v>
      </c>
      <c r="BI139" s="144">
        <f t="shared" si="38"/>
        <v>0</v>
      </c>
      <c r="BJ139" s="17" t="s">
        <v>78</v>
      </c>
      <c r="BK139" s="144">
        <f t="shared" si="39"/>
        <v>0</v>
      </c>
      <c r="BL139" s="17" t="s">
        <v>195</v>
      </c>
      <c r="BM139" s="143" t="s">
        <v>989</v>
      </c>
    </row>
    <row r="140" spans="2:65" s="1" customFormat="1" ht="16.5" customHeight="1">
      <c r="B140" s="32"/>
      <c r="C140" s="132" t="s">
        <v>430</v>
      </c>
      <c r="D140" s="132" t="s">
        <v>191</v>
      </c>
      <c r="E140" s="133" t="s">
        <v>3679</v>
      </c>
      <c r="F140" s="134" t="s">
        <v>3680</v>
      </c>
      <c r="G140" s="135" t="s">
        <v>2582</v>
      </c>
      <c r="H140" s="136">
        <v>1</v>
      </c>
      <c r="I140" s="137"/>
      <c r="J140" s="138">
        <f t="shared" si="30"/>
        <v>0</v>
      </c>
      <c r="K140" s="134" t="s">
        <v>18</v>
      </c>
      <c r="L140" s="32"/>
      <c r="M140" s="139" t="s">
        <v>18</v>
      </c>
      <c r="N140" s="140" t="s">
        <v>42</v>
      </c>
      <c r="P140" s="141">
        <f t="shared" si="31"/>
        <v>0</v>
      </c>
      <c r="Q140" s="141">
        <v>0</v>
      </c>
      <c r="R140" s="141">
        <f t="shared" si="32"/>
        <v>0</v>
      </c>
      <c r="S140" s="141">
        <v>0</v>
      </c>
      <c r="T140" s="142">
        <f t="shared" si="33"/>
        <v>0</v>
      </c>
      <c r="AR140" s="143" t="s">
        <v>195</v>
      </c>
      <c r="AT140" s="143" t="s">
        <v>191</v>
      </c>
      <c r="AU140" s="143" t="s">
        <v>80</v>
      </c>
      <c r="AY140" s="17" t="s">
        <v>189</v>
      </c>
      <c r="BE140" s="144">
        <f t="shared" si="34"/>
        <v>0</v>
      </c>
      <c r="BF140" s="144">
        <f t="shared" si="35"/>
        <v>0</v>
      </c>
      <c r="BG140" s="144">
        <f t="shared" si="36"/>
        <v>0</v>
      </c>
      <c r="BH140" s="144">
        <f t="shared" si="37"/>
        <v>0</v>
      </c>
      <c r="BI140" s="144">
        <f t="shared" si="38"/>
        <v>0</v>
      </c>
      <c r="BJ140" s="17" t="s">
        <v>78</v>
      </c>
      <c r="BK140" s="144">
        <f t="shared" si="39"/>
        <v>0</v>
      </c>
      <c r="BL140" s="17" t="s">
        <v>195</v>
      </c>
      <c r="BM140" s="143" t="s">
        <v>999</v>
      </c>
    </row>
    <row r="141" spans="2:65" s="1" customFormat="1" ht="16.5" customHeight="1">
      <c r="B141" s="32"/>
      <c r="C141" s="132" t="s">
        <v>439</v>
      </c>
      <c r="D141" s="132" t="s">
        <v>191</v>
      </c>
      <c r="E141" s="133" t="s">
        <v>3681</v>
      </c>
      <c r="F141" s="134" t="s">
        <v>3682</v>
      </c>
      <c r="G141" s="135" t="s">
        <v>2582</v>
      </c>
      <c r="H141" s="136">
        <v>1</v>
      </c>
      <c r="I141" s="137"/>
      <c r="J141" s="138">
        <f t="shared" si="30"/>
        <v>0</v>
      </c>
      <c r="K141" s="134" t="s">
        <v>18</v>
      </c>
      <c r="L141" s="32"/>
      <c r="M141" s="139" t="s">
        <v>18</v>
      </c>
      <c r="N141" s="140" t="s">
        <v>42</v>
      </c>
      <c r="P141" s="141">
        <f t="shared" si="31"/>
        <v>0</v>
      </c>
      <c r="Q141" s="141">
        <v>0</v>
      </c>
      <c r="R141" s="141">
        <f t="shared" si="32"/>
        <v>0</v>
      </c>
      <c r="S141" s="141">
        <v>0</v>
      </c>
      <c r="T141" s="142">
        <f t="shared" si="33"/>
        <v>0</v>
      </c>
      <c r="AR141" s="143" t="s">
        <v>195</v>
      </c>
      <c r="AT141" s="143" t="s">
        <v>191</v>
      </c>
      <c r="AU141" s="143" t="s">
        <v>80</v>
      </c>
      <c r="AY141" s="17" t="s">
        <v>189</v>
      </c>
      <c r="BE141" s="144">
        <f t="shared" si="34"/>
        <v>0</v>
      </c>
      <c r="BF141" s="144">
        <f t="shared" si="35"/>
        <v>0</v>
      </c>
      <c r="BG141" s="144">
        <f t="shared" si="36"/>
        <v>0</v>
      </c>
      <c r="BH141" s="144">
        <f t="shared" si="37"/>
        <v>0</v>
      </c>
      <c r="BI141" s="144">
        <f t="shared" si="38"/>
        <v>0</v>
      </c>
      <c r="BJ141" s="17" t="s">
        <v>78</v>
      </c>
      <c r="BK141" s="144">
        <f t="shared" si="39"/>
        <v>0</v>
      </c>
      <c r="BL141" s="17" t="s">
        <v>195</v>
      </c>
      <c r="BM141" s="143" t="s">
        <v>1010</v>
      </c>
    </row>
    <row r="142" spans="2:65" s="1" customFormat="1" ht="16.5" customHeight="1">
      <c r="B142" s="32"/>
      <c r="C142" s="132" t="s">
        <v>444</v>
      </c>
      <c r="D142" s="132" t="s">
        <v>191</v>
      </c>
      <c r="E142" s="133" t="s">
        <v>3683</v>
      </c>
      <c r="F142" s="134" t="s">
        <v>3684</v>
      </c>
      <c r="G142" s="135" t="s">
        <v>2582</v>
      </c>
      <c r="H142" s="136">
        <v>1</v>
      </c>
      <c r="I142" s="137"/>
      <c r="J142" s="138">
        <f t="shared" si="30"/>
        <v>0</v>
      </c>
      <c r="K142" s="134" t="s">
        <v>18</v>
      </c>
      <c r="L142" s="32"/>
      <c r="M142" s="139" t="s">
        <v>18</v>
      </c>
      <c r="N142" s="140" t="s">
        <v>42</v>
      </c>
      <c r="P142" s="141">
        <f t="shared" si="31"/>
        <v>0</v>
      </c>
      <c r="Q142" s="141">
        <v>0</v>
      </c>
      <c r="R142" s="141">
        <f t="shared" si="32"/>
        <v>0</v>
      </c>
      <c r="S142" s="141">
        <v>0</v>
      </c>
      <c r="T142" s="142">
        <f t="shared" si="33"/>
        <v>0</v>
      </c>
      <c r="AR142" s="143" t="s">
        <v>195</v>
      </c>
      <c r="AT142" s="143" t="s">
        <v>191</v>
      </c>
      <c r="AU142" s="143" t="s">
        <v>80</v>
      </c>
      <c r="AY142" s="17" t="s">
        <v>189</v>
      </c>
      <c r="BE142" s="144">
        <f t="shared" si="34"/>
        <v>0</v>
      </c>
      <c r="BF142" s="144">
        <f t="shared" si="35"/>
        <v>0</v>
      </c>
      <c r="BG142" s="144">
        <f t="shared" si="36"/>
        <v>0</v>
      </c>
      <c r="BH142" s="144">
        <f t="shared" si="37"/>
        <v>0</v>
      </c>
      <c r="BI142" s="144">
        <f t="shared" si="38"/>
        <v>0</v>
      </c>
      <c r="BJ142" s="17" t="s">
        <v>78</v>
      </c>
      <c r="BK142" s="144">
        <f t="shared" si="39"/>
        <v>0</v>
      </c>
      <c r="BL142" s="17" t="s">
        <v>195</v>
      </c>
      <c r="BM142" s="143" t="s">
        <v>1022</v>
      </c>
    </row>
    <row r="143" spans="2:65" s="1" customFormat="1" ht="16.5" customHeight="1">
      <c r="B143" s="32"/>
      <c r="C143" s="132" t="s">
        <v>449</v>
      </c>
      <c r="D143" s="132" t="s">
        <v>191</v>
      </c>
      <c r="E143" s="133" t="s">
        <v>3685</v>
      </c>
      <c r="F143" s="134" t="s">
        <v>3686</v>
      </c>
      <c r="G143" s="135" t="s">
        <v>2582</v>
      </c>
      <c r="H143" s="136">
        <v>1</v>
      </c>
      <c r="I143" s="137"/>
      <c r="J143" s="138">
        <f t="shared" si="30"/>
        <v>0</v>
      </c>
      <c r="K143" s="134" t="s">
        <v>18</v>
      </c>
      <c r="L143" s="32"/>
      <c r="M143" s="139" t="s">
        <v>18</v>
      </c>
      <c r="N143" s="140" t="s">
        <v>42</v>
      </c>
      <c r="P143" s="141">
        <f t="shared" si="31"/>
        <v>0</v>
      </c>
      <c r="Q143" s="141">
        <v>0</v>
      </c>
      <c r="R143" s="141">
        <f t="shared" si="32"/>
        <v>0</v>
      </c>
      <c r="S143" s="141">
        <v>0</v>
      </c>
      <c r="T143" s="142">
        <f t="shared" si="33"/>
        <v>0</v>
      </c>
      <c r="AR143" s="143" t="s">
        <v>195</v>
      </c>
      <c r="AT143" s="143" t="s">
        <v>191</v>
      </c>
      <c r="AU143" s="143" t="s">
        <v>80</v>
      </c>
      <c r="AY143" s="17" t="s">
        <v>189</v>
      </c>
      <c r="BE143" s="144">
        <f t="shared" si="34"/>
        <v>0</v>
      </c>
      <c r="BF143" s="144">
        <f t="shared" si="35"/>
        <v>0</v>
      </c>
      <c r="BG143" s="144">
        <f t="shared" si="36"/>
        <v>0</v>
      </c>
      <c r="BH143" s="144">
        <f t="shared" si="37"/>
        <v>0</v>
      </c>
      <c r="BI143" s="144">
        <f t="shared" si="38"/>
        <v>0</v>
      </c>
      <c r="BJ143" s="17" t="s">
        <v>78</v>
      </c>
      <c r="BK143" s="144">
        <f t="shared" si="39"/>
        <v>0</v>
      </c>
      <c r="BL143" s="17" t="s">
        <v>195</v>
      </c>
      <c r="BM143" s="143" t="s">
        <v>1035</v>
      </c>
    </row>
    <row r="144" spans="2:65" s="1" customFormat="1" ht="16.5" customHeight="1">
      <c r="B144" s="32"/>
      <c r="C144" s="132" t="s">
        <v>455</v>
      </c>
      <c r="D144" s="132" t="s">
        <v>191</v>
      </c>
      <c r="E144" s="133" t="s">
        <v>3687</v>
      </c>
      <c r="F144" s="134" t="s">
        <v>3688</v>
      </c>
      <c r="G144" s="135" t="s">
        <v>2582</v>
      </c>
      <c r="H144" s="136">
        <v>1</v>
      </c>
      <c r="I144" s="137"/>
      <c r="J144" s="138">
        <f t="shared" si="30"/>
        <v>0</v>
      </c>
      <c r="K144" s="134" t="s">
        <v>18</v>
      </c>
      <c r="L144" s="32"/>
      <c r="M144" s="139" t="s">
        <v>18</v>
      </c>
      <c r="N144" s="140" t="s">
        <v>42</v>
      </c>
      <c r="P144" s="141">
        <f t="shared" si="31"/>
        <v>0</v>
      </c>
      <c r="Q144" s="141">
        <v>0</v>
      </c>
      <c r="R144" s="141">
        <f t="shared" si="32"/>
        <v>0</v>
      </c>
      <c r="S144" s="141">
        <v>0</v>
      </c>
      <c r="T144" s="142">
        <f t="shared" si="33"/>
        <v>0</v>
      </c>
      <c r="AR144" s="143" t="s">
        <v>195</v>
      </c>
      <c r="AT144" s="143" t="s">
        <v>191</v>
      </c>
      <c r="AU144" s="143" t="s">
        <v>80</v>
      </c>
      <c r="AY144" s="17" t="s">
        <v>189</v>
      </c>
      <c r="BE144" s="144">
        <f t="shared" si="34"/>
        <v>0</v>
      </c>
      <c r="BF144" s="144">
        <f t="shared" si="35"/>
        <v>0</v>
      </c>
      <c r="BG144" s="144">
        <f t="shared" si="36"/>
        <v>0</v>
      </c>
      <c r="BH144" s="144">
        <f t="shared" si="37"/>
        <v>0</v>
      </c>
      <c r="BI144" s="144">
        <f t="shared" si="38"/>
        <v>0</v>
      </c>
      <c r="BJ144" s="17" t="s">
        <v>78</v>
      </c>
      <c r="BK144" s="144">
        <f t="shared" si="39"/>
        <v>0</v>
      </c>
      <c r="BL144" s="17" t="s">
        <v>195</v>
      </c>
      <c r="BM144" s="143" t="s">
        <v>1046</v>
      </c>
    </row>
    <row r="145" spans="2:65" s="1" customFormat="1" ht="16.5" customHeight="1">
      <c r="B145" s="32"/>
      <c r="C145" s="132" t="s">
        <v>460</v>
      </c>
      <c r="D145" s="132" t="s">
        <v>191</v>
      </c>
      <c r="E145" s="133" t="s">
        <v>3689</v>
      </c>
      <c r="F145" s="134" t="s">
        <v>3158</v>
      </c>
      <c r="G145" s="135" t="s">
        <v>3690</v>
      </c>
      <c r="H145" s="136">
        <v>72</v>
      </c>
      <c r="I145" s="137"/>
      <c r="J145" s="138">
        <f t="shared" si="30"/>
        <v>0</v>
      </c>
      <c r="K145" s="134" t="s">
        <v>18</v>
      </c>
      <c r="L145" s="32"/>
      <c r="M145" s="187" t="s">
        <v>18</v>
      </c>
      <c r="N145" s="188" t="s">
        <v>42</v>
      </c>
      <c r="O145" s="185"/>
      <c r="P145" s="189">
        <f t="shared" si="31"/>
        <v>0</v>
      </c>
      <c r="Q145" s="189">
        <v>0</v>
      </c>
      <c r="R145" s="189">
        <f t="shared" si="32"/>
        <v>0</v>
      </c>
      <c r="S145" s="189">
        <v>0</v>
      </c>
      <c r="T145" s="190">
        <f t="shared" si="33"/>
        <v>0</v>
      </c>
      <c r="AR145" s="143" t="s">
        <v>195</v>
      </c>
      <c r="AT145" s="143" t="s">
        <v>191</v>
      </c>
      <c r="AU145" s="143" t="s">
        <v>80</v>
      </c>
      <c r="AY145" s="17" t="s">
        <v>189</v>
      </c>
      <c r="BE145" s="144">
        <f t="shared" si="34"/>
        <v>0</v>
      </c>
      <c r="BF145" s="144">
        <f t="shared" si="35"/>
        <v>0</v>
      </c>
      <c r="BG145" s="144">
        <f t="shared" si="36"/>
        <v>0</v>
      </c>
      <c r="BH145" s="144">
        <f t="shared" si="37"/>
        <v>0</v>
      </c>
      <c r="BI145" s="144">
        <f t="shared" si="38"/>
        <v>0</v>
      </c>
      <c r="BJ145" s="17" t="s">
        <v>78</v>
      </c>
      <c r="BK145" s="144">
        <f t="shared" si="39"/>
        <v>0</v>
      </c>
      <c r="BL145" s="17" t="s">
        <v>195</v>
      </c>
      <c r="BM145" s="143" t="s">
        <v>1058</v>
      </c>
    </row>
    <row r="146" spans="2:65" s="1" customFormat="1" ht="6.95" customHeight="1">
      <c r="B146" s="40"/>
      <c r="C146" s="41"/>
      <c r="D146" s="41"/>
      <c r="E146" s="41"/>
      <c r="F146" s="41"/>
      <c r="G146" s="41"/>
      <c r="H146" s="41"/>
      <c r="I146" s="41"/>
      <c r="J146" s="41"/>
      <c r="K146" s="41"/>
      <c r="L146" s="32"/>
    </row>
  </sheetData>
  <sheetProtection algorithmName="SHA-512" hashValue="vXH5Pxre0TlJzgQuQxzT/MLtDKXAgxs6Fs5dxLgEG5ziMzCQtYZJYdoy7fxGO02QvtZ8W1q83dWbtm8hOIqgkg==" saltValue="7Gn6dGlgxVhiaDG4ISNMheMnnJxjQszT7kpYS2msfx2Gxa6inn8lXSPjYazRRkHp2a5UQRQz/WFUa5njiITBxQ==" spinCount="100000" sheet="1" objects="1" scenarios="1" formatColumns="0" formatRows="0" autoFilter="0"/>
  <autoFilter ref="C92:K145" xr:uid="{00000000-0009-0000-0000-00000F000000}"/>
  <mergeCells count="12">
    <mergeCell ref="E85:H85"/>
    <mergeCell ref="L2:V2"/>
    <mergeCell ref="E50:H50"/>
    <mergeCell ref="E52:H52"/>
    <mergeCell ref="E54:H54"/>
    <mergeCell ref="E81:H81"/>
    <mergeCell ref="E83:H83"/>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BM110"/>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128</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s="1" customFormat="1" ht="12" customHeight="1">
      <c r="B8" s="32"/>
      <c r="D8" s="27" t="s">
        <v>150</v>
      </c>
      <c r="L8" s="32"/>
    </row>
    <row r="9" spans="2:46" s="1" customFormat="1" ht="16.5" customHeight="1">
      <c r="B9" s="32"/>
      <c r="E9" s="342" t="s">
        <v>3691</v>
      </c>
      <c r="F9" s="346"/>
      <c r="G9" s="346"/>
      <c r="H9" s="346"/>
      <c r="L9" s="32"/>
    </row>
    <row r="10" spans="2:46" s="1" customFormat="1">
      <c r="B10" s="32"/>
      <c r="L10" s="32"/>
    </row>
    <row r="11" spans="2:46" s="1" customFormat="1" ht="12" customHeight="1">
      <c r="B11" s="32"/>
      <c r="D11" s="27" t="s">
        <v>17</v>
      </c>
      <c r="F11" s="25" t="s">
        <v>18</v>
      </c>
      <c r="I11" s="27" t="s">
        <v>19</v>
      </c>
      <c r="J11" s="25" t="s">
        <v>18</v>
      </c>
      <c r="L11" s="32"/>
    </row>
    <row r="12" spans="2:46" s="1" customFormat="1" ht="12" customHeight="1">
      <c r="B12" s="32"/>
      <c r="D12" s="27" t="s">
        <v>20</v>
      </c>
      <c r="F12" s="25" t="s">
        <v>21</v>
      </c>
      <c r="I12" s="27" t="s">
        <v>22</v>
      </c>
      <c r="J12" s="48" t="str">
        <f>'Rekapitulace stavby'!AN8</f>
        <v>3. 4. 2024</v>
      </c>
      <c r="L12" s="32"/>
    </row>
    <row r="13" spans="2:46" s="1" customFormat="1" ht="10.9" customHeight="1">
      <c r="B13" s="32"/>
      <c r="L13" s="32"/>
    </row>
    <row r="14" spans="2:46" s="1" customFormat="1" ht="12" customHeight="1">
      <c r="B14" s="32"/>
      <c r="D14" s="27" t="s">
        <v>24</v>
      </c>
      <c r="I14" s="27" t="s">
        <v>25</v>
      </c>
      <c r="J14" s="25" t="s">
        <v>18</v>
      </c>
      <c r="L14" s="32"/>
    </row>
    <row r="15" spans="2:46" s="1" customFormat="1" ht="18" customHeight="1">
      <c r="B15" s="32"/>
      <c r="E15" s="25" t="s">
        <v>154</v>
      </c>
      <c r="I15" s="27" t="s">
        <v>27</v>
      </c>
      <c r="J15" s="25" t="s">
        <v>18</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349" t="str">
        <f>'Rekapitulace stavby'!E14</f>
        <v>Vyplň údaj</v>
      </c>
      <c r="F18" s="332"/>
      <c r="G18" s="332"/>
      <c r="H18" s="332"/>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18</v>
      </c>
      <c r="L20" s="32"/>
    </row>
    <row r="21" spans="2:12" s="1" customFormat="1" ht="18" customHeight="1">
      <c r="B21" s="32"/>
      <c r="E21" s="25" t="s">
        <v>31</v>
      </c>
      <c r="I21" s="27" t="s">
        <v>27</v>
      </c>
      <c r="J21" s="25" t="s">
        <v>18</v>
      </c>
      <c r="L21" s="32"/>
    </row>
    <row r="22" spans="2:12" s="1" customFormat="1" ht="6.95" customHeight="1">
      <c r="B22" s="32"/>
      <c r="L22" s="32"/>
    </row>
    <row r="23" spans="2:12" s="1" customFormat="1" ht="12" customHeight="1">
      <c r="B23" s="32"/>
      <c r="D23" s="27" t="s">
        <v>33</v>
      </c>
      <c r="I23" s="27" t="s">
        <v>25</v>
      </c>
      <c r="J23" s="25" t="s">
        <v>18</v>
      </c>
      <c r="L23" s="32"/>
    </row>
    <row r="24" spans="2:12" s="1" customFormat="1" ht="18" customHeight="1">
      <c r="B24" s="32"/>
      <c r="E24" s="25" t="s">
        <v>34</v>
      </c>
      <c r="I24" s="27" t="s">
        <v>27</v>
      </c>
      <c r="J24" s="25" t="s">
        <v>18</v>
      </c>
      <c r="L24" s="32"/>
    </row>
    <row r="25" spans="2:12" s="1" customFormat="1" ht="6.95" customHeight="1">
      <c r="B25" s="32"/>
      <c r="L25" s="32"/>
    </row>
    <row r="26" spans="2:12" s="1" customFormat="1" ht="12" customHeight="1">
      <c r="B26" s="32"/>
      <c r="D26" s="27" t="s">
        <v>35</v>
      </c>
      <c r="L26" s="32"/>
    </row>
    <row r="27" spans="2:12" s="7" customFormat="1" ht="16.5" customHeight="1">
      <c r="B27" s="90"/>
      <c r="E27" s="336" t="s">
        <v>18</v>
      </c>
      <c r="F27" s="336"/>
      <c r="G27" s="336"/>
      <c r="H27" s="336"/>
      <c r="L27" s="90"/>
    </row>
    <row r="28" spans="2:12" s="1" customFormat="1" ht="6.95" customHeight="1">
      <c r="B28" s="32"/>
      <c r="L28" s="32"/>
    </row>
    <row r="29" spans="2:12" s="1" customFormat="1" ht="6.95" customHeight="1">
      <c r="B29" s="32"/>
      <c r="D29" s="49"/>
      <c r="E29" s="49"/>
      <c r="F29" s="49"/>
      <c r="G29" s="49"/>
      <c r="H29" s="49"/>
      <c r="I29" s="49"/>
      <c r="J29" s="49"/>
      <c r="K29" s="49"/>
      <c r="L29" s="32"/>
    </row>
    <row r="30" spans="2:12" s="1" customFormat="1" ht="25.35" customHeight="1">
      <c r="B30" s="32"/>
      <c r="D30" s="91" t="s">
        <v>37</v>
      </c>
      <c r="J30" s="61">
        <f>ROUND(J85, 2)</f>
        <v>0</v>
      </c>
      <c r="L30" s="32"/>
    </row>
    <row r="31" spans="2:12" s="1" customFormat="1" ht="6.95" customHeight="1">
      <c r="B31" s="32"/>
      <c r="D31" s="49"/>
      <c r="E31" s="49"/>
      <c r="F31" s="49"/>
      <c r="G31" s="49"/>
      <c r="H31" s="49"/>
      <c r="I31" s="49"/>
      <c r="J31" s="49"/>
      <c r="K31" s="49"/>
      <c r="L31" s="32"/>
    </row>
    <row r="32" spans="2:12" s="1" customFormat="1" ht="14.45" customHeight="1">
      <c r="B32" s="32"/>
      <c r="F32" s="92" t="s">
        <v>39</v>
      </c>
      <c r="I32" s="92" t="s">
        <v>38</v>
      </c>
      <c r="J32" s="92" t="s">
        <v>40</v>
      </c>
      <c r="L32" s="32"/>
    </row>
    <row r="33" spans="2:12" s="1" customFormat="1" ht="14.45" customHeight="1">
      <c r="B33" s="32"/>
      <c r="D33" s="93" t="s">
        <v>41</v>
      </c>
      <c r="E33" s="27" t="s">
        <v>42</v>
      </c>
      <c r="F33" s="81">
        <f>ROUND((SUM(BE85:BE109)),  2)</f>
        <v>0</v>
      </c>
      <c r="I33" s="94">
        <v>0.21</v>
      </c>
      <c r="J33" s="81">
        <f>ROUND(((SUM(BE85:BE109))*I33),  2)</f>
        <v>0</v>
      </c>
      <c r="L33" s="32"/>
    </row>
    <row r="34" spans="2:12" s="1" customFormat="1" ht="14.45" customHeight="1">
      <c r="B34" s="32"/>
      <c r="E34" s="27" t="s">
        <v>43</v>
      </c>
      <c r="F34" s="81">
        <f>ROUND((SUM(BF85:BF109)),  2)</f>
        <v>0</v>
      </c>
      <c r="I34" s="94">
        <v>0.12</v>
      </c>
      <c r="J34" s="81">
        <f>ROUND(((SUM(BF85:BF109))*I34),  2)</f>
        <v>0</v>
      </c>
      <c r="L34" s="32"/>
    </row>
    <row r="35" spans="2:12" s="1" customFormat="1" ht="14.45" hidden="1" customHeight="1">
      <c r="B35" s="32"/>
      <c r="E35" s="27" t="s">
        <v>44</v>
      </c>
      <c r="F35" s="81">
        <f>ROUND((SUM(BG85:BG109)),  2)</f>
        <v>0</v>
      </c>
      <c r="I35" s="94">
        <v>0.21</v>
      </c>
      <c r="J35" s="81">
        <f>0</f>
        <v>0</v>
      </c>
      <c r="L35" s="32"/>
    </row>
    <row r="36" spans="2:12" s="1" customFormat="1" ht="14.45" hidden="1" customHeight="1">
      <c r="B36" s="32"/>
      <c r="E36" s="27" t="s">
        <v>45</v>
      </c>
      <c r="F36" s="81">
        <f>ROUND((SUM(BH85:BH109)),  2)</f>
        <v>0</v>
      </c>
      <c r="I36" s="94">
        <v>0.12</v>
      </c>
      <c r="J36" s="81">
        <f>0</f>
        <v>0</v>
      </c>
      <c r="L36" s="32"/>
    </row>
    <row r="37" spans="2:12" s="1" customFormat="1" ht="14.45" hidden="1" customHeight="1">
      <c r="B37" s="32"/>
      <c r="E37" s="27" t="s">
        <v>46</v>
      </c>
      <c r="F37" s="81">
        <f>ROUND((SUM(BI85:BI109)),  2)</f>
        <v>0</v>
      </c>
      <c r="I37" s="94">
        <v>0</v>
      </c>
      <c r="J37" s="81">
        <f>0</f>
        <v>0</v>
      </c>
      <c r="L37" s="32"/>
    </row>
    <row r="38" spans="2:12" s="1" customFormat="1" ht="6.95" customHeight="1">
      <c r="B38" s="32"/>
      <c r="L38" s="32"/>
    </row>
    <row r="39" spans="2:12" s="1" customFormat="1" ht="25.35" customHeight="1">
      <c r="B39" s="32"/>
      <c r="C39" s="95"/>
      <c r="D39" s="96" t="s">
        <v>47</v>
      </c>
      <c r="E39" s="52"/>
      <c r="F39" s="52"/>
      <c r="G39" s="97" t="s">
        <v>48</v>
      </c>
      <c r="H39" s="98" t="s">
        <v>49</v>
      </c>
      <c r="I39" s="52"/>
      <c r="J39" s="99">
        <f>SUM(J30:J37)</f>
        <v>0</v>
      </c>
      <c r="K39" s="100"/>
      <c r="L39" s="32"/>
    </row>
    <row r="40" spans="2:12" s="1" customFormat="1" ht="14.45" customHeight="1">
      <c r="B40" s="40"/>
      <c r="C40" s="41"/>
      <c r="D40" s="41"/>
      <c r="E40" s="41"/>
      <c r="F40" s="41"/>
      <c r="G40" s="41"/>
      <c r="H40" s="41"/>
      <c r="I40" s="41"/>
      <c r="J40" s="41"/>
      <c r="K40" s="41"/>
      <c r="L40" s="32"/>
    </row>
    <row r="44" spans="2:12" s="1" customFormat="1" ht="6.95" customHeight="1">
      <c r="B44" s="42"/>
      <c r="C44" s="43"/>
      <c r="D44" s="43"/>
      <c r="E44" s="43"/>
      <c r="F44" s="43"/>
      <c r="G44" s="43"/>
      <c r="H44" s="43"/>
      <c r="I44" s="43"/>
      <c r="J44" s="43"/>
      <c r="K44" s="43"/>
      <c r="L44" s="32"/>
    </row>
    <row r="45" spans="2:12" s="1" customFormat="1" ht="24.95" customHeight="1">
      <c r="B45" s="32"/>
      <c r="C45" s="21" t="s">
        <v>155</v>
      </c>
      <c r="L45" s="32"/>
    </row>
    <row r="46" spans="2:12" s="1" customFormat="1" ht="6.95" customHeight="1">
      <c r="B46" s="32"/>
      <c r="L46" s="32"/>
    </row>
    <row r="47" spans="2:12" s="1" customFormat="1" ht="12" customHeight="1">
      <c r="B47" s="32"/>
      <c r="C47" s="27" t="s">
        <v>15</v>
      </c>
      <c r="L47" s="32"/>
    </row>
    <row r="48" spans="2:12" s="1" customFormat="1" ht="16.5" customHeight="1">
      <c r="B48" s="32"/>
      <c r="E48" s="347" t="str">
        <f>E7</f>
        <v>Rekonstrukce pavilonu údržby - A, úprava 13.6.2025</v>
      </c>
      <c r="F48" s="348"/>
      <c r="G48" s="348"/>
      <c r="H48" s="348"/>
      <c r="L48" s="32"/>
    </row>
    <row r="49" spans="2:47" s="1" customFormat="1" ht="12" customHeight="1">
      <c r="B49" s="32"/>
      <c r="C49" s="27" t="s">
        <v>150</v>
      </c>
      <c r="L49" s="32"/>
    </row>
    <row r="50" spans="2:47" s="1" customFormat="1" ht="16.5" customHeight="1">
      <c r="B50" s="32"/>
      <c r="E50" s="342" t="str">
        <f>E9</f>
        <v>04 - VRN</v>
      </c>
      <c r="F50" s="346"/>
      <c r="G50" s="346"/>
      <c r="H50" s="346"/>
      <c r="L50" s="32"/>
    </row>
    <row r="51" spans="2:47" s="1" customFormat="1" ht="6.95" customHeight="1">
      <c r="B51" s="32"/>
      <c r="L51" s="32"/>
    </row>
    <row r="52" spans="2:47" s="1" customFormat="1" ht="12" customHeight="1">
      <c r="B52" s="32"/>
      <c r="C52" s="27" t="s">
        <v>20</v>
      </c>
      <c r="F52" s="25" t="str">
        <f>F12</f>
        <v>Praha - Suchdol</v>
      </c>
      <c r="I52" s="27" t="s">
        <v>22</v>
      </c>
      <c r="J52" s="48" t="str">
        <f>IF(J12="","",J12)</f>
        <v>3. 4. 2024</v>
      </c>
      <c r="L52" s="32"/>
    </row>
    <row r="53" spans="2:47" s="1" customFormat="1" ht="6.95" customHeight="1">
      <c r="B53" s="32"/>
      <c r="L53" s="32"/>
    </row>
    <row r="54" spans="2:47" s="1" customFormat="1" ht="25.7" customHeight="1">
      <c r="B54" s="32"/>
      <c r="C54" s="27" t="s">
        <v>24</v>
      </c>
      <c r="F54" s="25" t="str">
        <f>E15</f>
        <v>Česká zemedělská univerzita</v>
      </c>
      <c r="I54" s="27" t="s">
        <v>30</v>
      </c>
      <c r="J54" s="30" t="str">
        <f>E21</f>
        <v>GREBNER,  spol. s r.o.</v>
      </c>
      <c r="L54" s="32"/>
    </row>
    <row r="55" spans="2:47" s="1" customFormat="1" ht="15.2" customHeight="1">
      <c r="B55" s="32"/>
      <c r="C55" s="27" t="s">
        <v>28</v>
      </c>
      <c r="F55" s="25" t="str">
        <f>IF(E18="","",E18)</f>
        <v>Vyplň údaj</v>
      </c>
      <c r="I55" s="27" t="s">
        <v>33</v>
      </c>
      <c r="J55" s="30" t="str">
        <f>E24</f>
        <v>Ing. Josef Němeček</v>
      </c>
      <c r="L55" s="32"/>
    </row>
    <row r="56" spans="2:47" s="1" customFormat="1" ht="10.35" customHeight="1">
      <c r="B56" s="32"/>
      <c r="L56" s="32"/>
    </row>
    <row r="57" spans="2:47" s="1" customFormat="1" ht="29.25" customHeight="1">
      <c r="B57" s="32"/>
      <c r="C57" s="101" t="s">
        <v>156</v>
      </c>
      <c r="D57" s="95"/>
      <c r="E57" s="95"/>
      <c r="F57" s="95"/>
      <c r="G57" s="95"/>
      <c r="H57" s="95"/>
      <c r="I57" s="95"/>
      <c r="J57" s="102" t="s">
        <v>157</v>
      </c>
      <c r="K57" s="95"/>
      <c r="L57" s="32"/>
    </row>
    <row r="58" spans="2:47" s="1" customFormat="1" ht="10.35" customHeight="1">
      <c r="B58" s="32"/>
      <c r="L58" s="32"/>
    </row>
    <row r="59" spans="2:47" s="1" customFormat="1" ht="22.9" customHeight="1">
      <c r="B59" s="32"/>
      <c r="C59" s="103" t="s">
        <v>69</v>
      </c>
      <c r="J59" s="61">
        <f>J85</f>
        <v>0</v>
      </c>
      <c r="L59" s="32"/>
      <c r="AU59" s="17" t="s">
        <v>158</v>
      </c>
    </row>
    <row r="60" spans="2:47" s="8" customFormat="1" ht="24.95" customHeight="1">
      <c r="B60" s="104"/>
      <c r="D60" s="105" t="s">
        <v>3692</v>
      </c>
      <c r="E60" s="106"/>
      <c r="F60" s="106"/>
      <c r="G60" s="106"/>
      <c r="H60" s="106"/>
      <c r="I60" s="106"/>
      <c r="J60" s="107">
        <f>J86</f>
        <v>0</v>
      </c>
      <c r="L60" s="104"/>
    </row>
    <row r="61" spans="2:47" s="9" customFormat="1" ht="19.899999999999999" customHeight="1">
      <c r="B61" s="108"/>
      <c r="D61" s="109" t="s">
        <v>3693</v>
      </c>
      <c r="E61" s="110"/>
      <c r="F61" s="110"/>
      <c r="G61" s="110"/>
      <c r="H61" s="110"/>
      <c r="I61" s="110"/>
      <c r="J61" s="111">
        <f>J87</f>
        <v>0</v>
      </c>
      <c r="L61" s="108"/>
    </row>
    <row r="62" spans="2:47" s="9" customFormat="1" ht="19.899999999999999" customHeight="1">
      <c r="B62" s="108"/>
      <c r="D62" s="109" t="s">
        <v>3694</v>
      </c>
      <c r="E62" s="110"/>
      <c r="F62" s="110"/>
      <c r="G62" s="110"/>
      <c r="H62" s="110"/>
      <c r="I62" s="110"/>
      <c r="J62" s="111">
        <f>J92</f>
        <v>0</v>
      </c>
      <c r="L62" s="108"/>
    </row>
    <row r="63" spans="2:47" s="9" customFormat="1" ht="19.899999999999999" customHeight="1">
      <c r="B63" s="108"/>
      <c r="D63" s="109" t="s">
        <v>3695</v>
      </c>
      <c r="E63" s="110"/>
      <c r="F63" s="110"/>
      <c r="G63" s="110"/>
      <c r="H63" s="110"/>
      <c r="I63" s="110"/>
      <c r="J63" s="111">
        <f>J102</f>
        <v>0</v>
      </c>
      <c r="L63" s="108"/>
    </row>
    <row r="64" spans="2:47" s="9" customFormat="1" ht="19.899999999999999" customHeight="1">
      <c r="B64" s="108"/>
      <c r="D64" s="109" t="s">
        <v>3696</v>
      </c>
      <c r="E64" s="110"/>
      <c r="F64" s="110"/>
      <c r="G64" s="110"/>
      <c r="H64" s="110"/>
      <c r="I64" s="110"/>
      <c r="J64" s="111">
        <f>J106</f>
        <v>0</v>
      </c>
      <c r="L64" s="108"/>
    </row>
    <row r="65" spans="2:12" s="9" customFormat="1" ht="19.899999999999999" customHeight="1">
      <c r="B65" s="108"/>
      <c r="D65" s="109" t="s">
        <v>3697</v>
      </c>
      <c r="E65" s="110"/>
      <c r="F65" s="110"/>
      <c r="G65" s="110"/>
      <c r="H65" s="110"/>
      <c r="I65" s="110"/>
      <c r="J65" s="111">
        <f>J108</f>
        <v>0</v>
      </c>
      <c r="L65" s="108"/>
    </row>
    <row r="66" spans="2:12" s="1" customFormat="1" ht="21.75" customHeight="1">
      <c r="B66" s="32"/>
      <c r="L66" s="32"/>
    </row>
    <row r="67" spans="2:12" s="1" customFormat="1" ht="6.95" customHeight="1">
      <c r="B67" s="40"/>
      <c r="C67" s="41"/>
      <c r="D67" s="41"/>
      <c r="E67" s="41"/>
      <c r="F67" s="41"/>
      <c r="G67" s="41"/>
      <c r="H67" s="41"/>
      <c r="I67" s="41"/>
      <c r="J67" s="41"/>
      <c r="K67" s="41"/>
      <c r="L67" s="32"/>
    </row>
    <row r="71" spans="2:12" s="1" customFormat="1" ht="6.95" customHeight="1">
      <c r="B71" s="42"/>
      <c r="C71" s="43"/>
      <c r="D71" s="43"/>
      <c r="E71" s="43"/>
      <c r="F71" s="43"/>
      <c r="G71" s="43"/>
      <c r="H71" s="43"/>
      <c r="I71" s="43"/>
      <c r="J71" s="43"/>
      <c r="K71" s="43"/>
      <c r="L71" s="32"/>
    </row>
    <row r="72" spans="2:12" s="1" customFormat="1" ht="24.95" customHeight="1">
      <c r="B72" s="32"/>
      <c r="C72" s="21" t="s">
        <v>174</v>
      </c>
      <c r="L72" s="32"/>
    </row>
    <row r="73" spans="2:12" s="1" customFormat="1" ht="6.95" customHeight="1">
      <c r="B73" s="32"/>
      <c r="L73" s="32"/>
    </row>
    <row r="74" spans="2:12" s="1" customFormat="1" ht="12" customHeight="1">
      <c r="B74" s="32"/>
      <c r="C74" s="27" t="s">
        <v>15</v>
      </c>
      <c r="L74" s="32"/>
    </row>
    <row r="75" spans="2:12" s="1" customFormat="1" ht="16.5" customHeight="1">
      <c r="B75" s="32"/>
      <c r="E75" s="347" t="str">
        <f>E7</f>
        <v>Rekonstrukce pavilonu údržby - A, úprava 13.6.2025</v>
      </c>
      <c r="F75" s="348"/>
      <c r="G75" s="348"/>
      <c r="H75" s="348"/>
      <c r="L75" s="32"/>
    </row>
    <row r="76" spans="2:12" s="1" customFormat="1" ht="12" customHeight="1">
      <c r="B76" s="32"/>
      <c r="C76" s="27" t="s">
        <v>150</v>
      </c>
      <c r="L76" s="32"/>
    </row>
    <row r="77" spans="2:12" s="1" customFormat="1" ht="16.5" customHeight="1">
      <c r="B77" s="32"/>
      <c r="E77" s="342" t="str">
        <f>E9</f>
        <v>04 - VRN</v>
      </c>
      <c r="F77" s="346"/>
      <c r="G77" s="346"/>
      <c r="H77" s="346"/>
      <c r="L77" s="32"/>
    </row>
    <row r="78" spans="2:12" s="1" customFormat="1" ht="6.95" customHeight="1">
      <c r="B78" s="32"/>
      <c r="L78" s="32"/>
    </row>
    <row r="79" spans="2:12" s="1" customFormat="1" ht="12" customHeight="1">
      <c r="B79" s="32"/>
      <c r="C79" s="27" t="s">
        <v>20</v>
      </c>
      <c r="F79" s="25" t="str">
        <f>F12</f>
        <v>Praha - Suchdol</v>
      </c>
      <c r="I79" s="27" t="s">
        <v>22</v>
      </c>
      <c r="J79" s="48" t="str">
        <f>IF(J12="","",J12)</f>
        <v>3. 4. 2024</v>
      </c>
      <c r="L79" s="32"/>
    </row>
    <row r="80" spans="2:12" s="1" customFormat="1" ht="6.95" customHeight="1">
      <c r="B80" s="32"/>
      <c r="L80" s="32"/>
    </row>
    <row r="81" spans="2:65" s="1" customFormat="1" ht="25.7" customHeight="1">
      <c r="B81" s="32"/>
      <c r="C81" s="27" t="s">
        <v>24</v>
      </c>
      <c r="F81" s="25" t="str">
        <f>E15</f>
        <v>Česká zemedělská univerzita</v>
      </c>
      <c r="I81" s="27" t="s">
        <v>30</v>
      </c>
      <c r="J81" s="30" t="str">
        <f>E21</f>
        <v>GREBNER,  spol. s r.o.</v>
      </c>
      <c r="L81" s="32"/>
    </row>
    <row r="82" spans="2:65" s="1" customFormat="1" ht="15.2" customHeight="1">
      <c r="B82" s="32"/>
      <c r="C82" s="27" t="s">
        <v>28</v>
      </c>
      <c r="F82" s="25" t="str">
        <f>IF(E18="","",E18)</f>
        <v>Vyplň údaj</v>
      </c>
      <c r="I82" s="27" t="s">
        <v>33</v>
      </c>
      <c r="J82" s="30" t="str">
        <f>E24</f>
        <v>Ing. Josef Němeček</v>
      </c>
      <c r="L82" s="32"/>
    </row>
    <row r="83" spans="2:65" s="1" customFormat="1" ht="10.35" customHeight="1">
      <c r="B83" s="32"/>
      <c r="L83" s="32"/>
    </row>
    <row r="84" spans="2:65" s="10" customFormat="1" ht="29.25" customHeight="1">
      <c r="B84" s="112"/>
      <c r="C84" s="113" t="s">
        <v>175</v>
      </c>
      <c r="D84" s="114" t="s">
        <v>56</v>
      </c>
      <c r="E84" s="114" t="s">
        <v>52</v>
      </c>
      <c r="F84" s="114" t="s">
        <v>53</v>
      </c>
      <c r="G84" s="114" t="s">
        <v>176</v>
      </c>
      <c r="H84" s="114" t="s">
        <v>177</v>
      </c>
      <c r="I84" s="114" t="s">
        <v>178</v>
      </c>
      <c r="J84" s="114" t="s">
        <v>157</v>
      </c>
      <c r="K84" s="115" t="s">
        <v>179</v>
      </c>
      <c r="L84" s="112"/>
      <c r="M84" s="54" t="s">
        <v>18</v>
      </c>
      <c r="N84" s="55" t="s">
        <v>41</v>
      </c>
      <c r="O84" s="55" t="s">
        <v>180</v>
      </c>
      <c r="P84" s="55" t="s">
        <v>181</v>
      </c>
      <c r="Q84" s="55" t="s">
        <v>182</v>
      </c>
      <c r="R84" s="55" t="s">
        <v>183</v>
      </c>
      <c r="S84" s="55" t="s">
        <v>184</v>
      </c>
      <c r="T84" s="56" t="s">
        <v>185</v>
      </c>
    </row>
    <row r="85" spans="2:65" s="1" customFormat="1" ht="22.9" customHeight="1">
      <c r="B85" s="32"/>
      <c r="C85" s="59" t="s">
        <v>186</v>
      </c>
      <c r="J85" s="116">
        <f>BK85</f>
        <v>0</v>
      </c>
      <c r="L85" s="32"/>
      <c r="M85" s="57"/>
      <c r="N85" s="49"/>
      <c r="O85" s="49"/>
      <c r="P85" s="117">
        <f>P86</f>
        <v>0</v>
      </c>
      <c r="Q85" s="49"/>
      <c r="R85" s="117">
        <f>R86</f>
        <v>0</v>
      </c>
      <c r="S85" s="49"/>
      <c r="T85" s="118">
        <f>T86</f>
        <v>0.01</v>
      </c>
      <c r="AT85" s="17" t="s">
        <v>70</v>
      </c>
      <c r="AU85" s="17" t="s">
        <v>158</v>
      </c>
      <c r="BK85" s="119">
        <f>BK86</f>
        <v>0</v>
      </c>
    </row>
    <row r="86" spans="2:65" s="11" customFormat="1" ht="25.9" customHeight="1">
      <c r="B86" s="120"/>
      <c r="D86" s="121" t="s">
        <v>70</v>
      </c>
      <c r="E86" s="122" t="s">
        <v>126</v>
      </c>
      <c r="F86" s="122" t="s">
        <v>3698</v>
      </c>
      <c r="I86" s="123"/>
      <c r="J86" s="124">
        <f>BK86</f>
        <v>0</v>
      </c>
      <c r="L86" s="120"/>
      <c r="M86" s="125"/>
      <c r="P86" s="126">
        <f>P87+P92+P102+P106+P108</f>
        <v>0</v>
      </c>
      <c r="R86" s="126">
        <f>R87+R92+R102+R106+R108</f>
        <v>0</v>
      </c>
      <c r="T86" s="127">
        <f>T87+T92+T102+T106+T108</f>
        <v>0.01</v>
      </c>
      <c r="AR86" s="121" t="s">
        <v>217</v>
      </c>
      <c r="AT86" s="128" t="s">
        <v>70</v>
      </c>
      <c r="AU86" s="128" t="s">
        <v>71</v>
      </c>
      <c r="AY86" s="121" t="s">
        <v>189</v>
      </c>
      <c r="BK86" s="129">
        <f>BK87+BK92+BK102+BK106+BK108</f>
        <v>0</v>
      </c>
    </row>
    <row r="87" spans="2:65" s="11" customFormat="1" ht="22.9" customHeight="1">
      <c r="B87" s="120"/>
      <c r="D87" s="121" t="s">
        <v>70</v>
      </c>
      <c r="E87" s="130" t="s">
        <v>3699</v>
      </c>
      <c r="F87" s="130" t="s">
        <v>3700</v>
      </c>
      <c r="I87" s="123"/>
      <c r="J87" s="131">
        <f>BK87</f>
        <v>0</v>
      </c>
      <c r="L87" s="120"/>
      <c r="M87" s="125"/>
      <c r="P87" s="126">
        <f>SUM(P88:P91)</f>
        <v>0</v>
      </c>
      <c r="R87" s="126">
        <f>SUM(R88:R91)</f>
        <v>0</v>
      </c>
      <c r="T87" s="127">
        <f>SUM(T88:T91)</f>
        <v>0</v>
      </c>
      <c r="AR87" s="121" t="s">
        <v>217</v>
      </c>
      <c r="AT87" s="128" t="s">
        <v>70</v>
      </c>
      <c r="AU87" s="128" t="s">
        <v>78</v>
      </c>
      <c r="AY87" s="121" t="s">
        <v>189</v>
      </c>
      <c r="BK87" s="129">
        <f>SUM(BK88:BK91)</f>
        <v>0</v>
      </c>
    </row>
    <row r="88" spans="2:65" s="1" customFormat="1" ht="16.5" customHeight="1">
      <c r="B88" s="32"/>
      <c r="C88" s="132" t="s">
        <v>78</v>
      </c>
      <c r="D88" s="132" t="s">
        <v>191</v>
      </c>
      <c r="E88" s="133" t="s">
        <v>3701</v>
      </c>
      <c r="F88" s="134" t="s">
        <v>3702</v>
      </c>
      <c r="G88" s="135" t="s">
        <v>1043</v>
      </c>
      <c r="H88" s="136">
        <v>1</v>
      </c>
      <c r="I88" s="137"/>
      <c r="J88" s="138">
        <f>ROUND(I88*H88,2)</f>
        <v>0</v>
      </c>
      <c r="K88" s="134" t="s">
        <v>18</v>
      </c>
      <c r="L88" s="32"/>
      <c r="M88" s="139" t="s">
        <v>18</v>
      </c>
      <c r="N88" s="140" t="s">
        <v>42</v>
      </c>
      <c r="P88" s="141">
        <f>O88*H88</f>
        <v>0</v>
      </c>
      <c r="Q88" s="141">
        <v>0</v>
      </c>
      <c r="R88" s="141">
        <f>Q88*H88</f>
        <v>0</v>
      </c>
      <c r="S88" s="141">
        <v>0</v>
      </c>
      <c r="T88" s="142">
        <f>S88*H88</f>
        <v>0</v>
      </c>
      <c r="AR88" s="143" t="s">
        <v>3703</v>
      </c>
      <c r="AT88" s="143" t="s">
        <v>191</v>
      </c>
      <c r="AU88" s="143" t="s">
        <v>80</v>
      </c>
      <c r="AY88" s="17" t="s">
        <v>189</v>
      </c>
      <c r="BE88" s="144">
        <f>IF(N88="základní",J88,0)</f>
        <v>0</v>
      </c>
      <c r="BF88" s="144">
        <f>IF(N88="snížená",J88,0)</f>
        <v>0</v>
      </c>
      <c r="BG88" s="144">
        <f>IF(N88="zákl. přenesená",J88,0)</f>
        <v>0</v>
      </c>
      <c r="BH88" s="144">
        <f>IF(N88="sníž. přenesená",J88,0)</f>
        <v>0</v>
      </c>
      <c r="BI88" s="144">
        <f>IF(N88="nulová",J88,0)</f>
        <v>0</v>
      </c>
      <c r="BJ88" s="17" t="s">
        <v>78</v>
      </c>
      <c r="BK88" s="144">
        <f>ROUND(I88*H88,2)</f>
        <v>0</v>
      </c>
      <c r="BL88" s="17" t="s">
        <v>3703</v>
      </c>
      <c r="BM88" s="143" t="s">
        <v>3704</v>
      </c>
    </row>
    <row r="89" spans="2:65" s="1" customFormat="1" ht="16.5" customHeight="1">
      <c r="B89" s="32"/>
      <c r="C89" s="132" t="s">
        <v>80</v>
      </c>
      <c r="D89" s="132" t="s">
        <v>191</v>
      </c>
      <c r="E89" s="133" t="s">
        <v>3705</v>
      </c>
      <c r="F89" s="134" t="s">
        <v>3706</v>
      </c>
      <c r="G89" s="135" t="s">
        <v>1043</v>
      </c>
      <c r="H89" s="136">
        <v>1</v>
      </c>
      <c r="I89" s="137"/>
      <c r="J89" s="138">
        <f>ROUND(I89*H89,2)</f>
        <v>0</v>
      </c>
      <c r="K89" s="134" t="s">
        <v>18</v>
      </c>
      <c r="L89" s="32"/>
      <c r="M89" s="139" t="s">
        <v>18</v>
      </c>
      <c r="N89" s="140" t="s">
        <v>42</v>
      </c>
      <c r="P89" s="141">
        <f>O89*H89</f>
        <v>0</v>
      </c>
      <c r="Q89" s="141">
        <v>0</v>
      </c>
      <c r="R89" s="141">
        <f>Q89*H89</f>
        <v>0</v>
      </c>
      <c r="S89" s="141">
        <v>0</v>
      </c>
      <c r="T89" s="142">
        <f>S89*H89</f>
        <v>0</v>
      </c>
      <c r="AR89" s="143" t="s">
        <v>3703</v>
      </c>
      <c r="AT89" s="143" t="s">
        <v>191</v>
      </c>
      <c r="AU89" s="143" t="s">
        <v>80</v>
      </c>
      <c r="AY89" s="17" t="s">
        <v>189</v>
      </c>
      <c r="BE89" s="144">
        <f>IF(N89="základní",J89,0)</f>
        <v>0</v>
      </c>
      <c r="BF89" s="144">
        <f>IF(N89="snížená",J89,0)</f>
        <v>0</v>
      </c>
      <c r="BG89" s="144">
        <f>IF(N89="zákl. přenesená",J89,0)</f>
        <v>0</v>
      </c>
      <c r="BH89" s="144">
        <f>IF(N89="sníž. přenesená",J89,0)</f>
        <v>0</v>
      </c>
      <c r="BI89" s="144">
        <f>IF(N89="nulová",J89,0)</f>
        <v>0</v>
      </c>
      <c r="BJ89" s="17" t="s">
        <v>78</v>
      </c>
      <c r="BK89" s="144">
        <f>ROUND(I89*H89,2)</f>
        <v>0</v>
      </c>
      <c r="BL89" s="17" t="s">
        <v>3703</v>
      </c>
      <c r="BM89" s="143" t="s">
        <v>3707</v>
      </c>
    </row>
    <row r="90" spans="2:65" s="1" customFormat="1" ht="16.5" customHeight="1">
      <c r="B90" s="32"/>
      <c r="C90" s="132" t="s">
        <v>89</v>
      </c>
      <c r="D90" s="132" t="s">
        <v>191</v>
      </c>
      <c r="E90" s="133" t="s">
        <v>3708</v>
      </c>
      <c r="F90" s="134" t="s">
        <v>2678</v>
      </c>
      <c r="G90" s="135" t="s">
        <v>1043</v>
      </c>
      <c r="H90" s="136">
        <v>1</v>
      </c>
      <c r="I90" s="137"/>
      <c r="J90" s="138">
        <f>ROUND(I90*H90,2)</f>
        <v>0</v>
      </c>
      <c r="K90" s="134" t="s">
        <v>18</v>
      </c>
      <c r="L90" s="32"/>
      <c r="M90" s="139" t="s">
        <v>18</v>
      </c>
      <c r="N90" s="140" t="s">
        <v>42</v>
      </c>
      <c r="P90" s="141">
        <f>O90*H90</f>
        <v>0</v>
      </c>
      <c r="Q90" s="141">
        <v>0</v>
      </c>
      <c r="R90" s="141">
        <f>Q90*H90</f>
        <v>0</v>
      </c>
      <c r="S90" s="141">
        <v>0</v>
      </c>
      <c r="T90" s="142">
        <f>S90*H90</f>
        <v>0</v>
      </c>
      <c r="AR90" s="143" t="s">
        <v>3703</v>
      </c>
      <c r="AT90" s="143" t="s">
        <v>191</v>
      </c>
      <c r="AU90" s="143" t="s">
        <v>80</v>
      </c>
      <c r="AY90" s="17" t="s">
        <v>189</v>
      </c>
      <c r="BE90" s="144">
        <f>IF(N90="základní",J90,0)</f>
        <v>0</v>
      </c>
      <c r="BF90" s="144">
        <f>IF(N90="snížená",J90,0)</f>
        <v>0</v>
      </c>
      <c r="BG90" s="144">
        <f>IF(N90="zákl. přenesená",J90,0)</f>
        <v>0</v>
      </c>
      <c r="BH90" s="144">
        <f>IF(N90="sníž. přenesená",J90,0)</f>
        <v>0</v>
      </c>
      <c r="BI90" s="144">
        <f>IF(N90="nulová",J90,0)</f>
        <v>0</v>
      </c>
      <c r="BJ90" s="17" t="s">
        <v>78</v>
      </c>
      <c r="BK90" s="144">
        <f>ROUND(I90*H90,2)</f>
        <v>0</v>
      </c>
      <c r="BL90" s="17" t="s">
        <v>3703</v>
      </c>
      <c r="BM90" s="143" t="s">
        <v>3709</v>
      </c>
    </row>
    <row r="91" spans="2:65" s="1" customFormat="1" ht="16.5" customHeight="1">
      <c r="B91" s="32"/>
      <c r="C91" s="132" t="s">
        <v>195</v>
      </c>
      <c r="D91" s="132" t="s">
        <v>191</v>
      </c>
      <c r="E91" s="133" t="s">
        <v>3710</v>
      </c>
      <c r="F91" s="134" t="s">
        <v>3711</v>
      </c>
      <c r="G91" s="135" t="s">
        <v>1043</v>
      </c>
      <c r="H91" s="136">
        <v>1</v>
      </c>
      <c r="I91" s="137"/>
      <c r="J91" s="138">
        <f>ROUND(I91*H91,2)</f>
        <v>0</v>
      </c>
      <c r="K91" s="134" t="s">
        <v>18</v>
      </c>
      <c r="L91" s="32"/>
      <c r="M91" s="139" t="s">
        <v>18</v>
      </c>
      <c r="N91" s="140" t="s">
        <v>42</v>
      </c>
      <c r="P91" s="141">
        <f>O91*H91</f>
        <v>0</v>
      </c>
      <c r="Q91" s="141">
        <v>0</v>
      </c>
      <c r="R91" s="141">
        <f>Q91*H91</f>
        <v>0</v>
      </c>
      <c r="S91" s="141">
        <v>0</v>
      </c>
      <c r="T91" s="142">
        <f>S91*H91</f>
        <v>0</v>
      </c>
      <c r="AR91" s="143" t="s">
        <v>3703</v>
      </c>
      <c r="AT91" s="143" t="s">
        <v>191</v>
      </c>
      <c r="AU91" s="143" t="s">
        <v>80</v>
      </c>
      <c r="AY91" s="17" t="s">
        <v>189</v>
      </c>
      <c r="BE91" s="144">
        <f>IF(N91="základní",J91,0)</f>
        <v>0</v>
      </c>
      <c r="BF91" s="144">
        <f>IF(N91="snížená",J91,0)</f>
        <v>0</v>
      </c>
      <c r="BG91" s="144">
        <f>IF(N91="zákl. přenesená",J91,0)</f>
        <v>0</v>
      </c>
      <c r="BH91" s="144">
        <f>IF(N91="sníž. přenesená",J91,0)</f>
        <v>0</v>
      </c>
      <c r="BI91" s="144">
        <f>IF(N91="nulová",J91,0)</f>
        <v>0</v>
      </c>
      <c r="BJ91" s="17" t="s">
        <v>78</v>
      </c>
      <c r="BK91" s="144">
        <f>ROUND(I91*H91,2)</f>
        <v>0</v>
      </c>
      <c r="BL91" s="17" t="s">
        <v>3703</v>
      </c>
      <c r="BM91" s="143" t="s">
        <v>3712</v>
      </c>
    </row>
    <row r="92" spans="2:65" s="11" customFormat="1" ht="22.9" customHeight="1">
      <c r="B92" s="120"/>
      <c r="D92" s="121" t="s">
        <v>70</v>
      </c>
      <c r="E92" s="130" t="s">
        <v>3713</v>
      </c>
      <c r="F92" s="130" t="s">
        <v>2560</v>
      </c>
      <c r="I92" s="123"/>
      <c r="J92" s="131">
        <f>BK92</f>
        <v>0</v>
      </c>
      <c r="L92" s="120"/>
      <c r="M92" s="125"/>
      <c r="P92" s="126">
        <f>SUM(P93:P101)</f>
        <v>0</v>
      </c>
      <c r="R92" s="126">
        <f>SUM(R93:R101)</f>
        <v>0</v>
      </c>
      <c r="T92" s="127">
        <f>SUM(T93:T101)</f>
        <v>0</v>
      </c>
      <c r="AR92" s="121" t="s">
        <v>217</v>
      </c>
      <c r="AT92" s="128" t="s">
        <v>70</v>
      </c>
      <c r="AU92" s="128" t="s">
        <v>78</v>
      </c>
      <c r="AY92" s="121" t="s">
        <v>189</v>
      </c>
      <c r="BK92" s="129">
        <f>SUM(BK93:BK101)</f>
        <v>0</v>
      </c>
    </row>
    <row r="93" spans="2:65" s="1" customFormat="1" ht="16.5" customHeight="1">
      <c r="B93" s="32"/>
      <c r="C93" s="132" t="s">
        <v>217</v>
      </c>
      <c r="D93" s="132" t="s">
        <v>191</v>
      </c>
      <c r="E93" s="133" t="s">
        <v>3714</v>
      </c>
      <c r="F93" s="134" t="s">
        <v>3715</v>
      </c>
      <c r="G93" s="135" t="s">
        <v>2582</v>
      </c>
      <c r="H93" s="136">
        <v>1</v>
      </c>
      <c r="I93" s="137"/>
      <c r="J93" s="138">
        <f t="shared" ref="J93:J98" si="0">ROUND(I93*H93,2)</f>
        <v>0</v>
      </c>
      <c r="K93" s="134" t="s">
        <v>18</v>
      </c>
      <c r="L93" s="32"/>
      <c r="M93" s="139" t="s">
        <v>18</v>
      </c>
      <c r="N93" s="140" t="s">
        <v>42</v>
      </c>
      <c r="P93" s="141">
        <f t="shared" ref="P93:P98" si="1">O93*H93</f>
        <v>0</v>
      </c>
      <c r="Q93" s="141">
        <v>0</v>
      </c>
      <c r="R93" s="141">
        <f t="shared" ref="R93:R98" si="2">Q93*H93</f>
        <v>0</v>
      </c>
      <c r="S93" s="141">
        <v>0</v>
      </c>
      <c r="T93" s="142">
        <f t="shared" ref="T93:T98" si="3">S93*H93</f>
        <v>0</v>
      </c>
      <c r="AR93" s="143" t="s">
        <v>3703</v>
      </c>
      <c r="AT93" s="143" t="s">
        <v>191</v>
      </c>
      <c r="AU93" s="143" t="s">
        <v>80</v>
      </c>
      <c r="AY93" s="17" t="s">
        <v>189</v>
      </c>
      <c r="BE93" s="144">
        <f t="shared" ref="BE93:BE98" si="4">IF(N93="základní",J93,0)</f>
        <v>0</v>
      </c>
      <c r="BF93" s="144">
        <f t="shared" ref="BF93:BF98" si="5">IF(N93="snížená",J93,0)</f>
        <v>0</v>
      </c>
      <c r="BG93" s="144">
        <f t="shared" ref="BG93:BG98" si="6">IF(N93="zákl. přenesená",J93,0)</f>
        <v>0</v>
      </c>
      <c r="BH93" s="144">
        <f t="shared" ref="BH93:BH98" si="7">IF(N93="sníž. přenesená",J93,0)</f>
        <v>0</v>
      </c>
      <c r="BI93" s="144">
        <f t="shared" ref="BI93:BI98" si="8">IF(N93="nulová",J93,0)</f>
        <v>0</v>
      </c>
      <c r="BJ93" s="17" t="s">
        <v>78</v>
      </c>
      <c r="BK93" s="144">
        <f t="shared" ref="BK93:BK98" si="9">ROUND(I93*H93,2)</f>
        <v>0</v>
      </c>
      <c r="BL93" s="17" t="s">
        <v>3703</v>
      </c>
      <c r="BM93" s="143" t="s">
        <v>3716</v>
      </c>
    </row>
    <row r="94" spans="2:65" s="1" customFormat="1" ht="16.5" customHeight="1">
      <c r="B94" s="32"/>
      <c r="C94" s="132" t="s">
        <v>223</v>
      </c>
      <c r="D94" s="132" t="s">
        <v>191</v>
      </c>
      <c r="E94" s="133" t="s">
        <v>3717</v>
      </c>
      <c r="F94" s="134" t="s">
        <v>2560</v>
      </c>
      <c r="G94" s="135" t="s">
        <v>1043</v>
      </c>
      <c r="H94" s="136">
        <v>1</v>
      </c>
      <c r="I94" s="137"/>
      <c r="J94" s="138">
        <f t="shared" si="0"/>
        <v>0</v>
      </c>
      <c r="K94" s="134" t="s">
        <v>18</v>
      </c>
      <c r="L94" s="32"/>
      <c r="M94" s="139" t="s">
        <v>18</v>
      </c>
      <c r="N94" s="140" t="s">
        <v>42</v>
      </c>
      <c r="P94" s="141">
        <f t="shared" si="1"/>
        <v>0</v>
      </c>
      <c r="Q94" s="141">
        <v>0</v>
      </c>
      <c r="R94" s="141">
        <f t="shared" si="2"/>
        <v>0</v>
      </c>
      <c r="S94" s="141">
        <v>0</v>
      </c>
      <c r="T94" s="142">
        <f t="shared" si="3"/>
        <v>0</v>
      </c>
      <c r="AR94" s="143" t="s">
        <v>3703</v>
      </c>
      <c r="AT94" s="143" t="s">
        <v>191</v>
      </c>
      <c r="AU94" s="143" t="s">
        <v>80</v>
      </c>
      <c r="AY94" s="17" t="s">
        <v>189</v>
      </c>
      <c r="BE94" s="144">
        <f t="shared" si="4"/>
        <v>0</v>
      </c>
      <c r="BF94" s="144">
        <f t="shared" si="5"/>
        <v>0</v>
      </c>
      <c r="BG94" s="144">
        <f t="shared" si="6"/>
        <v>0</v>
      </c>
      <c r="BH94" s="144">
        <f t="shared" si="7"/>
        <v>0</v>
      </c>
      <c r="BI94" s="144">
        <f t="shared" si="8"/>
        <v>0</v>
      </c>
      <c r="BJ94" s="17" t="s">
        <v>78</v>
      </c>
      <c r="BK94" s="144">
        <f t="shared" si="9"/>
        <v>0</v>
      </c>
      <c r="BL94" s="17" t="s">
        <v>3703</v>
      </c>
      <c r="BM94" s="143" t="s">
        <v>3718</v>
      </c>
    </row>
    <row r="95" spans="2:65" s="1" customFormat="1" ht="16.5" customHeight="1">
      <c r="B95" s="32"/>
      <c r="C95" s="132" t="s">
        <v>229</v>
      </c>
      <c r="D95" s="132" t="s">
        <v>191</v>
      </c>
      <c r="E95" s="133" t="s">
        <v>3719</v>
      </c>
      <c r="F95" s="134" t="s">
        <v>3720</v>
      </c>
      <c r="G95" s="135" t="s">
        <v>1043</v>
      </c>
      <c r="H95" s="136">
        <v>1</v>
      </c>
      <c r="I95" s="137"/>
      <c r="J95" s="138">
        <f t="shared" si="0"/>
        <v>0</v>
      </c>
      <c r="K95" s="134" t="s">
        <v>18</v>
      </c>
      <c r="L95" s="32"/>
      <c r="M95" s="139" t="s">
        <v>18</v>
      </c>
      <c r="N95" s="140" t="s">
        <v>42</v>
      </c>
      <c r="P95" s="141">
        <f t="shared" si="1"/>
        <v>0</v>
      </c>
      <c r="Q95" s="141">
        <v>0</v>
      </c>
      <c r="R95" s="141">
        <f t="shared" si="2"/>
        <v>0</v>
      </c>
      <c r="S95" s="141">
        <v>0</v>
      </c>
      <c r="T95" s="142">
        <f t="shared" si="3"/>
        <v>0</v>
      </c>
      <c r="AR95" s="143" t="s">
        <v>3703</v>
      </c>
      <c r="AT95" s="143" t="s">
        <v>191</v>
      </c>
      <c r="AU95" s="143" t="s">
        <v>80</v>
      </c>
      <c r="AY95" s="17" t="s">
        <v>189</v>
      </c>
      <c r="BE95" s="144">
        <f t="shared" si="4"/>
        <v>0</v>
      </c>
      <c r="BF95" s="144">
        <f t="shared" si="5"/>
        <v>0</v>
      </c>
      <c r="BG95" s="144">
        <f t="shared" si="6"/>
        <v>0</v>
      </c>
      <c r="BH95" s="144">
        <f t="shared" si="7"/>
        <v>0</v>
      </c>
      <c r="BI95" s="144">
        <f t="shared" si="8"/>
        <v>0</v>
      </c>
      <c r="BJ95" s="17" t="s">
        <v>78</v>
      </c>
      <c r="BK95" s="144">
        <f t="shared" si="9"/>
        <v>0</v>
      </c>
      <c r="BL95" s="17" t="s">
        <v>3703</v>
      </c>
      <c r="BM95" s="143" t="s">
        <v>3721</v>
      </c>
    </row>
    <row r="96" spans="2:65" s="1" customFormat="1" ht="16.5" customHeight="1">
      <c r="B96" s="32"/>
      <c r="C96" s="132" t="s">
        <v>234</v>
      </c>
      <c r="D96" s="132" t="s">
        <v>191</v>
      </c>
      <c r="E96" s="133" t="s">
        <v>3722</v>
      </c>
      <c r="F96" s="134" t="s">
        <v>3723</v>
      </c>
      <c r="G96" s="135" t="s">
        <v>1043</v>
      </c>
      <c r="H96" s="136">
        <v>1</v>
      </c>
      <c r="I96" s="137"/>
      <c r="J96" s="138">
        <f t="shared" si="0"/>
        <v>0</v>
      </c>
      <c r="K96" s="134" t="s">
        <v>18</v>
      </c>
      <c r="L96" s="32"/>
      <c r="M96" s="139" t="s">
        <v>18</v>
      </c>
      <c r="N96" s="140" t="s">
        <v>42</v>
      </c>
      <c r="P96" s="141">
        <f t="shared" si="1"/>
        <v>0</v>
      </c>
      <c r="Q96" s="141">
        <v>0</v>
      </c>
      <c r="R96" s="141">
        <f t="shared" si="2"/>
        <v>0</v>
      </c>
      <c r="S96" s="141">
        <v>0</v>
      </c>
      <c r="T96" s="142">
        <f t="shared" si="3"/>
        <v>0</v>
      </c>
      <c r="AR96" s="143" t="s">
        <v>3703</v>
      </c>
      <c r="AT96" s="143" t="s">
        <v>191</v>
      </c>
      <c r="AU96" s="143" t="s">
        <v>80</v>
      </c>
      <c r="AY96" s="17" t="s">
        <v>189</v>
      </c>
      <c r="BE96" s="144">
        <f t="shared" si="4"/>
        <v>0</v>
      </c>
      <c r="BF96" s="144">
        <f t="shared" si="5"/>
        <v>0</v>
      </c>
      <c r="BG96" s="144">
        <f t="shared" si="6"/>
        <v>0</v>
      </c>
      <c r="BH96" s="144">
        <f t="shared" si="7"/>
        <v>0</v>
      </c>
      <c r="BI96" s="144">
        <f t="shared" si="8"/>
        <v>0</v>
      </c>
      <c r="BJ96" s="17" t="s">
        <v>78</v>
      </c>
      <c r="BK96" s="144">
        <f t="shared" si="9"/>
        <v>0</v>
      </c>
      <c r="BL96" s="17" t="s">
        <v>3703</v>
      </c>
      <c r="BM96" s="143" t="s">
        <v>3724</v>
      </c>
    </row>
    <row r="97" spans="2:65" s="1" customFormat="1" ht="16.5" customHeight="1">
      <c r="B97" s="32"/>
      <c r="C97" s="132" t="s">
        <v>241</v>
      </c>
      <c r="D97" s="132" t="s">
        <v>191</v>
      </c>
      <c r="E97" s="133" t="s">
        <v>3725</v>
      </c>
      <c r="F97" s="134" t="s">
        <v>3726</v>
      </c>
      <c r="G97" s="135" t="s">
        <v>1043</v>
      </c>
      <c r="H97" s="136">
        <v>1</v>
      </c>
      <c r="I97" s="137"/>
      <c r="J97" s="138">
        <f t="shared" si="0"/>
        <v>0</v>
      </c>
      <c r="K97" s="134" t="s">
        <v>18</v>
      </c>
      <c r="L97" s="32"/>
      <c r="M97" s="139" t="s">
        <v>18</v>
      </c>
      <c r="N97" s="140" t="s">
        <v>42</v>
      </c>
      <c r="P97" s="141">
        <f t="shared" si="1"/>
        <v>0</v>
      </c>
      <c r="Q97" s="141">
        <v>0</v>
      </c>
      <c r="R97" s="141">
        <f t="shared" si="2"/>
        <v>0</v>
      </c>
      <c r="S97" s="141">
        <v>0</v>
      </c>
      <c r="T97" s="142">
        <f t="shared" si="3"/>
        <v>0</v>
      </c>
      <c r="AR97" s="143" t="s">
        <v>3703</v>
      </c>
      <c r="AT97" s="143" t="s">
        <v>191</v>
      </c>
      <c r="AU97" s="143" t="s">
        <v>80</v>
      </c>
      <c r="AY97" s="17" t="s">
        <v>189</v>
      </c>
      <c r="BE97" s="144">
        <f t="shared" si="4"/>
        <v>0</v>
      </c>
      <c r="BF97" s="144">
        <f t="shared" si="5"/>
        <v>0</v>
      </c>
      <c r="BG97" s="144">
        <f t="shared" si="6"/>
        <v>0</v>
      </c>
      <c r="BH97" s="144">
        <f t="shared" si="7"/>
        <v>0</v>
      </c>
      <c r="BI97" s="144">
        <f t="shared" si="8"/>
        <v>0</v>
      </c>
      <c r="BJ97" s="17" t="s">
        <v>78</v>
      </c>
      <c r="BK97" s="144">
        <f t="shared" si="9"/>
        <v>0</v>
      </c>
      <c r="BL97" s="17" t="s">
        <v>3703</v>
      </c>
      <c r="BM97" s="143" t="s">
        <v>3727</v>
      </c>
    </row>
    <row r="98" spans="2:65" s="1" customFormat="1" ht="16.5" customHeight="1">
      <c r="B98" s="32"/>
      <c r="C98" s="132" t="s">
        <v>247</v>
      </c>
      <c r="D98" s="132" t="s">
        <v>191</v>
      </c>
      <c r="E98" s="133" t="s">
        <v>3728</v>
      </c>
      <c r="F98" s="134" t="s">
        <v>3729</v>
      </c>
      <c r="G98" s="135" t="s">
        <v>1043</v>
      </c>
      <c r="H98" s="136">
        <v>1</v>
      </c>
      <c r="I98" s="137"/>
      <c r="J98" s="138">
        <f t="shared" si="0"/>
        <v>0</v>
      </c>
      <c r="K98" s="134" t="s">
        <v>18</v>
      </c>
      <c r="L98" s="32"/>
      <c r="M98" s="139" t="s">
        <v>18</v>
      </c>
      <c r="N98" s="140" t="s">
        <v>42</v>
      </c>
      <c r="P98" s="141">
        <f t="shared" si="1"/>
        <v>0</v>
      </c>
      <c r="Q98" s="141">
        <v>0</v>
      </c>
      <c r="R98" s="141">
        <f t="shared" si="2"/>
        <v>0</v>
      </c>
      <c r="S98" s="141">
        <v>0</v>
      </c>
      <c r="T98" s="142">
        <f t="shared" si="3"/>
        <v>0</v>
      </c>
      <c r="AR98" s="143" t="s">
        <v>3703</v>
      </c>
      <c r="AT98" s="143" t="s">
        <v>191</v>
      </c>
      <c r="AU98" s="143" t="s">
        <v>80</v>
      </c>
      <c r="AY98" s="17" t="s">
        <v>189</v>
      </c>
      <c r="BE98" s="144">
        <f t="shared" si="4"/>
        <v>0</v>
      </c>
      <c r="BF98" s="144">
        <f t="shared" si="5"/>
        <v>0</v>
      </c>
      <c r="BG98" s="144">
        <f t="shared" si="6"/>
        <v>0</v>
      </c>
      <c r="BH98" s="144">
        <f t="shared" si="7"/>
        <v>0</v>
      </c>
      <c r="BI98" s="144">
        <f t="shared" si="8"/>
        <v>0</v>
      </c>
      <c r="BJ98" s="17" t="s">
        <v>78</v>
      </c>
      <c r="BK98" s="144">
        <f t="shared" si="9"/>
        <v>0</v>
      </c>
      <c r="BL98" s="17" t="s">
        <v>3703</v>
      </c>
      <c r="BM98" s="143" t="s">
        <v>3730</v>
      </c>
    </row>
    <row r="99" spans="2:65" s="12" customFormat="1">
      <c r="B99" s="149"/>
      <c r="D99" s="150" t="s">
        <v>144</v>
      </c>
      <c r="E99" s="151" t="s">
        <v>18</v>
      </c>
      <c r="F99" s="152" t="s">
        <v>3731</v>
      </c>
      <c r="H99" s="153">
        <v>1</v>
      </c>
      <c r="I99" s="154"/>
      <c r="L99" s="149"/>
      <c r="M99" s="155"/>
      <c r="T99" s="156"/>
      <c r="AT99" s="151" t="s">
        <v>144</v>
      </c>
      <c r="AU99" s="151" t="s">
        <v>80</v>
      </c>
      <c r="AV99" s="12" t="s">
        <v>80</v>
      </c>
      <c r="AW99" s="12" t="s">
        <v>32</v>
      </c>
      <c r="AX99" s="12" t="s">
        <v>78</v>
      </c>
      <c r="AY99" s="151" t="s">
        <v>189</v>
      </c>
    </row>
    <row r="100" spans="2:65" s="1" customFormat="1" ht="16.5" customHeight="1">
      <c r="B100" s="32"/>
      <c r="C100" s="132" t="s">
        <v>253</v>
      </c>
      <c r="D100" s="132" t="s">
        <v>191</v>
      </c>
      <c r="E100" s="133" t="s">
        <v>3732</v>
      </c>
      <c r="F100" s="134" t="s">
        <v>3733</v>
      </c>
      <c r="G100" s="135" t="s">
        <v>551</v>
      </c>
      <c r="H100" s="136">
        <v>1</v>
      </c>
      <c r="I100" s="137"/>
      <c r="J100" s="138">
        <f>ROUND(I100*H100,2)</f>
        <v>0</v>
      </c>
      <c r="K100" s="134" t="s">
        <v>18</v>
      </c>
      <c r="L100" s="32"/>
      <c r="M100" s="139" t="s">
        <v>18</v>
      </c>
      <c r="N100" s="140" t="s">
        <v>42</v>
      </c>
      <c r="P100" s="141">
        <f>O100*H100</f>
        <v>0</v>
      </c>
      <c r="Q100" s="141">
        <v>0</v>
      </c>
      <c r="R100" s="141">
        <f>Q100*H100</f>
        <v>0</v>
      </c>
      <c r="S100" s="141">
        <v>0</v>
      </c>
      <c r="T100" s="142">
        <f>S100*H100</f>
        <v>0</v>
      </c>
      <c r="AR100" s="143" t="s">
        <v>3703</v>
      </c>
      <c r="AT100" s="143" t="s">
        <v>191</v>
      </c>
      <c r="AU100" s="143" t="s">
        <v>80</v>
      </c>
      <c r="AY100" s="17" t="s">
        <v>189</v>
      </c>
      <c r="BE100" s="144">
        <f>IF(N100="základní",J100,0)</f>
        <v>0</v>
      </c>
      <c r="BF100" s="144">
        <f>IF(N100="snížená",J100,0)</f>
        <v>0</v>
      </c>
      <c r="BG100" s="144">
        <f>IF(N100="zákl. přenesená",J100,0)</f>
        <v>0</v>
      </c>
      <c r="BH100" s="144">
        <f>IF(N100="sníž. přenesená",J100,0)</f>
        <v>0</v>
      </c>
      <c r="BI100" s="144">
        <f>IF(N100="nulová",J100,0)</f>
        <v>0</v>
      </c>
      <c r="BJ100" s="17" t="s">
        <v>78</v>
      </c>
      <c r="BK100" s="144">
        <f>ROUND(I100*H100,2)</f>
        <v>0</v>
      </c>
      <c r="BL100" s="17" t="s">
        <v>3703</v>
      </c>
      <c r="BM100" s="143" t="s">
        <v>3734</v>
      </c>
    </row>
    <row r="101" spans="2:65" s="1" customFormat="1" ht="16.5" customHeight="1">
      <c r="B101" s="32"/>
      <c r="C101" s="132" t="s">
        <v>8</v>
      </c>
      <c r="D101" s="132" t="s">
        <v>191</v>
      </c>
      <c r="E101" s="133" t="s">
        <v>3735</v>
      </c>
      <c r="F101" s="134" t="s">
        <v>3736</v>
      </c>
      <c r="G101" s="135" t="s">
        <v>1043</v>
      </c>
      <c r="H101" s="136">
        <v>1</v>
      </c>
      <c r="I101" s="137"/>
      <c r="J101" s="138">
        <f>ROUND(I101*H101,2)</f>
        <v>0</v>
      </c>
      <c r="K101" s="134" t="s">
        <v>18</v>
      </c>
      <c r="L101" s="32"/>
      <c r="M101" s="139" t="s">
        <v>18</v>
      </c>
      <c r="N101" s="140" t="s">
        <v>42</v>
      </c>
      <c r="P101" s="141">
        <f>O101*H101</f>
        <v>0</v>
      </c>
      <c r="Q101" s="141">
        <v>0</v>
      </c>
      <c r="R101" s="141">
        <f>Q101*H101</f>
        <v>0</v>
      </c>
      <c r="S101" s="141">
        <v>0</v>
      </c>
      <c r="T101" s="142">
        <f>S101*H101</f>
        <v>0</v>
      </c>
      <c r="AR101" s="143" t="s">
        <v>3703</v>
      </c>
      <c r="AT101" s="143" t="s">
        <v>191</v>
      </c>
      <c r="AU101" s="143" t="s">
        <v>80</v>
      </c>
      <c r="AY101" s="17" t="s">
        <v>189</v>
      </c>
      <c r="BE101" s="144">
        <f>IF(N101="základní",J101,0)</f>
        <v>0</v>
      </c>
      <c r="BF101" s="144">
        <f>IF(N101="snížená",J101,0)</f>
        <v>0</v>
      </c>
      <c r="BG101" s="144">
        <f>IF(N101="zákl. přenesená",J101,0)</f>
        <v>0</v>
      </c>
      <c r="BH101" s="144">
        <f>IF(N101="sníž. přenesená",J101,0)</f>
        <v>0</v>
      </c>
      <c r="BI101" s="144">
        <f>IF(N101="nulová",J101,0)</f>
        <v>0</v>
      </c>
      <c r="BJ101" s="17" t="s">
        <v>78</v>
      </c>
      <c r="BK101" s="144">
        <f>ROUND(I101*H101,2)</f>
        <v>0</v>
      </c>
      <c r="BL101" s="17" t="s">
        <v>3703</v>
      </c>
      <c r="BM101" s="143" t="s">
        <v>3737</v>
      </c>
    </row>
    <row r="102" spans="2:65" s="11" customFormat="1" ht="22.9" customHeight="1">
      <c r="B102" s="120"/>
      <c r="D102" s="121" t="s">
        <v>70</v>
      </c>
      <c r="E102" s="130" t="s">
        <v>3738</v>
      </c>
      <c r="F102" s="130" t="s">
        <v>3739</v>
      </c>
      <c r="I102" s="123"/>
      <c r="J102" s="131">
        <f>BK102</f>
        <v>0</v>
      </c>
      <c r="L102" s="120"/>
      <c r="M102" s="125"/>
      <c r="P102" s="126">
        <f>SUM(P103:P105)</f>
        <v>0</v>
      </c>
      <c r="R102" s="126">
        <f>SUM(R103:R105)</f>
        <v>0</v>
      </c>
      <c r="T102" s="127">
        <f>SUM(T103:T105)</f>
        <v>0</v>
      </c>
      <c r="AR102" s="121" t="s">
        <v>217</v>
      </c>
      <c r="AT102" s="128" t="s">
        <v>70</v>
      </c>
      <c r="AU102" s="128" t="s">
        <v>78</v>
      </c>
      <c r="AY102" s="121" t="s">
        <v>189</v>
      </c>
      <c r="BK102" s="129">
        <f>SUM(BK103:BK105)</f>
        <v>0</v>
      </c>
    </row>
    <row r="103" spans="2:65" s="1" customFormat="1" ht="16.5" customHeight="1">
      <c r="B103" s="32"/>
      <c r="C103" s="132" t="s">
        <v>270</v>
      </c>
      <c r="D103" s="132" t="s">
        <v>191</v>
      </c>
      <c r="E103" s="133" t="s">
        <v>3740</v>
      </c>
      <c r="F103" s="134" t="s">
        <v>3741</v>
      </c>
      <c r="G103" s="135" t="s">
        <v>1043</v>
      </c>
      <c r="H103" s="136">
        <v>1</v>
      </c>
      <c r="I103" s="137"/>
      <c r="J103" s="138">
        <f>ROUND(I103*H103,2)</f>
        <v>0</v>
      </c>
      <c r="K103" s="134" t="s">
        <v>18</v>
      </c>
      <c r="L103" s="32"/>
      <c r="M103" s="139" t="s">
        <v>18</v>
      </c>
      <c r="N103" s="140" t="s">
        <v>42</v>
      </c>
      <c r="P103" s="141">
        <f>O103*H103</f>
        <v>0</v>
      </c>
      <c r="Q103" s="141">
        <v>0</v>
      </c>
      <c r="R103" s="141">
        <f>Q103*H103</f>
        <v>0</v>
      </c>
      <c r="S103" s="141">
        <v>0</v>
      </c>
      <c r="T103" s="142">
        <f>S103*H103</f>
        <v>0</v>
      </c>
      <c r="AR103" s="143" t="s">
        <v>3703</v>
      </c>
      <c r="AT103" s="143" t="s">
        <v>191</v>
      </c>
      <c r="AU103" s="143" t="s">
        <v>80</v>
      </c>
      <c r="AY103" s="17" t="s">
        <v>189</v>
      </c>
      <c r="BE103" s="144">
        <f>IF(N103="základní",J103,0)</f>
        <v>0</v>
      </c>
      <c r="BF103" s="144">
        <f>IF(N103="snížená",J103,0)</f>
        <v>0</v>
      </c>
      <c r="BG103" s="144">
        <f>IF(N103="zákl. přenesená",J103,0)</f>
        <v>0</v>
      </c>
      <c r="BH103" s="144">
        <f>IF(N103="sníž. přenesená",J103,0)</f>
        <v>0</v>
      </c>
      <c r="BI103" s="144">
        <f>IF(N103="nulová",J103,0)</f>
        <v>0</v>
      </c>
      <c r="BJ103" s="17" t="s">
        <v>78</v>
      </c>
      <c r="BK103" s="144">
        <f>ROUND(I103*H103,2)</f>
        <v>0</v>
      </c>
      <c r="BL103" s="17" t="s">
        <v>3703</v>
      </c>
      <c r="BM103" s="143" t="s">
        <v>3742</v>
      </c>
    </row>
    <row r="104" spans="2:65" s="1" customFormat="1" ht="16.5" customHeight="1">
      <c r="B104" s="32"/>
      <c r="C104" s="132" t="s">
        <v>277</v>
      </c>
      <c r="D104" s="132" t="s">
        <v>191</v>
      </c>
      <c r="E104" s="133" t="s">
        <v>3743</v>
      </c>
      <c r="F104" s="134" t="s">
        <v>3744</v>
      </c>
      <c r="G104" s="135" t="s">
        <v>1043</v>
      </c>
      <c r="H104" s="136">
        <v>1</v>
      </c>
      <c r="I104" s="137"/>
      <c r="J104" s="138">
        <f>ROUND(I104*H104,2)</f>
        <v>0</v>
      </c>
      <c r="K104" s="134" t="s">
        <v>18</v>
      </c>
      <c r="L104" s="32"/>
      <c r="M104" s="139" t="s">
        <v>18</v>
      </c>
      <c r="N104" s="140" t="s">
        <v>42</v>
      </c>
      <c r="P104" s="141">
        <f>O104*H104</f>
        <v>0</v>
      </c>
      <c r="Q104" s="141">
        <v>0</v>
      </c>
      <c r="R104" s="141">
        <f>Q104*H104</f>
        <v>0</v>
      </c>
      <c r="S104" s="141">
        <v>0</v>
      </c>
      <c r="T104" s="142">
        <f>S104*H104</f>
        <v>0</v>
      </c>
      <c r="AR104" s="143" t="s">
        <v>3703</v>
      </c>
      <c r="AT104" s="143" t="s">
        <v>191</v>
      </c>
      <c r="AU104" s="143" t="s">
        <v>80</v>
      </c>
      <c r="AY104" s="17" t="s">
        <v>189</v>
      </c>
      <c r="BE104" s="144">
        <f>IF(N104="základní",J104,0)</f>
        <v>0</v>
      </c>
      <c r="BF104" s="144">
        <f>IF(N104="snížená",J104,0)</f>
        <v>0</v>
      </c>
      <c r="BG104" s="144">
        <f>IF(N104="zákl. přenesená",J104,0)</f>
        <v>0</v>
      </c>
      <c r="BH104" s="144">
        <f>IF(N104="sníž. přenesená",J104,0)</f>
        <v>0</v>
      </c>
      <c r="BI104" s="144">
        <f>IF(N104="nulová",J104,0)</f>
        <v>0</v>
      </c>
      <c r="BJ104" s="17" t="s">
        <v>78</v>
      </c>
      <c r="BK104" s="144">
        <f>ROUND(I104*H104,2)</f>
        <v>0</v>
      </c>
      <c r="BL104" s="17" t="s">
        <v>3703</v>
      </c>
      <c r="BM104" s="143" t="s">
        <v>3745</v>
      </c>
    </row>
    <row r="105" spans="2:65" s="1" customFormat="1" ht="16.5" customHeight="1">
      <c r="B105" s="32"/>
      <c r="C105" s="132" t="s">
        <v>283</v>
      </c>
      <c r="D105" s="132" t="s">
        <v>191</v>
      </c>
      <c r="E105" s="133" t="s">
        <v>3746</v>
      </c>
      <c r="F105" s="134" t="s">
        <v>3747</v>
      </c>
      <c r="G105" s="135" t="s">
        <v>1043</v>
      </c>
      <c r="H105" s="136">
        <v>1</v>
      </c>
      <c r="I105" s="137"/>
      <c r="J105" s="138">
        <f>ROUND(I105*H105,2)</f>
        <v>0</v>
      </c>
      <c r="K105" s="134" t="s">
        <v>18</v>
      </c>
      <c r="L105" s="32"/>
      <c r="M105" s="139" t="s">
        <v>18</v>
      </c>
      <c r="N105" s="140" t="s">
        <v>42</v>
      </c>
      <c r="P105" s="141">
        <f>O105*H105</f>
        <v>0</v>
      </c>
      <c r="Q105" s="141">
        <v>0</v>
      </c>
      <c r="R105" s="141">
        <f>Q105*H105</f>
        <v>0</v>
      </c>
      <c r="S105" s="141">
        <v>0</v>
      </c>
      <c r="T105" s="142">
        <f>S105*H105</f>
        <v>0</v>
      </c>
      <c r="AR105" s="143" t="s">
        <v>3703</v>
      </c>
      <c r="AT105" s="143" t="s">
        <v>191</v>
      </c>
      <c r="AU105" s="143" t="s">
        <v>80</v>
      </c>
      <c r="AY105" s="17" t="s">
        <v>189</v>
      </c>
      <c r="BE105" s="144">
        <f>IF(N105="základní",J105,0)</f>
        <v>0</v>
      </c>
      <c r="BF105" s="144">
        <f>IF(N105="snížená",J105,0)</f>
        <v>0</v>
      </c>
      <c r="BG105" s="144">
        <f>IF(N105="zákl. přenesená",J105,0)</f>
        <v>0</v>
      </c>
      <c r="BH105" s="144">
        <f>IF(N105="sníž. přenesená",J105,0)</f>
        <v>0</v>
      </c>
      <c r="BI105" s="144">
        <f>IF(N105="nulová",J105,0)</f>
        <v>0</v>
      </c>
      <c r="BJ105" s="17" t="s">
        <v>78</v>
      </c>
      <c r="BK105" s="144">
        <f>ROUND(I105*H105,2)</f>
        <v>0</v>
      </c>
      <c r="BL105" s="17" t="s">
        <v>3703</v>
      </c>
      <c r="BM105" s="143" t="s">
        <v>3748</v>
      </c>
    </row>
    <row r="106" spans="2:65" s="11" customFormat="1" ht="22.9" customHeight="1">
      <c r="B106" s="120"/>
      <c r="D106" s="121" t="s">
        <v>70</v>
      </c>
      <c r="E106" s="130" t="s">
        <v>3749</v>
      </c>
      <c r="F106" s="130" t="s">
        <v>2563</v>
      </c>
      <c r="I106" s="123"/>
      <c r="J106" s="131">
        <f>BK106</f>
        <v>0</v>
      </c>
      <c r="L106" s="120"/>
      <c r="M106" s="125"/>
      <c r="P106" s="126">
        <f>P107</f>
        <v>0</v>
      </c>
      <c r="R106" s="126">
        <f>R107</f>
        <v>0</v>
      </c>
      <c r="T106" s="127">
        <f>T107</f>
        <v>0</v>
      </c>
      <c r="AR106" s="121" t="s">
        <v>217</v>
      </c>
      <c r="AT106" s="128" t="s">
        <v>70</v>
      </c>
      <c r="AU106" s="128" t="s">
        <v>78</v>
      </c>
      <c r="AY106" s="121" t="s">
        <v>189</v>
      </c>
      <c r="BK106" s="129">
        <f>BK107</f>
        <v>0</v>
      </c>
    </row>
    <row r="107" spans="2:65" s="1" customFormat="1" ht="16.5" customHeight="1">
      <c r="B107" s="32"/>
      <c r="C107" s="132" t="s">
        <v>291</v>
      </c>
      <c r="D107" s="132" t="s">
        <v>191</v>
      </c>
      <c r="E107" s="133" t="s">
        <v>3750</v>
      </c>
      <c r="F107" s="134" t="s">
        <v>3751</v>
      </c>
      <c r="G107" s="135" t="s">
        <v>1291</v>
      </c>
      <c r="H107" s="136">
        <v>1</v>
      </c>
      <c r="I107" s="137"/>
      <c r="J107" s="138">
        <f>ROUND(I107*H107,2)</f>
        <v>0</v>
      </c>
      <c r="K107" s="134" t="s">
        <v>18</v>
      </c>
      <c r="L107" s="32"/>
      <c r="M107" s="139" t="s">
        <v>18</v>
      </c>
      <c r="N107" s="140" t="s">
        <v>42</v>
      </c>
      <c r="P107" s="141">
        <f>O107*H107</f>
        <v>0</v>
      </c>
      <c r="Q107" s="141">
        <v>0</v>
      </c>
      <c r="R107" s="141">
        <f>Q107*H107</f>
        <v>0</v>
      </c>
      <c r="S107" s="141">
        <v>0</v>
      </c>
      <c r="T107" s="142">
        <f>S107*H107</f>
        <v>0</v>
      </c>
      <c r="AR107" s="143" t="s">
        <v>3703</v>
      </c>
      <c r="AT107" s="143" t="s">
        <v>191</v>
      </c>
      <c r="AU107" s="143" t="s">
        <v>80</v>
      </c>
      <c r="AY107" s="17" t="s">
        <v>189</v>
      </c>
      <c r="BE107" s="144">
        <f>IF(N107="základní",J107,0)</f>
        <v>0</v>
      </c>
      <c r="BF107" s="144">
        <f>IF(N107="snížená",J107,0)</f>
        <v>0</v>
      </c>
      <c r="BG107" s="144">
        <f>IF(N107="zákl. přenesená",J107,0)</f>
        <v>0</v>
      </c>
      <c r="BH107" s="144">
        <f>IF(N107="sníž. přenesená",J107,0)</f>
        <v>0</v>
      </c>
      <c r="BI107" s="144">
        <f>IF(N107="nulová",J107,0)</f>
        <v>0</v>
      </c>
      <c r="BJ107" s="17" t="s">
        <v>78</v>
      </c>
      <c r="BK107" s="144">
        <f>ROUND(I107*H107,2)</f>
        <v>0</v>
      </c>
      <c r="BL107" s="17" t="s">
        <v>3703</v>
      </c>
      <c r="BM107" s="143" t="s">
        <v>3752</v>
      </c>
    </row>
    <row r="108" spans="2:65" s="11" customFormat="1" ht="22.9" customHeight="1">
      <c r="B108" s="120"/>
      <c r="D108" s="121" t="s">
        <v>70</v>
      </c>
      <c r="E108" s="130" t="s">
        <v>3753</v>
      </c>
      <c r="F108" s="130" t="s">
        <v>3754</v>
      </c>
      <c r="I108" s="123"/>
      <c r="J108" s="131">
        <f>BK108</f>
        <v>0</v>
      </c>
      <c r="L108" s="120"/>
      <c r="M108" s="125"/>
      <c r="P108" s="126">
        <f>P109</f>
        <v>0</v>
      </c>
      <c r="R108" s="126">
        <f>R109</f>
        <v>0</v>
      </c>
      <c r="T108" s="127">
        <f>T109</f>
        <v>0.01</v>
      </c>
      <c r="AR108" s="121" t="s">
        <v>217</v>
      </c>
      <c r="AT108" s="128" t="s">
        <v>70</v>
      </c>
      <c r="AU108" s="128" t="s">
        <v>78</v>
      </c>
      <c r="AY108" s="121" t="s">
        <v>189</v>
      </c>
      <c r="BK108" s="129">
        <f>BK109</f>
        <v>0</v>
      </c>
    </row>
    <row r="109" spans="2:65" s="1" customFormat="1" ht="21.75" customHeight="1">
      <c r="B109" s="32"/>
      <c r="C109" s="132" t="s">
        <v>298</v>
      </c>
      <c r="D109" s="132" t="s">
        <v>191</v>
      </c>
      <c r="E109" s="133" t="s">
        <v>3755</v>
      </c>
      <c r="F109" s="134" t="s">
        <v>3756</v>
      </c>
      <c r="G109" s="135" t="s">
        <v>1043</v>
      </c>
      <c r="H109" s="136">
        <v>1</v>
      </c>
      <c r="I109" s="137"/>
      <c r="J109" s="138">
        <f>ROUND(I109*H109,2)</f>
        <v>0</v>
      </c>
      <c r="K109" s="134" t="s">
        <v>18</v>
      </c>
      <c r="L109" s="32"/>
      <c r="M109" s="187" t="s">
        <v>18</v>
      </c>
      <c r="N109" s="188" t="s">
        <v>42</v>
      </c>
      <c r="O109" s="185"/>
      <c r="P109" s="189">
        <f>O109*H109</f>
        <v>0</v>
      </c>
      <c r="Q109" s="189">
        <v>0</v>
      </c>
      <c r="R109" s="189">
        <f>Q109*H109</f>
        <v>0</v>
      </c>
      <c r="S109" s="189">
        <v>0.01</v>
      </c>
      <c r="T109" s="190">
        <f>S109*H109</f>
        <v>0.01</v>
      </c>
      <c r="AR109" s="143" t="s">
        <v>3703</v>
      </c>
      <c r="AT109" s="143" t="s">
        <v>191</v>
      </c>
      <c r="AU109" s="143" t="s">
        <v>80</v>
      </c>
      <c r="AY109" s="17" t="s">
        <v>189</v>
      </c>
      <c r="BE109" s="144">
        <f>IF(N109="základní",J109,0)</f>
        <v>0</v>
      </c>
      <c r="BF109" s="144">
        <f>IF(N109="snížená",J109,0)</f>
        <v>0</v>
      </c>
      <c r="BG109" s="144">
        <f>IF(N109="zákl. přenesená",J109,0)</f>
        <v>0</v>
      </c>
      <c r="BH109" s="144">
        <f>IF(N109="sníž. přenesená",J109,0)</f>
        <v>0</v>
      </c>
      <c r="BI109" s="144">
        <f>IF(N109="nulová",J109,0)</f>
        <v>0</v>
      </c>
      <c r="BJ109" s="17" t="s">
        <v>78</v>
      </c>
      <c r="BK109" s="144">
        <f>ROUND(I109*H109,2)</f>
        <v>0</v>
      </c>
      <c r="BL109" s="17" t="s">
        <v>3703</v>
      </c>
      <c r="BM109" s="143" t="s">
        <v>3757</v>
      </c>
    </row>
    <row r="110" spans="2:65" s="1" customFormat="1" ht="6.95" customHeight="1">
      <c r="B110" s="40"/>
      <c r="C110" s="41"/>
      <c r="D110" s="41"/>
      <c r="E110" s="41"/>
      <c r="F110" s="41"/>
      <c r="G110" s="41"/>
      <c r="H110" s="41"/>
      <c r="I110" s="41"/>
      <c r="J110" s="41"/>
      <c r="K110" s="41"/>
      <c r="L110" s="32"/>
    </row>
  </sheetData>
  <sheetProtection algorithmName="SHA-512" hashValue="4CZQL1vOfSk2KS84vtNYiQ/Ha0hH+25t717UXknbz9cxS/sSEDUsy5481JT7aSGfOVFXVgQSyd3DGU1iqvQ0Wg==" saltValue="6h4QNUwkVorJ6BKV/2iPZiRdhnJEfex8kkGpUdRAjv2Q9Juzxv2ZBgfrqGPl2FSJ0EKyXLmulLL65lAcFvFhig==" spinCount="100000" sheet="1" objects="1" scenarios="1" formatColumns="0" formatRows="0" autoFilter="0"/>
  <autoFilter ref="C84:K109" xr:uid="{00000000-0009-0000-0000-000010000000}"/>
  <mergeCells count="9">
    <mergeCell ref="E50:H50"/>
    <mergeCell ref="E75:H75"/>
    <mergeCell ref="E77:H77"/>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8"/>
  <sheetViews>
    <sheetView tabSelected="1" zoomScale="85" zoomScaleNormal="85" workbookViewId="0">
      <pane ySplit="1" topLeftCell="A2" activePane="bottomLeft" state="frozen"/>
      <selection pane="bottomLeft" activeCell="G6" sqref="G6"/>
    </sheetView>
  </sheetViews>
  <sheetFormatPr defaultColWidth="10.1640625" defaultRowHeight="30" customHeight="1"/>
  <cols>
    <col min="1" max="1" width="26.6640625" style="286" bestFit="1" customWidth="1"/>
    <col min="2" max="2" width="73.1640625" style="285" customWidth="1"/>
    <col min="3" max="3" width="36.5" style="285" bestFit="1" customWidth="1"/>
    <col min="4" max="5" width="47" style="285" customWidth="1"/>
    <col min="6" max="6" width="57.5" style="285" customWidth="1"/>
    <col min="7" max="7" width="86.83203125" style="285" customWidth="1"/>
    <col min="8" max="16384" width="10.1640625" style="285"/>
  </cols>
  <sheetData>
    <row r="1" spans="1:7" s="299" customFormat="1" ht="79.5" thickTop="1">
      <c r="A1" s="303"/>
      <c r="B1" s="302" t="s">
        <v>4033</v>
      </c>
      <c r="C1" s="302" t="s">
        <v>4032</v>
      </c>
      <c r="D1" s="302" t="s">
        <v>4031</v>
      </c>
      <c r="E1" s="302" t="s">
        <v>4030</v>
      </c>
      <c r="F1" s="301" t="s">
        <v>4029</v>
      </c>
      <c r="G1" s="300" t="s">
        <v>4028</v>
      </c>
    </row>
    <row r="2" spans="1:7" ht="409.5">
      <c r="A2" s="294" t="s">
        <v>4027</v>
      </c>
      <c r="B2" s="293" t="s">
        <v>4026</v>
      </c>
      <c r="C2" s="293" t="s">
        <v>4025</v>
      </c>
      <c r="D2" s="293" t="s">
        <v>4024</v>
      </c>
      <c r="E2" s="298" t="s">
        <v>4023</v>
      </c>
      <c r="F2" s="293" t="s">
        <v>4022</v>
      </c>
      <c r="G2" s="297"/>
    </row>
    <row r="3" spans="1:7" ht="409.5">
      <c r="A3" s="294" t="s">
        <v>4021</v>
      </c>
      <c r="B3" s="293" t="s">
        <v>4020</v>
      </c>
      <c r="C3" s="293" t="s">
        <v>4019</v>
      </c>
      <c r="D3" s="293" t="s">
        <v>4018</v>
      </c>
      <c r="E3" s="293"/>
      <c r="F3" s="295" t="s">
        <v>4017</v>
      </c>
      <c r="G3" s="297" t="s">
        <v>4016</v>
      </c>
    </row>
    <row r="4" spans="1:7" ht="165">
      <c r="A4" s="294" t="s">
        <v>4015</v>
      </c>
      <c r="B4" s="293" t="s">
        <v>4014</v>
      </c>
      <c r="C4" s="293" t="s">
        <v>4013</v>
      </c>
      <c r="D4" s="293" t="s">
        <v>4012</v>
      </c>
      <c r="E4" s="293"/>
      <c r="F4" s="293"/>
      <c r="G4" s="297"/>
    </row>
    <row r="5" spans="1:7" ht="409.5">
      <c r="A5" s="296" t="s">
        <v>4011</v>
      </c>
      <c r="B5" s="293" t="s">
        <v>4010</v>
      </c>
      <c r="C5" s="293" t="s">
        <v>4009</v>
      </c>
      <c r="D5" s="293"/>
      <c r="E5" s="293"/>
      <c r="F5" s="295" t="s">
        <v>4008</v>
      </c>
      <c r="G5" s="291"/>
    </row>
    <row r="6" spans="1:7" ht="300">
      <c r="A6" s="294" t="s">
        <v>4007</v>
      </c>
      <c r="B6" s="293" t="s">
        <v>4006</v>
      </c>
      <c r="C6" s="293" t="s">
        <v>4005</v>
      </c>
      <c r="D6" s="293" t="s">
        <v>4004</v>
      </c>
      <c r="E6" s="293" t="s">
        <v>4003</v>
      </c>
      <c r="F6" s="292"/>
      <c r="G6" s="291"/>
    </row>
    <row r="7" spans="1:7" ht="409.6" thickBot="1">
      <c r="A7" s="290" t="s">
        <v>4002</v>
      </c>
      <c r="B7" s="289" t="s">
        <v>4001</v>
      </c>
      <c r="C7" s="289"/>
      <c r="D7" s="289" t="s">
        <v>4000</v>
      </c>
      <c r="E7" s="289" t="s">
        <v>3999</v>
      </c>
      <c r="F7" s="288"/>
      <c r="G7" s="287"/>
    </row>
    <row r="8" spans="1:7" ht="30" customHeight="1" thickTop="1"/>
  </sheetData>
  <sheetProtection algorithmName="SHA-512" hashValue="JpYAs1TVGuPFMnZAv88+6vGhXowfuQzXCs+vo26fdUWPCbYOKwe4AJIgoVKKhc1IjekMdZTdXCEhMfm5N6wxXg==" saltValue="aJKYXg97WpcTiCK9xM8xXQ==" spinCount="100000" sheet="1" objects="1" scenarios="1"/>
  <hyperlinks>
    <hyperlink ref="E2" r:id="rId1" display="https://portal-vz.cz/wp-content/uploads/2019/06/Nakupujte-zelene_1.pdf" xr:uid="{00000000-0004-0000-1100-000000000000}"/>
  </hyperlinks>
  <printOptions horizontalCentered="1" verticalCentered="1"/>
  <pageMargins left="0" right="0" top="0" bottom="0" header="0.31496062992125984" footer="0.31496062992125984"/>
  <pageSetup paperSize="294" scale="36"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203"/>
  <sheetViews>
    <sheetView showGridLines="0" workbookViewId="0"/>
  </sheetViews>
  <sheetFormatPr defaultRowHeight="11.25"/>
  <cols>
    <col min="1" max="1" width="8.33203125" customWidth="1"/>
    <col min="2" max="2" width="1.6640625" customWidth="1"/>
    <col min="3" max="3" width="25" customWidth="1"/>
    <col min="4" max="4" width="130.83203125" customWidth="1"/>
    <col min="5" max="5" width="13.33203125" customWidth="1"/>
    <col min="6" max="6" width="20" customWidth="1"/>
    <col min="7" max="7" width="1.6640625" customWidth="1"/>
    <col min="8" max="8" width="8.33203125" customWidth="1"/>
  </cols>
  <sheetData>
    <row r="1" spans="2:8" ht="11.25" customHeight="1"/>
    <row r="2" spans="2:8" ht="36.950000000000003" customHeight="1"/>
    <row r="3" spans="2:8" ht="6.95" customHeight="1">
      <c r="B3" s="18"/>
      <c r="C3" s="19"/>
      <c r="D3" s="19"/>
      <c r="E3" s="19"/>
      <c r="F3" s="19"/>
      <c r="G3" s="19"/>
      <c r="H3" s="20"/>
    </row>
    <row r="4" spans="2:8" ht="24.95" customHeight="1">
      <c r="B4" s="20"/>
      <c r="C4" s="21" t="s">
        <v>3758</v>
      </c>
      <c r="H4" s="20"/>
    </row>
    <row r="5" spans="2:8" ht="12" customHeight="1">
      <c r="B5" s="20"/>
      <c r="C5" s="24" t="s">
        <v>13</v>
      </c>
      <c r="D5" s="336" t="s">
        <v>14</v>
      </c>
      <c r="E5" s="320"/>
      <c r="F5" s="320"/>
      <c r="H5" s="20"/>
    </row>
    <row r="6" spans="2:8" ht="36.950000000000003" customHeight="1">
      <c r="B6" s="20"/>
      <c r="C6" s="26" t="s">
        <v>15</v>
      </c>
      <c r="D6" s="333" t="s">
        <v>16</v>
      </c>
      <c r="E6" s="320"/>
      <c r="F6" s="320"/>
      <c r="H6" s="20"/>
    </row>
    <row r="7" spans="2:8" ht="16.5" customHeight="1">
      <c r="B7" s="20"/>
      <c r="C7" s="27" t="s">
        <v>22</v>
      </c>
      <c r="D7" s="48" t="str">
        <f>'Rekapitulace stavby'!AN8</f>
        <v>3. 4. 2024</v>
      </c>
      <c r="H7" s="20"/>
    </row>
    <row r="8" spans="2:8" s="1" customFormat="1" ht="10.9" customHeight="1">
      <c r="B8" s="32"/>
      <c r="H8" s="32"/>
    </row>
    <row r="9" spans="2:8" s="10" customFormat="1" ht="29.25" customHeight="1">
      <c r="B9" s="112"/>
      <c r="C9" s="113" t="s">
        <v>52</v>
      </c>
      <c r="D9" s="114" t="s">
        <v>53</v>
      </c>
      <c r="E9" s="114" t="s">
        <v>176</v>
      </c>
      <c r="F9" s="115" t="s">
        <v>3759</v>
      </c>
      <c r="H9" s="112"/>
    </row>
    <row r="10" spans="2:8" s="1" customFormat="1" ht="26.45" customHeight="1">
      <c r="B10" s="32"/>
      <c r="C10" s="192" t="s">
        <v>3760</v>
      </c>
      <c r="D10" s="192" t="s">
        <v>82</v>
      </c>
      <c r="H10" s="32"/>
    </row>
    <row r="11" spans="2:8" s="1" customFormat="1" ht="16.899999999999999" customHeight="1">
      <c r="B11" s="32"/>
      <c r="C11" s="193" t="s">
        <v>129</v>
      </c>
      <c r="D11" s="194" t="s">
        <v>130</v>
      </c>
      <c r="E11" s="195" t="s">
        <v>131</v>
      </c>
      <c r="F11" s="196">
        <v>51.04</v>
      </c>
      <c r="H11" s="32"/>
    </row>
    <row r="12" spans="2:8" s="1" customFormat="1" ht="16.899999999999999" customHeight="1">
      <c r="B12" s="32"/>
      <c r="C12" s="197" t="s">
        <v>129</v>
      </c>
      <c r="D12" s="197" t="s">
        <v>199</v>
      </c>
      <c r="E12" s="17" t="s">
        <v>18</v>
      </c>
      <c r="F12" s="198">
        <v>51.04</v>
      </c>
      <c r="H12" s="32"/>
    </row>
    <row r="13" spans="2:8" s="1" customFormat="1" ht="16.899999999999999" customHeight="1">
      <c r="B13" s="32"/>
      <c r="C13" s="199" t="s">
        <v>3761</v>
      </c>
      <c r="H13" s="32"/>
    </row>
    <row r="14" spans="2:8" s="1" customFormat="1" ht="16.899999999999999" customHeight="1">
      <c r="B14" s="32"/>
      <c r="C14" s="197" t="s">
        <v>192</v>
      </c>
      <c r="D14" s="197" t="s">
        <v>3762</v>
      </c>
      <c r="E14" s="17" t="s">
        <v>131</v>
      </c>
      <c r="F14" s="198">
        <v>35.728000000000002</v>
      </c>
      <c r="H14" s="32"/>
    </row>
    <row r="15" spans="2:8" s="1" customFormat="1" ht="16.899999999999999" customHeight="1">
      <c r="B15" s="32"/>
      <c r="C15" s="197" t="s">
        <v>201</v>
      </c>
      <c r="D15" s="197" t="s">
        <v>3763</v>
      </c>
      <c r="E15" s="17" t="s">
        <v>131</v>
      </c>
      <c r="F15" s="198">
        <v>15.311999999999999</v>
      </c>
      <c r="H15" s="32"/>
    </row>
    <row r="16" spans="2:8" s="1" customFormat="1" ht="16.899999999999999" customHeight="1">
      <c r="B16" s="32"/>
      <c r="C16" s="197" t="s">
        <v>254</v>
      </c>
      <c r="D16" s="197" t="s">
        <v>3764</v>
      </c>
      <c r="E16" s="17" t="s">
        <v>256</v>
      </c>
      <c r="F16" s="198">
        <v>17.148</v>
      </c>
      <c r="H16" s="32"/>
    </row>
    <row r="17" spans="2:8" s="1" customFormat="1" ht="16.899999999999999" customHeight="1">
      <c r="B17" s="32"/>
      <c r="C17" s="197" t="s">
        <v>260</v>
      </c>
      <c r="D17" s="197" t="s">
        <v>3765</v>
      </c>
      <c r="E17" s="17" t="s">
        <v>131</v>
      </c>
      <c r="F17" s="198">
        <v>15.68</v>
      </c>
      <c r="H17" s="32"/>
    </row>
    <row r="18" spans="2:8" s="1" customFormat="1" ht="16.899999999999999" customHeight="1">
      <c r="B18" s="32"/>
      <c r="C18" s="193" t="s">
        <v>133</v>
      </c>
      <c r="D18" s="194" t="s">
        <v>134</v>
      </c>
      <c r="E18" s="195" t="s">
        <v>135</v>
      </c>
      <c r="F18" s="196">
        <v>43.61</v>
      </c>
      <c r="H18" s="32"/>
    </row>
    <row r="19" spans="2:8" s="1" customFormat="1" ht="16.899999999999999" customHeight="1">
      <c r="B19" s="32"/>
      <c r="C19" s="197" t="s">
        <v>133</v>
      </c>
      <c r="D19" s="197" t="s">
        <v>296</v>
      </c>
      <c r="E19" s="17" t="s">
        <v>18</v>
      </c>
      <c r="F19" s="198">
        <v>43.61</v>
      </c>
      <c r="H19" s="32"/>
    </row>
    <row r="20" spans="2:8" s="1" customFormat="1" ht="16.899999999999999" customHeight="1">
      <c r="B20" s="32"/>
      <c r="C20" s="199" t="s">
        <v>3761</v>
      </c>
      <c r="H20" s="32"/>
    </row>
    <row r="21" spans="2:8" s="1" customFormat="1" ht="16.899999999999999" customHeight="1">
      <c r="B21" s="32"/>
      <c r="C21" s="197" t="s">
        <v>292</v>
      </c>
      <c r="D21" s="197" t="s">
        <v>3766</v>
      </c>
      <c r="E21" s="17" t="s">
        <v>131</v>
      </c>
      <c r="F21" s="198">
        <v>10.903</v>
      </c>
      <c r="H21" s="32"/>
    </row>
    <row r="22" spans="2:8" s="1" customFormat="1" ht="16.899999999999999" customHeight="1">
      <c r="B22" s="32"/>
      <c r="C22" s="197" t="s">
        <v>513</v>
      </c>
      <c r="D22" s="197" t="s">
        <v>3767</v>
      </c>
      <c r="E22" s="17" t="s">
        <v>135</v>
      </c>
      <c r="F22" s="198">
        <v>43.61</v>
      </c>
      <c r="H22" s="32"/>
    </row>
    <row r="23" spans="2:8" s="1" customFormat="1" ht="16.899999999999999" customHeight="1">
      <c r="B23" s="32"/>
      <c r="C23" s="197" t="s">
        <v>345</v>
      </c>
      <c r="D23" s="197" t="s">
        <v>346</v>
      </c>
      <c r="E23" s="17" t="s">
        <v>135</v>
      </c>
      <c r="F23" s="198">
        <v>171.94499999999999</v>
      </c>
      <c r="H23" s="32"/>
    </row>
    <row r="24" spans="2:8" s="1" customFormat="1" ht="16.899999999999999" customHeight="1">
      <c r="B24" s="32"/>
      <c r="C24" s="197" t="s">
        <v>351</v>
      </c>
      <c r="D24" s="197" t="s">
        <v>3768</v>
      </c>
      <c r="E24" s="17" t="s">
        <v>131</v>
      </c>
      <c r="F24" s="198">
        <v>6.5419999999999998</v>
      </c>
      <c r="H24" s="32"/>
    </row>
    <row r="25" spans="2:8" s="1" customFormat="1" ht="16.899999999999999" customHeight="1">
      <c r="B25" s="32"/>
      <c r="C25" s="193" t="s">
        <v>138</v>
      </c>
      <c r="D25" s="194" t="s">
        <v>139</v>
      </c>
      <c r="E25" s="195" t="s">
        <v>135</v>
      </c>
      <c r="F25" s="196">
        <v>206.4</v>
      </c>
      <c r="H25" s="32"/>
    </row>
    <row r="26" spans="2:8" s="1" customFormat="1" ht="16.899999999999999" customHeight="1">
      <c r="B26" s="32"/>
      <c r="C26" s="197" t="s">
        <v>138</v>
      </c>
      <c r="D26" s="197" t="s">
        <v>343</v>
      </c>
      <c r="E26" s="17" t="s">
        <v>18</v>
      </c>
      <c r="F26" s="198">
        <v>206.4</v>
      </c>
      <c r="H26" s="32"/>
    </row>
    <row r="27" spans="2:8" s="1" customFormat="1" ht="16.899999999999999" customHeight="1">
      <c r="B27" s="32"/>
      <c r="C27" s="199" t="s">
        <v>3761</v>
      </c>
      <c r="H27" s="32"/>
    </row>
    <row r="28" spans="2:8" s="1" customFormat="1" ht="16.899999999999999" customHeight="1">
      <c r="B28" s="32"/>
      <c r="C28" s="197" t="s">
        <v>339</v>
      </c>
      <c r="D28" s="197" t="s">
        <v>3769</v>
      </c>
      <c r="E28" s="17" t="s">
        <v>135</v>
      </c>
      <c r="F28" s="198">
        <v>206.4</v>
      </c>
      <c r="H28" s="32"/>
    </row>
    <row r="29" spans="2:8" s="1" customFormat="1" ht="16.899999999999999" customHeight="1">
      <c r="B29" s="32"/>
      <c r="C29" s="197" t="s">
        <v>521</v>
      </c>
      <c r="D29" s="197" t="s">
        <v>3770</v>
      </c>
      <c r="E29" s="17" t="s">
        <v>135</v>
      </c>
      <c r="F29" s="198">
        <v>247.68</v>
      </c>
      <c r="H29" s="32"/>
    </row>
    <row r="30" spans="2:8" s="1" customFormat="1" ht="16.899999999999999" customHeight="1">
      <c r="B30" s="32"/>
      <c r="C30" s="197" t="s">
        <v>535</v>
      </c>
      <c r="D30" s="197" t="s">
        <v>3771</v>
      </c>
      <c r="E30" s="17" t="s">
        <v>135</v>
      </c>
      <c r="F30" s="198">
        <v>206.4</v>
      </c>
      <c r="H30" s="32"/>
    </row>
    <row r="31" spans="2:8" s="1" customFormat="1" ht="16.899999999999999" customHeight="1">
      <c r="B31" s="32"/>
      <c r="C31" s="197" t="s">
        <v>357</v>
      </c>
      <c r="D31" s="197" t="s">
        <v>358</v>
      </c>
      <c r="E31" s="17" t="s">
        <v>131</v>
      </c>
      <c r="F31" s="198">
        <v>49.536000000000001</v>
      </c>
      <c r="H31" s="32"/>
    </row>
    <row r="32" spans="2:8" s="1" customFormat="1" ht="16.899999999999999" customHeight="1">
      <c r="B32" s="32"/>
      <c r="C32" s="193" t="s">
        <v>141</v>
      </c>
      <c r="D32" s="194" t="s">
        <v>142</v>
      </c>
      <c r="E32" s="195" t="s">
        <v>131</v>
      </c>
      <c r="F32" s="196">
        <v>17.148</v>
      </c>
      <c r="H32" s="32"/>
    </row>
    <row r="33" spans="2:8" s="1" customFormat="1" ht="16.899999999999999" customHeight="1">
      <c r="B33" s="32"/>
      <c r="C33" s="197" t="s">
        <v>141</v>
      </c>
      <c r="D33" s="197" t="s">
        <v>259</v>
      </c>
      <c r="E33" s="17" t="s">
        <v>18</v>
      </c>
      <c r="F33" s="198">
        <v>17.148</v>
      </c>
      <c r="H33" s="32"/>
    </row>
    <row r="34" spans="2:8" s="1" customFormat="1" ht="16.899999999999999" customHeight="1">
      <c r="B34" s="32"/>
      <c r="C34" s="199" t="s">
        <v>3761</v>
      </c>
      <c r="H34" s="32"/>
    </row>
    <row r="35" spans="2:8" s="1" customFormat="1" ht="16.899999999999999" customHeight="1">
      <c r="B35" s="32"/>
      <c r="C35" s="197" t="s">
        <v>254</v>
      </c>
      <c r="D35" s="197" t="s">
        <v>3764</v>
      </c>
      <c r="E35" s="17" t="s">
        <v>256</v>
      </c>
      <c r="F35" s="198">
        <v>17.148</v>
      </c>
      <c r="H35" s="32"/>
    </row>
    <row r="36" spans="2:8" s="1" customFormat="1" ht="16.899999999999999" customHeight="1">
      <c r="B36" s="32"/>
      <c r="C36" s="197" t="s">
        <v>242</v>
      </c>
      <c r="D36" s="197" t="s">
        <v>3772</v>
      </c>
      <c r="E36" s="17" t="s">
        <v>131</v>
      </c>
      <c r="F36" s="198">
        <v>17.148</v>
      </c>
      <c r="H36" s="32"/>
    </row>
    <row r="37" spans="2:8" s="1" customFormat="1" ht="16.899999999999999" customHeight="1">
      <c r="B37" s="32"/>
      <c r="C37" s="197" t="s">
        <v>248</v>
      </c>
      <c r="D37" s="197" t="s">
        <v>3773</v>
      </c>
      <c r="E37" s="17" t="s">
        <v>131</v>
      </c>
      <c r="F37" s="198">
        <v>17.148</v>
      </c>
      <c r="H37" s="32"/>
    </row>
    <row r="38" spans="2:8" s="1" customFormat="1" ht="16.899999999999999" customHeight="1">
      <c r="B38" s="32"/>
      <c r="C38" s="193" t="s">
        <v>144</v>
      </c>
      <c r="D38" s="194" t="s">
        <v>145</v>
      </c>
      <c r="E38" s="195" t="s">
        <v>135</v>
      </c>
      <c r="F38" s="196">
        <v>18.375</v>
      </c>
      <c r="H38" s="32"/>
    </row>
    <row r="39" spans="2:8" s="1" customFormat="1" ht="16.899999999999999" customHeight="1">
      <c r="B39" s="32"/>
      <c r="C39" s="197" t="s">
        <v>144</v>
      </c>
      <c r="D39" s="197" t="s">
        <v>210</v>
      </c>
      <c r="E39" s="17" t="s">
        <v>18</v>
      </c>
      <c r="F39" s="198">
        <v>18.375</v>
      </c>
      <c r="H39" s="32"/>
    </row>
    <row r="40" spans="2:8" s="1" customFormat="1" ht="16.899999999999999" customHeight="1">
      <c r="B40" s="32"/>
      <c r="C40" s="199" t="s">
        <v>3761</v>
      </c>
      <c r="H40" s="32"/>
    </row>
    <row r="41" spans="2:8" s="1" customFormat="1" ht="16.899999999999999" customHeight="1">
      <c r="B41" s="32"/>
      <c r="C41" s="197" t="s">
        <v>206</v>
      </c>
      <c r="D41" s="197" t="s">
        <v>3774</v>
      </c>
      <c r="E41" s="17" t="s">
        <v>131</v>
      </c>
      <c r="F41" s="198">
        <v>11.025</v>
      </c>
      <c r="H41" s="32"/>
    </row>
    <row r="42" spans="2:8" s="1" customFormat="1" ht="16.899999999999999" customHeight="1">
      <c r="B42" s="32"/>
      <c r="C42" s="197" t="s">
        <v>212</v>
      </c>
      <c r="D42" s="197" t="s">
        <v>3775</v>
      </c>
      <c r="E42" s="17" t="s">
        <v>131</v>
      </c>
      <c r="F42" s="198">
        <v>7.35</v>
      </c>
      <c r="H42" s="32"/>
    </row>
    <row r="43" spans="2:8" s="1" customFormat="1" ht="16.899999999999999" customHeight="1">
      <c r="B43" s="32"/>
      <c r="C43" s="197" t="s">
        <v>230</v>
      </c>
      <c r="D43" s="197" t="s">
        <v>3776</v>
      </c>
      <c r="E43" s="17" t="s">
        <v>131</v>
      </c>
      <c r="F43" s="198">
        <v>18.375</v>
      </c>
      <c r="H43" s="32"/>
    </row>
    <row r="44" spans="2:8" s="1" customFormat="1" ht="16.899999999999999" customHeight="1">
      <c r="B44" s="32"/>
      <c r="C44" s="197" t="s">
        <v>254</v>
      </c>
      <c r="D44" s="197" t="s">
        <v>3764</v>
      </c>
      <c r="E44" s="17" t="s">
        <v>256</v>
      </c>
      <c r="F44" s="198">
        <v>17.148</v>
      </c>
      <c r="H44" s="32"/>
    </row>
    <row r="45" spans="2:8" s="1" customFormat="1" ht="16.899999999999999" customHeight="1">
      <c r="B45" s="32"/>
      <c r="C45" s="197" t="s">
        <v>260</v>
      </c>
      <c r="D45" s="197" t="s">
        <v>3765</v>
      </c>
      <c r="E45" s="17" t="s">
        <v>131</v>
      </c>
      <c r="F45" s="198">
        <v>15.68</v>
      </c>
      <c r="H45" s="32"/>
    </row>
    <row r="46" spans="2:8" s="1" customFormat="1" ht="16.899999999999999" customHeight="1">
      <c r="B46" s="32"/>
      <c r="C46" s="193" t="s">
        <v>147</v>
      </c>
      <c r="D46" s="194" t="s">
        <v>148</v>
      </c>
      <c r="E46" s="195" t="s">
        <v>135</v>
      </c>
      <c r="F46" s="196">
        <v>52.267000000000003</v>
      </c>
      <c r="H46" s="32"/>
    </row>
    <row r="47" spans="2:8" s="1" customFormat="1" ht="16.899999999999999" customHeight="1">
      <c r="B47" s="32"/>
      <c r="C47" s="197" t="s">
        <v>18</v>
      </c>
      <c r="D47" s="197" t="s">
        <v>264</v>
      </c>
      <c r="E47" s="17" t="s">
        <v>18</v>
      </c>
      <c r="F47" s="198">
        <v>69.415000000000006</v>
      </c>
      <c r="H47" s="32"/>
    </row>
    <row r="48" spans="2:8" s="1" customFormat="1" ht="16.899999999999999" customHeight="1">
      <c r="B48" s="32"/>
      <c r="C48" s="197" t="s">
        <v>18</v>
      </c>
      <c r="D48" s="197" t="s">
        <v>265</v>
      </c>
      <c r="E48" s="17" t="s">
        <v>18</v>
      </c>
      <c r="F48" s="198">
        <v>-6.96</v>
      </c>
      <c r="H48" s="32"/>
    </row>
    <row r="49" spans="2:8" s="1" customFormat="1" ht="16.899999999999999" customHeight="1">
      <c r="B49" s="32"/>
      <c r="C49" s="197" t="s">
        <v>18</v>
      </c>
      <c r="D49" s="197" t="s">
        <v>266</v>
      </c>
      <c r="E49" s="17" t="s">
        <v>18</v>
      </c>
      <c r="F49" s="198">
        <v>-2.5</v>
      </c>
      <c r="H49" s="32"/>
    </row>
    <row r="50" spans="2:8" s="1" customFormat="1" ht="16.899999999999999" customHeight="1">
      <c r="B50" s="32"/>
      <c r="C50" s="197" t="s">
        <v>18</v>
      </c>
      <c r="D50" s="197" t="s">
        <v>267</v>
      </c>
      <c r="E50" s="17" t="s">
        <v>18</v>
      </c>
      <c r="F50" s="198">
        <v>-7.6879999999999997</v>
      </c>
      <c r="H50" s="32"/>
    </row>
    <row r="51" spans="2:8" s="1" customFormat="1" ht="16.899999999999999" customHeight="1">
      <c r="B51" s="32"/>
      <c r="C51" s="197" t="s">
        <v>147</v>
      </c>
      <c r="D51" s="197" t="s">
        <v>268</v>
      </c>
      <c r="E51" s="17" t="s">
        <v>18</v>
      </c>
      <c r="F51" s="198">
        <v>52.267000000000003</v>
      </c>
      <c r="H51" s="32"/>
    </row>
    <row r="52" spans="2:8" s="1" customFormat="1" ht="16.899999999999999" customHeight="1">
      <c r="B52" s="32"/>
      <c r="C52" s="199" t="s">
        <v>3761</v>
      </c>
      <c r="H52" s="32"/>
    </row>
    <row r="53" spans="2:8" s="1" customFormat="1" ht="16.899999999999999" customHeight="1">
      <c r="B53" s="32"/>
      <c r="C53" s="197" t="s">
        <v>260</v>
      </c>
      <c r="D53" s="197" t="s">
        <v>3765</v>
      </c>
      <c r="E53" s="17" t="s">
        <v>131</v>
      </c>
      <c r="F53" s="198">
        <v>15.68</v>
      </c>
      <c r="H53" s="32"/>
    </row>
    <row r="54" spans="2:8" s="1" customFormat="1" ht="16.899999999999999" customHeight="1">
      <c r="B54" s="32"/>
      <c r="C54" s="197" t="s">
        <v>254</v>
      </c>
      <c r="D54" s="197" t="s">
        <v>3764</v>
      </c>
      <c r="E54" s="17" t="s">
        <v>256</v>
      </c>
      <c r="F54" s="198">
        <v>17.148</v>
      </c>
      <c r="H54" s="32"/>
    </row>
    <row r="55" spans="2:8" s="1" customFormat="1" ht="16.899999999999999" customHeight="1">
      <c r="B55" s="32"/>
      <c r="C55" s="197" t="s">
        <v>271</v>
      </c>
      <c r="D55" s="197" t="s">
        <v>3777</v>
      </c>
      <c r="E55" s="17" t="s">
        <v>131</v>
      </c>
      <c r="F55" s="198">
        <v>36.587000000000003</v>
      </c>
      <c r="H55" s="32"/>
    </row>
    <row r="56" spans="2:8" s="1" customFormat="1" ht="26.45" customHeight="1">
      <c r="B56" s="32"/>
      <c r="C56" s="192" t="s">
        <v>3778</v>
      </c>
      <c r="D56" s="192" t="s">
        <v>86</v>
      </c>
      <c r="H56" s="32"/>
    </row>
    <row r="57" spans="2:8" s="1" customFormat="1" ht="16.899999999999999" customHeight="1">
      <c r="B57" s="32"/>
      <c r="C57" s="193" t="s">
        <v>608</v>
      </c>
      <c r="D57" s="194" t="s">
        <v>609</v>
      </c>
      <c r="E57" s="195" t="s">
        <v>135</v>
      </c>
      <c r="F57" s="196">
        <v>62.8</v>
      </c>
      <c r="H57" s="32"/>
    </row>
    <row r="58" spans="2:8" s="1" customFormat="1" ht="16.899999999999999" customHeight="1">
      <c r="B58" s="32"/>
      <c r="C58" s="197" t="s">
        <v>608</v>
      </c>
      <c r="D58" s="197" t="s">
        <v>1113</v>
      </c>
      <c r="E58" s="17" t="s">
        <v>18</v>
      </c>
      <c r="F58" s="198">
        <v>62.8</v>
      </c>
      <c r="H58" s="32"/>
    </row>
    <row r="59" spans="2:8" s="1" customFormat="1" ht="16.899999999999999" customHeight="1">
      <c r="B59" s="32"/>
      <c r="C59" s="193" t="s">
        <v>129</v>
      </c>
      <c r="D59" s="194" t="s">
        <v>611</v>
      </c>
      <c r="E59" s="195" t="s">
        <v>135</v>
      </c>
      <c r="F59" s="196">
        <v>61.4</v>
      </c>
      <c r="H59" s="32"/>
    </row>
    <row r="60" spans="2:8" s="1" customFormat="1" ht="16.899999999999999" customHeight="1">
      <c r="B60" s="32"/>
      <c r="C60" s="197" t="s">
        <v>18</v>
      </c>
      <c r="D60" s="197" t="s">
        <v>1813</v>
      </c>
      <c r="E60" s="17" t="s">
        <v>18</v>
      </c>
      <c r="F60" s="198">
        <v>37.799999999999997</v>
      </c>
      <c r="H60" s="32"/>
    </row>
    <row r="61" spans="2:8" s="1" customFormat="1" ht="16.899999999999999" customHeight="1">
      <c r="B61" s="32"/>
      <c r="C61" s="197" t="s">
        <v>18</v>
      </c>
      <c r="D61" s="197" t="s">
        <v>1814</v>
      </c>
      <c r="E61" s="17" t="s">
        <v>18</v>
      </c>
      <c r="F61" s="198">
        <v>23.6</v>
      </c>
      <c r="H61" s="32"/>
    </row>
    <row r="62" spans="2:8" s="1" customFormat="1" ht="16.899999999999999" customHeight="1">
      <c r="B62" s="32"/>
      <c r="C62" s="197" t="s">
        <v>129</v>
      </c>
      <c r="D62" s="197" t="s">
        <v>268</v>
      </c>
      <c r="E62" s="17" t="s">
        <v>18</v>
      </c>
      <c r="F62" s="198">
        <v>61.4</v>
      </c>
      <c r="H62" s="32"/>
    </row>
    <row r="63" spans="2:8" s="1" customFormat="1" ht="16.899999999999999" customHeight="1">
      <c r="B63" s="32"/>
      <c r="C63" s="193" t="s">
        <v>133</v>
      </c>
      <c r="D63" s="194" t="s">
        <v>134</v>
      </c>
      <c r="E63" s="195" t="s">
        <v>613</v>
      </c>
      <c r="F63" s="196">
        <v>43.61</v>
      </c>
      <c r="H63" s="32"/>
    </row>
    <row r="64" spans="2:8" s="1" customFormat="1" ht="16.899999999999999" customHeight="1">
      <c r="B64" s="32"/>
      <c r="C64" s="197" t="s">
        <v>133</v>
      </c>
      <c r="D64" s="197" t="s">
        <v>296</v>
      </c>
      <c r="E64" s="17" t="s">
        <v>18</v>
      </c>
      <c r="F64" s="198">
        <v>43.61</v>
      </c>
      <c r="H64" s="32"/>
    </row>
    <row r="65" spans="2:8" s="1" customFormat="1" ht="16.899999999999999" customHeight="1">
      <c r="B65" s="32"/>
      <c r="C65" s="193" t="s">
        <v>614</v>
      </c>
      <c r="D65" s="194" t="s">
        <v>615</v>
      </c>
      <c r="E65" s="195" t="s">
        <v>135</v>
      </c>
      <c r="F65" s="196">
        <v>135</v>
      </c>
      <c r="H65" s="32"/>
    </row>
    <row r="66" spans="2:8" s="1" customFormat="1" ht="16.899999999999999" customHeight="1">
      <c r="B66" s="32"/>
      <c r="C66" s="197" t="s">
        <v>18</v>
      </c>
      <c r="D66" s="197" t="s">
        <v>929</v>
      </c>
      <c r="E66" s="17" t="s">
        <v>18</v>
      </c>
      <c r="F66" s="198">
        <v>0</v>
      </c>
      <c r="H66" s="32"/>
    </row>
    <row r="67" spans="2:8" s="1" customFormat="1" ht="16.899999999999999" customHeight="1">
      <c r="B67" s="32"/>
      <c r="C67" s="197" t="s">
        <v>614</v>
      </c>
      <c r="D67" s="197" t="s">
        <v>930</v>
      </c>
      <c r="E67" s="17" t="s">
        <v>18</v>
      </c>
      <c r="F67" s="198">
        <v>135</v>
      </c>
      <c r="H67" s="32"/>
    </row>
    <row r="68" spans="2:8" s="1" customFormat="1" ht="16.899999999999999" customHeight="1">
      <c r="B68" s="32"/>
      <c r="C68" s="193" t="s">
        <v>617</v>
      </c>
      <c r="D68" s="194" t="s">
        <v>618</v>
      </c>
      <c r="E68" s="195" t="s">
        <v>135</v>
      </c>
      <c r="F68" s="196">
        <v>48.2</v>
      </c>
      <c r="H68" s="32"/>
    </row>
    <row r="69" spans="2:8" s="1" customFormat="1" ht="16.899999999999999" customHeight="1">
      <c r="B69" s="32"/>
      <c r="C69" s="197" t="s">
        <v>617</v>
      </c>
      <c r="D69" s="197" t="s">
        <v>931</v>
      </c>
      <c r="E69" s="17" t="s">
        <v>18</v>
      </c>
      <c r="F69" s="198">
        <v>48.2</v>
      </c>
      <c r="H69" s="32"/>
    </row>
    <row r="70" spans="2:8" s="1" customFormat="1" ht="16.899999999999999" customHeight="1">
      <c r="B70" s="32"/>
      <c r="C70" s="193" t="s">
        <v>620</v>
      </c>
      <c r="D70" s="194" t="s">
        <v>621</v>
      </c>
      <c r="E70" s="195" t="s">
        <v>135</v>
      </c>
      <c r="F70" s="196">
        <v>4.2</v>
      </c>
      <c r="H70" s="32"/>
    </row>
    <row r="71" spans="2:8" s="1" customFormat="1" ht="16.899999999999999" customHeight="1">
      <c r="B71" s="32"/>
      <c r="C71" s="197" t="s">
        <v>620</v>
      </c>
      <c r="D71" s="197" t="s">
        <v>932</v>
      </c>
      <c r="E71" s="17" t="s">
        <v>18</v>
      </c>
      <c r="F71" s="198">
        <v>4.2</v>
      </c>
      <c r="H71" s="32"/>
    </row>
    <row r="72" spans="2:8" s="1" customFormat="1" ht="16.899999999999999" customHeight="1">
      <c r="B72" s="32"/>
      <c r="C72" s="193" t="s">
        <v>623</v>
      </c>
      <c r="D72" s="194" t="s">
        <v>624</v>
      </c>
      <c r="E72" s="195" t="s">
        <v>135</v>
      </c>
      <c r="F72" s="196">
        <v>142.6</v>
      </c>
      <c r="H72" s="32"/>
    </row>
    <row r="73" spans="2:8" s="1" customFormat="1" ht="16.899999999999999" customHeight="1">
      <c r="B73" s="32"/>
      <c r="C73" s="197" t="s">
        <v>18</v>
      </c>
      <c r="D73" s="197" t="s">
        <v>937</v>
      </c>
      <c r="E73" s="17" t="s">
        <v>18</v>
      </c>
      <c r="F73" s="198">
        <v>0</v>
      </c>
      <c r="H73" s="32"/>
    </row>
    <row r="74" spans="2:8" s="1" customFormat="1" ht="16.899999999999999" customHeight="1">
      <c r="B74" s="32"/>
      <c r="C74" s="197" t="s">
        <v>623</v>
      </c>
      <c r="D74" s="197" t="s">
        <v>938</v>
      </c>
      <c r="E74" s="17" t="s">
        <v>18</v>
      </c>
      <c r="F74" s="198">
        <v>142.6</v>
      </c>
      <c r="H74" s="32"/>
    </row>
    <row r="75" spans="2:8" s="1" customFormat="1" ht="16.899999999999999" customHeight="1">
      <c r="B75" s="32"/>
      <c r="C75" s="193" t="s">
        <v>626</v>
      </c>
      <c r="D75" s="194" t="s">
        <v>627</v>
      </c>
      <c r="E75" s="195" t="s">
        <v>135</v>
      </c>
      <c r="F75" s="196">
        <v>45.6</v>
      </c>
      <c r="H75" s="32"/>
    </row>
    <row r="76" spans="2:8" s="1" customFormat="1" ht="16.899999999999999" customHeight="1">
      <c r="B76" s="32"/>
      <c r="C76" s="197" t="s">
        <v>626</v>
      </c>
      <c r="D76" s="197" t="s">
        <v>939</v>
      </c>
      <c r="E76" s="17" t="s">
        <v>18</v>
      </c>
      <c r="F76" s="198">
        <v>45.6</v>
      </c>
      <c r="H76" s="32"/>
    </row>
    <row r="77" spans="2:8" s="1" customFormat="1" ht="16.899999999999999" customHeight="1">
      <c r="B77" s="32"/>
      <c r="C77" s="193" t="s">
        <v>138</v>
      </c>
      <c r="D77" s="194" t="s">
        <v>139</v>
      </c>
      <c r="E77" s="195" t="s">
        <v>135</v>
      </c>
      <c r="F77" s="196">
        <v>199.34</v>
      </c>
      <c r="H77" s="32"/>
    </row>
    <row r="78" spans="2:8" s="1" customFormat="1" ht="16.899999999999999" customHeight="1">
      <c r="B78" s="32"/>
      <c r="C78" s="197" t="s">
        <v>138</v>
      </c>
      <c r="D78" s="197" t="s">
        <v>1101</v>
      </c>
      <c r="E78" s="17" t="s">
        <v>18</v>
      </c>
      <c r="F78" s="198">
        <v>199.34</v>
      </c>
      <c r="H78" s="32"/>
    </row>
    <row r="79" spans="2:8" s="1" customFormat="1" ht="26.45" customHeight="1">
      <c r="B79" s="32"/>
      <c r="C79" s="192" t="s">
        <v>3779</v>
      </c>
      <c r="D79" s="192" t="s">
        <v>88</v>
      </c>
      <c r="H79" s="32"/>
    </row>
    <row r="80" spans="2:8" s="1" customFormat="1" ht="16.899999999999999" customHeight="1">
      <c r="B80" s="32"/>
      <c r="C80" s="193" t="s">
        <v>608</v>
      </c>
      <c r="D80" s="194" t="s">
        <v>609</v>
      </c>
      <c r="E80" s="195" t="s">
        <v>135</v>
      </c>
      <c r="F80" s="196">
        <v>62.8</v>
      </c>
      <c r="H80" s="32"/>
    </row>
    <row r="81" spans="2:8" s="1" customFormat="1" ht="16.899999999999999" customHeight="1">
      <c r="B81" s="32"/>
      <c r="C81" s="197" t="s">
        <v>608</v>
      </c>
      <c r="D81" s="197" t="s">
        <v>1113</v>
      </c>
      <c r="E81" s="17" t="s">
        <v>18</v>
      </c>
      <c r="F81" s="198">
        <v>62.8</v>
      </c>
      <c r="H81" s="32"/>
    </row>
    <row r="82" spans="2:8" s="1" customFormat="1" ht="16.899999999999999" customHeight="1">
      <c r="B82" s="32"/>
      <c r="C82" s="199" t="s">
        <v>3761</v>
      </c>
      <c r="H82" s="32"/>
    </row>
    <row r="83" spans="2:8" s="1" customFormat="1" ht="16.899999999999999" customHeight="1">
      <c r="B83" s="32"/>
      <c r="C83" s="197" t="s">
        <v>1109</v>
      </c>
      <c r="D83" s="197" t="s">
        <v>3780</v>
      </c>
      <c r="E83" s="17" t="s">
        <v>135</v>
      </c>
      <c r="F83" s="198">
        <v>69.08</v>
      </c>
      <c r="H83" s="32"/>
    </row>
    <row r="84" spans="2:8" s="1" customFormat="1" ht="16.899999999999999" customHeight="1">
      <c r="B84" s="32"/>
      <c r="C84" s="197" t="s">
        <v>657</v>
      </c>
      <c r="D84" s="197" t="s">
        <v>3781</v>
      </c>
      <c r="E84" s="17" t="s">
        <v>135</v>
      </c>
      <c r="F84" s="198">
        <v>75.36</v>
      </c>
      <c r="H84" s="32"/>
    </row>
    <row r="85" spans="2:8" s="1" customFormat="1" ht="16.899999999999999" customHeight="1">
      <c r="B85" s="32"/>
      <c r="C85" s="197" t="s">
        <v>972</v>
      </c>
      <c r="D85" s="197" t="s">
        <v>3782</v>
      </c>
      <c r="E85" s="17" t="s">
        <v>135</v>
      </c>
      <c r="F85" s="198">
        <v>28.26</v>
      </c>
      <c r="H85" s="32"/>
    </row>
    <row r="86" spans="2:8" s="1" customFormat="1" ht="16.899999999999999" customHeight="1">
      <c r="B86" s="32"/>
      <c r="C86" s="197" t="s">
        <v>1128</v>
      </c>
      <c r="D86" s="197" t="s">
        <v>3783</v>
      </c>
      <c r="E86" s="17" t="s">
        <v>135</v>
      </c>
      <c r="F86" s="198">
        <v>177.76</v>
      </c>
      <c r="H86" s="32"/>
    </row>
    <row r="87" spans="2:8" s="1" customFormat="1" ht="16.899999999999999" customHeight="1">
      <c r="B87" s="32"/>
      <c r="C87" s="197" t="s">
        <v>1162</v>
      </c>
      <c r="D87" s="197" t="s">
        <v>3784</v>
      </c>
      <c r="E87" s="17" t="s">
        <v>135</v>
      </c>
      <c r="F87" s="198">
        <v>238.94</v>
      </c>
      <c r="H87" s="32"/>
    </row>
    <row r="88" spans="2:8" s="1" customFormat="1" ht="16.899999999999999" customHeight="1">
      <c r="B88" s="32"/>
      <c r="C88" s="197" t="s">
        <v>1178</v>
      </c>
      <c r="D88" s="197" t="s">
        <v>3785</v>
      </c>
      <c r="E88" s="17" t="s">
        <v>286</v>
      </c>
      <c r="F88" s="198">
        <v>62.8</v>
      </c>
      <c r="H88" s="32"/>
    </row>
    <row r="89" spans="2:8" s="1" customFormat="1" ht="16.899999999999999" customHeight="1">
      <c r="B89" s="32"/>
      <c r="C89" s="197" t="s">
        <v>1226</v>
      </c>
      <c r="D89" s="197" t="s">
        <v>3786</v>
      </c>
      <c r="E89" s="17" t="s">
        <v>135</v>
      </c>
      <c r="F89" s="198">
        <v>238.94</v>
      </c>
      <c r="H89" s="32"/>
    </row>
    <row r="90" spans="2:8" s="1" customFormat="1" ht="16.899999999999999" customHeight="1">
      <c r="B90" s="32"/>
      <c r="C90" s="197" t="s">
        <v>1005</v>
      </c>
      <c r="D90" s="197" t="s">
        <v>3787</v>
      </c>
      <c r="E90" s="17" t="s">
        <v>135</v>
      </c>
      <c r="F90" s="198">
        <v>565.20000000000005</v>
      </c>
      <c r="H90" s="32"/>
    </row>
    <row r="91" spans="2:8" s="1" customFormat="1" ht="16.899999999999999" customHeight="1">
      <c r="B91" s="32"/>
      <c r="C91" s="197" t="s">
        <v>1237</v>
      </c>
      <c r="D91" s="197" t="s">
        <v>1238</v>
      </c>
      <c r="E91" s="17" t="s">
        <v>135</v>
      </c>
      <c r="F91" s="198">
        <v>41.58</v>
      </c>
      <c r="H91" s="32"/>
    </row>
    <row r="92" spans="2:8" s="1" customFormat="1" ht="22.5">
      <c r="B92" s="32"/>
      <c r="C92" s="197" t="s">
        <v>1135</v>
      </c>
      <c r="D92" s="197" t="s">
        <v>1136</v>
      </c>
      <c r="E92" s="17" t="s">
        <v>135</v>
      </c>
      <c r="F92" s="198">
        <v>45.54</v>
      </c>
      <c r="H92" s="32"/>
    </row>
    <row r="93" spans="2:8" s="1" customFormat="1" ht="22.5">
      <c r="B93" s="32"/>
      <c r="C93" s="197" t="s">
        <v>1141</v>
      </c>
      <c r="D93" s="197" t="s">
        <v>1142</v>
      </c>
      <c r="E93" s="17" t="s">
        <v>135</v>
      </c>
      <c r="F93" s="198">
        <v>79.441999999999993</v>
      </c>
      <c r="H93" s="32"/>
    </row>
    <row r="94" spans="2:8" s="1" customFormat="1" ht="16.899999999999999" customHeight="1">
      <c r="B94" s="32"/>
      <c r="C94" s="197" t="s">
        <v>662</v>
      </c>
      <c r="D94" s="197" t="s">
        <v>663</v>
      </c>
      <c r="E94" s="17" t="s">
        <v>135</v>
      </c>
      <c r="F94" s="198">
        <v>302.17</v>
      </c>
      <c r="H94" s="32"/>
    </row>
    <row r="95" spans="2:8" s="1" customFormat="1" ht="16.899999999999999" customHeight="1">
      <c r="B95" s="32"/>
      <c r="C95" s="193" t="s">
        <v>129</v>
      </c>
      <c r="D95" s="194" t="s">
        <v>611</v>
      </c>
      <c r="E95" s="195" t="s">
        <v>135</v>
      </c>
      <c r="F95" s="196">
        <v>61.4</v>
      </c>
      <c r="H95" s="32"/>
    </row>
    <row r="96" spans="2:8" s="1" customFormat="1" ht="16.899999999999999" customHeight="1">
      <c r="B96" s="32"/>
      <c r="C96" s="197" t="s">
        <v>18</v>
      </c>
      <c r="D96" s="197" t="s">
        <v>1813</v>
      </c>
      <c r="E96" s="17" t="s">
        <v>18</v>
      </c>
      <c r="F96" s="198">
        <v>37.799999999999997</v>
      </c>
      <c r="H96" s="32"/>
    </row>
    <row r="97" spans="2:8" s="1" customFormat="1" ht="16.899999999999999" customHeight="1">
      <c r="B97" s="32"/>
      <c r="C97" s="197" t="s">
        <v>18</v>
      </c>
      <c r="D97" s="197" t="s">
        <v>1814</v>
      </c>
      <c r="E97" s="17" t="s">
        <v>18</v>
      </c>
      <c r="F97" s="198">
        <v>23.6</v>
      </c>
      <c r="H97" s="32"/>
    </row>
    <row r="98" spans="2:8" s="1" customFormat="1" ht="16.899999999999999" customHeight="1">
      <c r="B98" s="32"/>
      <c r="C98" s="197" t="s">
        <v>129</v>
      </c>
      <c r="D98" s="197" t="s">
        <v>268</v>
      </c>
      <c r="E98" s="17" t="s">
        <v>18</v>
      </c>
      <c r="F98" s="198">
        <v>61.4</v>
      </c>
      <c r="H98" s="32"/>
    </row>
    <row r="99" spans="2:8" s="1" customFormat="1" ht="16.899999999999999" customHeight="1">
      <c r="B99" s="32"/>
      <c r="C99" s="199" t="s">
        <v>3761</v>
      </c>
      <c r="H99" s="32"/>
    </row>
    <row r="100" spans="2:8" s="1" customFormat="1" ht="16.899999999999999" customHeight="1">
      <c r="B100" s="32"/>
      <c r="C100" s="197" t="s">
        <v>1809</v>
      </c>
      <c r="D100" s="197" t="s">
        <v>3788</v>
      </c>
      <c r="E100" s="17" t="s">
        <v>135</v>
      </c>
      <c r="F100" s="198">
        <v>61.4</v>
      </c>
      <c r="H100" s="32"/>
    </row>
    <row r="101" spans="2:8" s="1" customFormat="1" ht="16.899999999999999" customHeight="1">
      <c r="B101" s="32"/>
      <c r="C101" s="197" t="s">
        <v>837</v>
      </c>
      <c r="D101" s="197" t="s">
        <v>3789</v>
      </c>
      <c r="E101" s="17" t="s">
        <v>135</v>
      </c>
      <c r="F101" s="198">
        <v>540.12</v>
      </c>
      <c r="H101" s="32"/>
    </row>
    <row r="102" spans="2:8" s="1" customFormat="1" ht="16.899999999999999" customHeight="1">
      <c r="B102" s="32"/>
      <c r="C102" s="193" t="s">
        <v>133</v>
      </c>
      <c r="D102" s="194" t="s">
        <v>134</v>
      </c>
      <c r="E102" s="195" t="s">
        <v>613</v>
      </c>
      <c r="F102" s="196">
        <v>43.61</v>
      </c>
      <c r="H102" s="32"/>
    </row>
    <row r="103" spans="2:8" s="1" customFormat="1" ht="16.899999999999999" customHeight="1">
      <c r="B103" s="32"/>
      <c r="C103" s="197" t="s">
        <v>133</v>
      </c>
      <c r="D103" s="197" t="s">
        <v>296</v>
      </c>
      <c r="E103" s="17" t="s">
        <v>18</v>
      </c>
      <c r="F103" s="198">
        <v>43.61</v>
      </c>
      <c r="H103" s="32"/>
    </row>
    <row r="104" spans="2:8" s="1" customFormat="1" ht="16.899999999999999" customHeight="1">
      <c r="B104" s="32"/>
      <c r="C104" s="199" t="s">
        <v>3761</v>
      </c>
      <c r="H104" s="32"/>
    </row>
    <row r="105" spans="2:8" s="1" customFormat="1" ht="16.899999999999999" customHeight="1">
      <c r="B105" s="32"/>
      <c r="C105" s="197" t="s">
        <v>666</v>
      </c>
      <c r="D105" s="197" t="s">
        <v>3790</v>
      </c>
      <c r="E105" s="17" t="s">
        <v>131</v>
      </c>
      <c r="F105" s="198">
        <v>2.806</v>
      </c>
      <c r="H105" s="32"/>
    </row>
    <row r="106" spans="2:8" s="1" customFormat="1" ht="16.899999999999999" customHeight="1">
      <c r="B106" s="32"/>
      <c r="C106" s="197" t="s">
        <v>672</v>
      </c>
      <c r="D106" s="197" t="s">
        <v>3791</v>
      </c>
      <c r="E106" s="17" t="s">
        <v>131</v>
      </c>
      <c r="F106" s="198">
        <v>11.581</v>
      </c>
      <c r="H106" s="32"/>
    </row>
    <row r="107" spans="2:8" s="1" customFormat="1" ht="16.899999999999999" customHeight="1">
      <c r="B107" s="32"/>
      <c r="C107" s="197" t="s">
        <v>688</v>
      </c>
      <c r="D107" s="197" t="s">
        <v>3792</v>
      </c>
      <c r="E107" s="17" t="s">
        <v>256</v>
      </c>
      <c r="F107" s="198">
        <v>0.85299999999999998</v>
      </c>
      <c r="H107" s="32"/>
    </row>
    <row r="108" spans="2:8" s="1" customFormat="1" ht="16.899999999999999" customHeight="1">
      <c r="B108" s="32"/>
      <c r="C108" s="193" t="s">
        <v>614</v>
      </c>
      <c r="D108" s="194" t="s">
        <v>615</v>
      </c>
      <c r="E108" s="195" t="s">
        <v>135</v>
      </c>
      <c r="F108" s="196">
        <v>135</v>
      </c>
      <c r="H108" s="32"/>
    </row>
    <row r="109" spans="2:8" s="1" customFormat="1" ht="16.899999999999999" customHeight="1">
      <c r="B109" s="32"/>
      <c r="C109" s="197" t="s">
        <v>18</v>
      </c>
      <c r="D109" s="197" t="s">
        <v>929</v>
      </c>
      <c r="E109" s="17" t="s">
        <v>18</v>
      </c>
      <c r="F109" s="198">
        <v>0</v>
      </c>
      <c r="H109" s="32"/>
    </row>
    <row r="110" spans="2:8" s="1" customFormat="1" ht="16.899999999999999" customHeight="1">
      <c r="B110" s="32"/>
      <c r="C110" s="197" t="s">
        <v>614</v>
      </c>
      <c r="D110" s="197" t="s">
        <v>930</v>
      </c>
      <c r="E110" s="17" t="s">
        <v>18</v>
      </c>
      <c r="F110" s="198">
        <v>135</v>
      </c>
      <c r="H110" s="32"/>
    </row>
    <row r="111" spans="2:8" s="1" customFormat="1" ht="16.899999999999999" customHeight="1">
      <c r="B111" s="32"/>
      <c r="C111" s="199" t="s">
        <v>3761</v>
      </c>
      <c r="H111" s="32"/>
    </row>
    <row r="112" spans="2:8" s="1" customFormat="1" ht="16.899999999999999" customHeight="1">
      <c r="B112" s="32"/>
      <c r="C112" s="197" t="s">
        <v>925</v>
      </c>
      <c r="D112" s="197" t="s">
        <v>3793</v>
      </c>
      <c r="E112" s="17" t="s">
        <v>135</v>
      </c>
      <c r="F112" s="198">
        <v>187.4</v>
      </c>
      <c r="H112" s="32"/>
    </row>
    <row r="113" spans="2:8" s="1" customFormat="1" ht="16.899999999999999" customHeight="1">
      <c r="B113" s="32"/>
      <c r="C113" s="197" t="s">
        <v>940</v>
      </c>
      <c r="D113" s="197" t="s">
        <v>3794</v>
      </c>
      <c r="E113" s="17" t="s">
        <v>135</v>
      </c>
      <c r="F113" s="198">
        <v>375.6</v>
      </c>
      <c r="H113" s="32"/>
    </row>
    <row r="114" spans="2:8" s="1" customFormat="1" ht="16.899999999999999" customHeight="1">
      <c r="B114" s="32"/>
      <c r="C114" s="197" t="s">
        <v>945</v>
      </c>
      <c r="D114" s="197" t="s">
        <v>3795</v>
      </c>
      <c r="E114" s="17" t="s">
        <v>135</v>
      </c>
      <c r="F114" s="198">
        <v>374.8</v>
      </c>
      <c r="H114" s="32"/>
    </row>
    <row r="115" spans="2:8" s="1" customFormat="1" ht="16.899999999999999" customHeight="1">
      <c r="B115" s="32"/>
      <c r="C115" s="197" t="s">
        <v>1146</v>
      </c>
      <c r="D115" s="197" t="s">
        <v>3796</v>
      </c>
      <c r="E115" s="17" t="s">
        <v>135</v>
      </c>
      <c r="F115" s="198">
        <v>187.4</v>
      </c>
      <c r="H115" s="32"/>
    </row>
    <row r="116" spans="2:8" s="1" customFormat="1" ht="16.899999999999999" customHeight="1">
      <c r="B116" s="32"/>
      <c r="C116" s="197" t="s">
        <v>1744</v>
      </c>
      <c r="D116" s="197" t="s">
        <v>3797</v>
      </c>
      <c r="E116" s="17" t="s">
        <v>135</v>
      </c>
      <c r="F116" s="198">
        <v>281.8</v>
      </c>
      <c r="H116" s="32"/>
    </row>
    <row r="117" spans="2:8" s="1" customFormat="1" ht="16.899999999999999" customHeight="1">
      <c r="B117" s="32"/>
      <c r="C117" s="197" t="s">
        <v>1755</v>
      </c>
      <c r="D117" s="197" t="s">
        <v>3798</v>
      </c>
      <c r="E117" s="17" t="s">
        <v>135</v>
      </c>
      <c r="F117" s="198">
        <v>277.60000000000002</v>
      </c>
      <c r="H117" s="32"/>
    </row>
    <row r="118" spans="2:8" s="1" customFormat="1" ht="16.899999999999999" customHeight="1">
      <c r="B118" s="32"/>
      <c r="C118" s="197" t="s">
        <v>1221</v>
      </c>
      <c r="D118" s="197" t="s">
        <v>1222</v>
      </c>
      <c r="E118" s="17" t="s">
        <v>135</v>
      </c>
      <c r="F118" s="198">
        <v>196.77</v>
      </c>
      <c r="H118" s="32"/>
    </row>
    <row r="119" spans="2:8" s="1" customFormat="1" ht="16.899999999999999" customHeight="1">
      <c r="B119" s="32"/>
      <c r="C119" s="193" t="s">
        <v>617</v>
      </c>
      <c r="D119" s="194" t="s">
        <v>618</v>
      </c>
      <c r="E119" s="195" t="s">
        <v>135</v>
      </c>
      <c r="F119" s="196">
        <v>48.2</v>
      </c>
      <c r="H119" s="32"/>
    </row>
    <row r="120" spans="2:8" s="1" customFormat="1" ht="16.899999999999999" customHeight="1">
      <c r="B120" s="32"/>
      <c r="C120" s="197" t="s">
        <v>617</v>
      </c>
      <c r="D120" s="197" t="s">
        <v>931</v>
      </c>
      <c r="E120" s="17" t="s">
        <v>18</v>
      </c>
      <c r="F120" s="198">
        <v>48.2</v>
      </c>
      <c r="H120" s="32"/>
    </row>
    <row r="121" spans="2:8" s="1" customFormat="1" ht="16.899999999999999" customHeight="1">
      <c r="B121" s="32"/>
      <c r="C121" s="199" t="s">
        <v>3761</v>
      </c>
      <c r="H121" s="32"/>
    </row>
    <row r="122" spans="2:8" s="1" customFormat="1" ht="16.899999999999999" customHeight="1">
      <c r="B122" s="32"/>
      <c r="C122" s="197" t="s">
        <v>925</v>
      </c>
      <c r="D122" s="197" t="s">
        <v>3793</v>
      </c>
      <c r="E122" s="17" t="s">
        <v>135</v>
      </c>
      <c r="F122" s="198">
        <v>187.4</v>
      </c>
      <c r="H122" s="32"/>
    </row>
    <row r="123" spans="2:8" s="1" customFormat="1" ht="16.899999999999999" customHeight="1">
      <c r="B123" s="32"/>
      <c r="C123" s="197" t="s">
        <v>940</v>
      </c>
      <c r="D123" s="197" t="s">
        <v>3794</v>
      </c>
      <c r="E123" s="17" t="s">
        <v>135</v>
      </c>
      <c r="F123" s="198">
        <v>375.6</v>
      </c>
      <c r="H123" s="32"/>
    </row>
    <row r="124" spans="2:8" s="1" customFormat="1" ht="16.899999999999999" customHeight="1">
      <c r="B124" s="32"/>
      <c r="C124" s="197" t="s">
        <v>945</v>
      </c>
      <c r="D124" s="197" t="s">
        <v>3795</v>
      </c>
      <c r="E124" s="17" t="s">
        <v>135</v>
      </c>
      <c r="F124" s="198">
        <v>374.8</v>
      </c>
      <c r="H124" s="32"/>
    </row>
    <row r="125" spans="2:8" s="1" customFormat="1" ht="16.899999999999999" customHeight="1">
      <c r="B125" s="32"/>
      <c r="C125" s="197" t="s">
        <v>1146</v>
      </c>
      <c r="D125" s="197" t="s">
        <v>3796</v>
      </c>
      <c r="E125" s="17" t="s">
        <v>135</v>
      </c>
      <c r="F125" s="198">
        <v>187.4</v>
      </c>
      <c r="H125" s="32"/>
    </row>
    <row r="126" spans="2:8" s="1" customFormat="1" ht="16.899999999999999" customHeight="1">
      <c r="B126" s="32"/>
      <c r="C126" s="197" t="s">
        <v>1723</v>
      </c>
      <c r="D126" s="197" t="s">
        <v>3799</v>
      </c>
      <c r="E126" s="17" t="s">
        <v>135</v>
      </c>
      <c r="F126" s="198">
        <v>93.8</v>
      </c>
      <c r="H126" s="32"/>
    </row>
    <row r="127" spans="2:8" s="1" customFormat="1" ht="16.899999999999999" customHeight="1">
      <c r="B127" s="32"/>
      <c r="C127" s="197" t="s">
        <v>1729</v>
      </c>
      <c r="D127" s="197" t="s">
        <v>3800</v>
      </c>
      <c r="E127" s="17" t="s">
        <v>135</v>
      </c>
      <c r="F127" s="198">
        <v>93.8</v>
      </c>
      <c r="H127" s="32"/>
    </row>
    <row r="128" spans="2:8" s="1" customFormat="1" ht="16.899999999999999" customHeight="1">
      <c r="B128" s="32"/>
      <c r="C128" s="197" t="s">
        <v>1716</v>
      </c>
      <c r="D128" s="197" t="s">
        <v>3801</v>
      </c>
      <c r="E128" s="17" t="s">
        <v>135</v>
      </c>
      <c r="F128" s="198">
        <v>93.8</v>
      </c>
      <c r="H128" s="32"/>
    </row>
    <row r="129" spans="2:8" s="1" customFormat="1" ht="16.899999999999999" customHeight="1">
      <c r="B129" s="32"/>
      <c r="C129" s="197" t="s">
        <v>1221</v>
      </c>
      <c r="D129" s="197" t="s">
        <v>1222</v>
      </c>
      <c r="E129" s="17" t="s">
        <v>135</v>
      </c>
      <c r="F129" s="198">
        <v>196.77</v>
      </c>
      <c r="H129" s="32"/>
    </row>
    <row r="130" spans="2:8" s="1" customFormat="1" ht="16.899999999999999" customHeight="1">
      <c r="B130" s="32"/>
      <c r="C130" s="193" t="s">
        <v>620</v>
      </c>
      <c r="D130" s="194" t="s">
        <v>621</v>
      </c>
      <c r="E130" s="195" t="s">
        <v>135</v>
      </c>
      <c r="F130" s="196">
        <v>4.2</v>
      </c>
      <c r="H130" s="32"/>
    </row>
    <row r="131" spans="2:8" s="1" customFormat="1" ht="16.899999999999999" customHeight="1">
      <c r="B131" s="32"/>
      <c r="C131" s="197" t="s">
        <v>620</v>
      </c>
      <c r="D131" s="197" t="s">
        <v>932</v>
      </c>
      <c r="E131" s="17" t="s">
        <v>18</v>
      </c>
      <c r="F131" s="198">
        <v>4.2</v>
      </c>
      <c r="H131" s="32"/>
    </row>
    <row r="132" spans="2:8" s="1" customFormat="1" ht="16.899999999999999" customHeight="1">
      <c r="B132" s="32"/>
      <c r="C132" s="199" t="s">
        <v>3761</v>
      </c>
      <c r="H132" s="32"/>
    </row>
    <row r="133" spans="2:8" s="1" customFormat="1" ht="16.899999999999999" customHeight="1">
      <c r="B133" s="32"/>
      <c r="C133" s="197" t="s">
        <v>925</v>
      </c>
      <c r="D133" s="197" t="s">
        <v>3793</v>
      </c>
      <c r="E133" s="17" t="s">
        <v>135</v>
      </c>
      <c r="F133" s="198">
        <v>187.4</v>
      </c>
      <c r="H133" s="32"/>
    </row>
    <row r="134" spans="2:8" s="1" customFormat="1" ht="16.899999999999999" customHeight="1">
      <c r="B134" s="32"/>
      <c r="C134" s="197" t="s">
        <v>940</v>
      </c>
      <c r="D134" s="197" t="s">
        <v>3794</v>
      </c>
      <c r="E134" s="17" t="s">
        <v>135</v>
      </c>
      <c r="F134" s="198">
        <v>375.6</v>
      </c>
      <c r="H134" s="32"/>
    </row>
    <row r="135" spans="2:8" s="1" customFormat="1" ht="16.899999999999999" customHeight="1">
      <c r="B135" s="32"/>
      <c r="C135" s="197" t="s">
        <v>945</v>
      </c>
      <c r="D135" s="197" t="s">
        <v>3795</v>
      </c>
      <c r="E135" s="17" t="s">
        <v>135</v>
      </c>
      <c r="F135" s="198">
        <v>374.8</v>
      </c>
      <c r="H135" s="32"/>
    </row>
    <row r="136" spans="2:8" s="1" customFormat="1" ht="16.899999999999999" customHeight="1">
      <c r="B136" s="32"/>
      <c r="C136" s="197" t="s">
        <v>1146</v>
      </c>
      <c r="D136" s="197" t="s">
        <v>3796</v>
      </c>
      <c r="E136" s="17" t="s">
        <v>135</v>
      </c>
      <c r="F136" s="198">
        <v>187.4</v>
      </c>
      <c r="H136" s="32"/>
    </row>
    <row r="137" spans="2:8" s="1" customFormat="1" ht="16.899999999999999" customHeight="1">
      <c r="B137" s="32"/>
      <c r="C137" s="197" t="s">
        <v>1744</v>
      </c>
      <c r="D137" s="197" t="s">
        <v>3797</v>
      </c>
      <c r="E137" s="17" t="s">
        <v>135</v>
      </c>
      <c r="F137" s="198">
        <v>281.8</v>
      </c>
      <c r="H137" s="32"/>
    </row>
    <row r="138" spans="2:8" s="1" customFormat="1" ht="16.899999999999999" customHeight="1">
      <c r="B138" s="32"/>
      <c r="C138" s="197" t="s">
        <v>1766</v>
      </c>
      <c r="D138" s="197" t="s">
        <v>3802</v>
      </c>
      <c r="E138" s="17" t="s">
        <v>135</v>
      </c>
      <c r="F138" s="198">
        <v>4.2</v>
      </c>
      <c r="H138" s="32"/>
    </row>
    <row r="139" spans="2:8" s="1" customFormat="1" ht="16.899999999999999" customHeight="1">
      <c r="B139" s="32"/>
      <c r="C139" s="197" t="s">
        <v>1221</v>
      </c>
      <c r="D139" s="197" t="s">
        <v>1222</v>
      </c>
      <c r="E139" s="17" t="s">
        <v>135</v>
      </c>
      <c r="F139" s="198">
        <v>196.77</v>
      </c>
      <c r="H139" s="32"/>
    </row>
    <row r="140" spans="2:8" s="1" customFormat="1" ht="16.899999999999999" customHeight="1">
      <c r="B140" s="32"/>
      <c r="C140" s="193" t="s">
        <v>623</v>
      </c>
      <c r="D140" s="194" t="s">
        <v>624</v>
      </c>
      <c r="E140" s="195" t="s">
        <v>135</v>
      </c>
      <c r="F140" s="196">
        <v>142.6</v>
      </c>
      <c r="H140" s="32"/>
    </row>
    <row r="141" spans="2:8" s="1" customFormat="1" ht="16.899999999999999" customHeight="1">
      <c r="B141" s="32"/>
      <c r="C141" s="197" t="s">
        <v>18</v>
      </c>
      <c r="D141" s="197" t="s">
        <v>937</v>
      </c>
      <c r="E141" s="17" t="s">
        <v>18</v>
      </c>
      <c r="F141" s="198">
        <v>0</v>
      </c>
      <c r="H141" s="32"/>
    </row>
    <row r="142" spans="2:8" s="1" customFormat="1" ht="16.899999999999999" customHeight="1">
      <c r="B142" s="32"/>
      <c r="C142" s="197" t="s">
        <v>623</v>
      </c>
      <c r="D142" s="197" t="s">
        <v>938</v>
      </c>
      <c r="E142" s="17" t="s">
        <v>18</v>
      </c>
      <c r="F142" s="198">
        <v>142.6</v>
      </c>
      <c r="H142" s="32"/>
    </row>
    <row r="143" spans="2:8" s="1" customFormat="1" ht="16.899999999999999" customHeight="1">
      <c r="B143" s="32"/>
      <c r="C143" s="199" t="s">
        <v>3761</v>
      </c>
      <c r="H143" s="32"/>
    </row>
    <row r="144" spans="2:8" s="1" customFormat="1" ht="16.899999999999999" customHeight="1">
      <c r="B144" s="32"/>
      <c r="C144" s="197" t="s">
        <v>933</v>
      </c>
      <c r="D144" s="197" t="s">
        <v>3803</v>
      </c>
      <c r="E144" s="17" t="s">
        <v>135</v>
      </c>
      <c r="F144" s="198">
        <v>188.2</v>
      </c>
      <c r="H144" s="32"/>
    </row>
    <row r="145" spans="2:8" s="1" customFormat="1" ht="16.899999999999999" customHeight="1">
      <c r="B145" s="32"/>
      <c r="C145" s="197" t="s">
        <v>940</v>
      </c>
      <c r="D145" s="197" t="s">
        <v>3794</v>
      </c>
      <c r="E145" s="17" t="s">
        <v>135</v>
      </c>
      <c r="F145" s="198">
        <v>375.6</v>
      </c>
      <c r="H145" s="32"/>
    </row>
    <row r="146" spans="2:8" s="1" customFormat="1" ht="16.899999999999999" customHeight="1">
      <c r="B146" s="32"/>
      <c r="C146" s="197" t="s">
        <v>1744</v>
      </c>
      <c r="D146" s="197" t="s">
        <v>3797</v>
      </c>
      <c r="E146" s="17" t="s">
        <v>135</v>
      </c>
      <c r="F146" s="198">
        <v>281.8</v>
      </c>
      <c r="H146" s="32"/>
    </row>
    <row r="147" spans="2:8" s="1" customFormat="1" ht="16.899999999999999" customHeight="1">
      <c r="B147" s="32"/>
      <c r="C147" s="197" t="s">
        <v>1755</v>
      </c>
      <c r="D147" s="197" t="s">
        <v>3798</v>
      </c>
      <c r="E147" s="17" t="s">
        <v>135</v>
      </c>
      <c r="F147" s="198">
        <v>277.60000000000002</v>
      </c>
      <c r="H147" s="32"/>
    </row>
    <row r="148" spans="2:8" s="1" customFormat="1" ht="16.899999999999999" customHeight="1">
      <c r="B148" s="32"/>
      <c r="C148" s="197" t="s">
        <v>1214</v>
      </c>
      <c r="D148" s="197" t="s">
        <v>1215</v>
      </c>
      <c r="E148" s="17" t="s">
        <v>135</v>
      </c>
      <c r="F148" s="198">
        <v>197.61</v>
      </c>
      <c r="H148" s="32"/>
    </row>
    <row r="149" spans="2:8" s="1" customFormat="1" ht="16.899999999999999" customHeight="1">
      <c r="B149" s="32"/>
      <c r="C149" s="193" t="s">
        <v>626</v>
      </c>
      <c r="D149" s="194" t="s">
        <v>627</v>
      </c>
      <c r="E149" s="195" t="s">
        <v>135</v>
      </c>
      <c r="F149" s="196">
        <v>45.6</v>
      </c>
      <c r="H149" s="32"/>
    </row>
    <row r="150" spans="2:8" s="1" customFormat="1" ht="16.899999999999999" customHeight="1">
      <c r="B150" s="32"/>
      <c r="C150" s="197" t="s">
        <v>626</v>
      </c>
      <c r="D150" s="197" t="s">
        <v>939</v>
      </c>
      <c r="E150" s="17" t="s">
        <v>18</v>
      </c>
      <c r="F150" s="198">
        <v>45.6</v>
      </c>
      <c r="H150" s="32"/>
    </row>
    <row r="151" spans="2:8" s="1" customFormat="1" ht="16.899999999999999" customHeight="1">
      <c r="B151" s="32"/>
      <c r="C151" s="199" t="s">
        <v>3761</v>
      </c>
      <c r="H151" s="32"/>
    </row>
    <row r="152" spans="2:8" s="1" customFormat="1" ht="16.899999999999999" customHeight="1">
      <c r="B152" s="32"/>
      <c r="C152" s="197" t="s">
        <v>933</v>
      </c>
      <c r="D152" s="197" t="s">
        <v>3803</v>
      </c>
      <c r="E152" s="17" t="s">
        <v>135</v>
      </c>
      <c r="F152" s="198">
        <v>188.2</v>
      </c>
      <c r="H152" s="32"/>
    </row>
    <row r="153" spans="2:8" s="1" customFormat="1" ht="16.899999999999999" customHeight="1">
      <c r="B153" s="32"/>
      <c r="C153" s="197" t="s">
        <v>940</v>
      </c>
      <c r="D153" s="197" t="s">
        <v>3794</v>
      </c>
      <c r="E153" s="17" t="s">
        <v>135</v>
      </c>
      <c r="F153" s="198">
        <v>375.6</v>
      </c>
      <c r="H153" s="32"/>
    </row>
    <row r="154" spans="2:8" s="1" customFormat="1" ht="16.899999999999999" customHeight="1">
      <c r="B154" s="32"/>
      <c r="C154" s="197" t="s">
        <v>1723</v>
      </c>
      <c r="D154" s="197" t="s">
        <v>3799</v>
      </c>
      <c r="E154" s="17" t="s">
        <v>135</v>
      </c>
      <c r="F154" s="198">
        <v>93.8</v>
      </c>
      <c r="H154" s="32"/>
    </row>
    <row r="155" spans="2:8" s="1" customFormat="1" ht="16.899999999999999" customHeight="1">
      <c r="B155" s="32"/>
      <c r="C155" s="197" t="s">
        <v>1729</v>
      </c>
      <c r="D155" s="197" t="s">
        <v>3800</v>
      </c>
      <c r="E155" s="17" t="s">
        <v>135</v>
      </c>
      <c r="F155" s="198">
        <v>93.8</v>
      </c>
      <c r="H155" s="32"/>
    </row>
    <row r="156" spans="2:8" s="1" customFormat="1" ht="16.899999999999999" customHeight="1">
      <c r="B156" s="32"/>
      <c r="C156" s="197" t="s">
        <v>1716</v>
      </c>
      <c r="D156" s="197" t="s">
        <v>3801</v>
      </c>
      <c r="E156" s="17" t="s">
        <v>135</v>
      </c>
      <c r="F156" s="198">
        <v>93.8</v>
      </c>
      <c r="H156" s="32"/>
    </row>
    <row r="157" spans="2:8" s="1" customFormat="1" ht="16.899999999999999" customHeight="1">
      <c r="B157" s="32"/>
      <c r="C157" s="197" t="s">
        <v>1214</v>
      </c>
      <c r="D157" s="197" t="s">
        <v>1215</v>
      </c>
      <c r="E157" s="17" t="s">
        <v>135</v>
      </c>
      <c r="F157" s="198">
        <v>197.61</v>
      </c>
      <c r="H157" s="32"/>
    </row>
    <row r="158" spans="2:8" s="1" customFormat="1" ht="16.899999999999999" customHeight="1">
      <c r="B158" s="32"/>
      <c r="C158" s="193" t="s">
        <v>138</v>
      </c>
      <c r="D158" s="194" t="s">
        <v>139</v>
      </c>
      <c r="E158" s="195" t="s">
        <v>135</v>
      </c>
      <c r="F158" s="196">
        <v>199.34</v>
      </c>
      <c r="H158" s="32"/>
    </row>
    <row r="159" spans="2:8" s="1" customFormat="1" ht="16.899999999999999" customHeight="1">
      <c r="B159" s="32"/>
      <c r="C159" s="197" t="s">
        <v>138</v>
      </c>
      <c r="D159" s="197" t="s">
        <v>1101</v>
      </c>
      <c r="E159" s="17" t="s">
        <v>18</v>
      </c>
      <c r="F159" s="198">
        <v>199.34</v>
      </c>
      <c r="H159" s="32"/>
    </row>
    <row r="160" spans="2:8" s="1" customFormat="1" ht="16.899999999999999" customHeight="1">
      <c r="B160" s="32"/>
      <c r="C160" s="199" t="s">
        <v>3761</v>
      </c>
      <c r="H160" s="32"/>
    </row>
    <row r="161" spans="2:8" s="1" customFormat="1" ht="16.899999999999999" customHeight="1">
      <c r="B161" s="32"/>
      <c r="C161" s="197" t="s">
        <v>1097</v>
      </c>
      <c r="D161" s="197" t="s">
        <v>3804</v>
      </c>
      <c r="E161" s="17" t="s">
        <v>135</v>
      </c>
      <c r="F161" s="198">
        <v>199.34</v>
      </c>
      <c r="H161" s="32"/>
    </row>
    <row r="162" spans="2:8" s="1" customFormat="1" ht="16.899999999999999" customHeight="1">
      <c r="B162" s="32"/>
      <c r="C162" s="197" t="s">
        <v>646</v>
      </c>
      <c r="D162" s="197" t="s">
        <v>3805</v>
      </c>
      <c r="E162" s="17" t="s">
        <v>135</v>
      </c>
      <c r="F162" s="198">
        <v>398.68</v>
      </c>
      <c r="H162" s="32"/>
    </row>
    <row r="163" spans="2:8" s="1" customFormat="1" ht="16.899999999999999" customHeight="1">
      <c r="B163" s="32"/>
      <c r="C163" s="197" t="s">
        <v>1122</v>
      </c>
      <c r="D163" s="197" t="s">
        <v>3806</v>
      </c>
      <c r="E163" s="17" t="s">
        <v>135</v>
      </c>
      <c r="F163" s="198">
        <v>199.34</v>
      </c>
      <c r="H163" s="32"/>
    </row>
    <row r="164" spans="2:8" s="1" customFormat="1" ht="16.899999999999999" customHeight="1">
      <c r="B164" s="32"/>
      <c r="C164" s="197" t="s">
        <v>1162</v>
      </c>
      <c r="D164" s="197" t="s">
        <v>3784</v>
      </c>
      <c r="E164" s="17" t="s">
        <v>135</v>
      </c>
      <c r="F164" s="198">
        <v>238.94</v>
      </c>
      <c r="H164" s="32"/>
    </row>
    <row r="165" spans="2:8" s="1" customFormat="1" ht="16.899999999999999" customHeight="1">
      <c r="B165" s="32"/>
      <c r="C165" s="197" t="s">
        <v>1226</v>
      </c>
      <c r="D165" s="197" t="s">
        <v>3786</v>
      </c>
      <c r="E165" s="17" t="s">
        <v>135</v>
      </c>
      <c r="F165" s="198">
        <v>238.94</v>
      </c>
      <c r="H165" s="32"/>
    </row>
    <row r="166" spans="2:8" s="1" customFormat="1" ht="16.899999999999999" customHeight="1">
      <c r="B166" s="32"/>
      <c r="C166" s="197" t="s">
        <v>1242</v>
      </c>
      <c r="D166" s="197" t="s">
        <v>3807</v>
      </c>
      <c r="E166" s="17" t="s">
        <v>135</v>
      </c>
      <c r="F166" s="198">
        <v>199.34</v>
      </c>
      <c r="H166" s="32"/>
    </row>
    <row r="167" spans="2:8" s="1" customFormat="1" ht="16.899999999999999" customHeight="1">
      <c r="B167" s="32"/>
      <c r="C167" s="197" t="s">
        <v>1232</v>
      </c>
      <c r="D167" s="197" t="s">
        <v>3808</v>
      </c>
      <c r="E167" s="17" t="s">
        <v>135</v>
      </c>
      <c r="F167" s="198">
        <v>209.30699999999999</v>
      </c>
      <c r="H167" s="32"/>
    </row>
    <row r="168" spans="2:8" s="1" customFormat="1" ht="16.899999999999999" customHeight="1">
      <c r="B168" s="32"/>
      <c r="C168" s="197" t="s">
        <v>1247</v>
      </c>
      <c r="D168" s="197" t="s">
        <v>1248</v>
      </c>
      <c r="E168" s="17" t="s">
        <v>131</v>
      </c>
      <c r="F168" s="198">
        <v>23.920999999999999</v>
      </c>
      <c r="H168" s="32"/>
    </row>
    <row r="169" spans="2:8" s="1" customFormat="1" ht="22.5">
      <c r="B169" s="32"/>
      <c r="C169" s="197" t="s">
        <v>1135</v>
      </c>
      <c r="D169" s="197" t="s">
        <v>1136</v>
      </c>
      <c r="E169" s="17" t="s">
        <v>135</v>
      </c>
      <c r="F169" s="198">
        <v>45.54</v>
      </c>
      <c r="H169" s="32"/>
    </row>
    <row r="170" spans="2:8" s="1" customFormat="1" ht="16.899999999999999" customHeight="1">
      <c r="B170" s="32"/>
      <c r="C170" s="197" t="s">
        <v>652</v>
      </c>
      <c r="D170" s="197" t="s">
        <v>653</v>
      </c>
      <c r="E170" s="17" t="s">
        <v>135</v>
      </c>
      <c r="F170" s="198">
        <v>229.24100000000001</v>
      </c>
      <c r="H170" s="32"/>
    </row>
    <row r="171" spans="2:8" s="1" customFormat="1" ht="16.899999999999999" customHeight="1">
      <c r="B171" s="32"/>
      <c r="C171" s="197" t="s">
        <v>662</v>
      </c>
      <c r="D171" s="197" t="s">
        <v>663</v>
      </c>
      <c r="E171" s="17" t="s">
        <v>135</v>
      </c>
      <c r="F171" s="198">
        <v>302.17</v>
      </c>
      <c r="H171" s="32"/>
    </row>
    <row r="172" spans="2:8" s="1" customFormat="1" ht="26.45" customHeight="1">
      <c r="B172" s="32"/>
      <c r="C172" s="192" t="s">
        <v>3809</v>
      </c>
      <c r="D172" s="192" t="s">
        <v>91</v>
      </c>
      <c r="H172" s="32"/>
    </row>
    <row r="173" spans="2:8" s="1" customFormat="1" ht="16.899999999999999" customHeight="1">
      <c r="B173" s="32"/>
      <c r="C173" s="193" t="s">
        <v>1971</v>
      </c>
      <c r="D173" s="194" t="s">
        <v>1972</v>
      </c>
      <c r="E173" s="195" t="s">
        <v>131</v>
      </c>
      <c r="F173" s="196">
        <v>3.1659999999999999</v>
      </c>
      <c r="H173" s="32"/>
    </row>
    <row r="174" spans="2:8" s="1" customFormat="1" ht="16.899999999999999" customHeight="1">
      <c r="B174" s="32"/>
      <c r="C174" s="197" t="s">
        <v>18</v>
      </c>
      <c r="D174" s="197" t="s">
        <v>2078</v>
      </c>
      <c r="E174" s="17" t="s">
        <v>18</v>
      </c>
      <c r="F174" s="198">
        <v>4.5</v>
      </c>
      <c r="H174" s="32"/>
    </row>
    <row r="175" spans="2:8" s="1" customFormat="1" ht="16.899999999999999" customHeight="1">
      <c r="B175" s="32"/>
      <c r="C175" s="197" t="s">
        <v>18</v>
      </c>
      <c r="D175" s="197" t="s">
        <v>2079</v>
      </c>
      <c r="E175" s="17" t="s">
        <v>18</v>
      </c>
      <c r="F175" s="198">
        <v>-1.3340000000000001</v>
      </c>
      <c r="H175" s="32"/>
    </row>
    <row r="176" spans="2:8" s="1" customFormat="1" ht="16.899999999999999" customHeight="1">
      <c r="B176" s="32"/>
      <c r="C176" s="197" t="s">
        <v>1971</v>
      </c>
      <c r="D176" s="197" t="s">
        <v>268</v>
      </c>
      <c r="E176" s="17" t="s">
        <v>18</v>
      </c>
      <c r="F176" s="198">
        <v>3.1659999999999999</v>
      </c>
      <c r="H176" s="32"/>
    </row>
    <row r="177" spans="2:8" s="1" customFormat="1" ht="16.899999999999999" customHeight="1">
      <c r="B177" s="32"/>
      <c r="C177" s="199" t="s">
        <v>3761</v>
      </c>
      <c r="H177" s="32"/>
    </row>
    <row r="178" spans="2:8" s="1" customFormat="1" ht="16.899999999999999" customHeight="1">
      <c r="B178" s="32"/>
      <c r="C178" s="197" t="s">
        <v>2074</v>
      </c>
      <c r="D178" s="197" t="s">
        <v>2075</v>
      </c>
      <c r="E178" s="17" t="s">
        <v>131</v>
      </c>
      <c r="F178" s="198">
        <v>3.1659999999999999</v>
      </c>
      <c r="H178" s="32"/>
    </row>
    <row r="179" spans="2:8" s="1" customFormat="1" ht="16.899999999999999" customHeight="1">
      <c r="B179" s="32"/>
      <c r="C179" s="197" t="s">
        <v>271</v>
      </c>
      <c r="D179" s="197" t="s">
        <v>3777</v>
      </c>
      <c r="E179" s="17" t="s">
        <v>131</v>
      </c>
      <c r="F179" s="198">
        <v>17</v>
      </c>
      <c r="H179" s="32"/>
    </row>
    <row r="180" spans="2:8" s="1" customFormat="1" ht="16.899999999999999" customHeight="1">
      <c r="B180" s="32"/>
      <c r="C180" s="193" t="s">
        <v>141</v>
      </c>
      <c r="D180" s="194" t="s">
        <v>1974</v>
      </c>
      <c r="E180" s="195" t="s">
        <v>131</v>
      </c>
      <c r="F180" s="196">
        <v>5.4</v>
      </c>
      <c r="H180" s="32"/>
    </row>
    <row r="181" spans="2:8" s="1" customFormat="1" ht="16.899999999999999" customHeight="1">
      <c r="B181" s="32"/>
      <c r="C181" s="197" t="s">
        <v>141</v>
      </c>
      <c r="D181" s="197" t="s">
        <v>2065</v>
      </c>
      <c r="E181" s="17" t="s">
        <v>18</v>
      </c>
      <c r="F181" s="198">
        <v>5.4</v>
      </c>
      <c r="H181" s="32"/>
    </row>
    <row r="182" spans="2:8" s="1" customFormat="1" ht="16.899999999999999" customHeight="1">
      <c r="B182" s="32"/>
      <c r="C182" s="199" t="s">
        <v>3761</v>
      </c>
      <c r="H182" s="32"/>
    </row>
    <row r="183" spans="2:8" s="1" customFormat="1" ht="16.899999999999999" customHeight="1">
      <c r="B183" s="32"/>
      <c r="C183" s="197" t="s">
        <v>2061</v>
      </c>
      <c r="D183" s="197" t="s">
        <v>3810</v>
      </c>
      <c r="E183" s="17" t="s">
        <v>256</v>
      </c>
      <c r="F183" s="198">
        <v>5.4</v>
      </c>
      <c r="H183" s="32"/>
    </row>
    <row r="184" spans="2:8" s="1" customFormat="1" ht="16.899999999999999" customHeight="1">
      <c r="B184" s="32"/>
      <c r="C184" s="197" t="s">
        <v>2050</v>
      </c>
      <c r="D184" s="197" t="s">
        <v>3811</v>
      </c>
      <c r="E184" s="17" t="s">
        <v>131</v>
      </c>
      <c r="F184" s="198">
        <v>5.4</v>
      </c>
      <c r="H184" s="32"/>
    </row>
    <row r="185" spans="2:8" s="1" customFormat="1" ht="16.899999999999999" customHeight="1">
      <c r="B185" s="32"/>
      <c r="C185" s="197" t="s">
        <v>2066</v>
      </c>
      <c r="D185" s="197" t="s">
        <v>3812</v>
      </c>
      <c r="E185" s="17" t="s">
        <v>131</v>
      </c>
      <c r="F185" s="198">
        <v>5.4</v>
      </c>
      <c r="H185" s="32"/>
    </row>
    <row r="186" spans="2:8" s="1" customFormat="1" ht="16.899999999999999" customHeight="1">
      <c r="B186" s="32"/>
      <c r="C186" s="193" t="s">
        <v>48</v>
      </c>
      <c r="D186" s="194" t="s">
        <v>1976</v>
      </c>
      <c r="E186" s="195" t="s">
        <v>131</v>
      </c>
      <c r="F186" s="196">
        <v>22.4</v>
      </c>
      <c r="H186" s="32"/>
    </row>
    <row r="187" spans="2:8" s="1" customFormat="1" ht="16.899999999999999" customHeight="1">
      <c r="B187" s="32"/>
      <c r="C187" s="197" t="s">
        <v>18</v>
      </c>
      <c r="D187" s="197" t="s">
        <v>2034</v>
      </c>
      <c r="E187" s="17" t="s">
        <v>18</v>
      </c>
      <c r="F187" s="198">
        <v>22.4</v>
      </c>
      <c r="H187" s="32"/>
    </row>
    <row r="188" spans="2:8" s="1" customFormat="1" ht="16.899999999999999" customHeight="1">
      <c r="B188" s="32"/>
      <c r="C188" s="197" t="s">
        <v>48</v>
      </c>
      <c r="D188" s="197" t="s">
        <v>268</v>
      </c>
      <c r="E188" s="17" t="s">
        <v>18</v>
      </c>
      <c r="F188" s="198">
        <v>22.4</v>
      </c>
      <c r="H188" s="32"/>
    </row>
    <row r="189" spans="2:8" s="1" customFormat="1" ht="16.899999999999999" customHeight="1">
      <c r="B189" s="32"/>
      <c r="C189" s="199" t="s">
        <v>3761</v>
      </c>
      <c r="H189" s="32"/>
    </row>
    <row r="190" spans="2:8" s="1" customFormat="1" ht="16.899999999999999" customHeight="1">
      <c r="B190" s="32"/>
      <c r="C190" s="197" t="s">
        <v>2030</v>
      </c>
      <c r="D190" s="197" t="s">
        <v>3813</v>
      </c>
      <c r="E190" s="17" t="s">
        <v>131</v>
      </c>
      <c r="F190" s="198">
        <v>13.44</v>
      </c>
      <c r="H190" s="32"/>
    </row>
    <row r="191" spans="2:8" s="1" customFormat="1" ht="16.899999999999999" customHeight="1">
      <c r="B191" s="32"/>
      <c r="C191" s="197" t="s">
        <v>2036</v>
      </c>
      <c r="D191" s="197" t="s">
        <v>3814</v>
      </c>
      <c r="E191" s="17" t="s">
        <v>131</v>
      </c>
      <c r="F191" s="198">
        <v>8.9600000000000009</v>
      </c>
      <c r="H191" s="32"/>
    </row>
    <row r="192" spans="2:8" s="1" customFormat="1" ht="16.899999999999999" customHeight="1">
      <c r="B192" s="32"/>
      <c r="C192" s="197" t="s">
        <v>271</v>
      </c>
      <c r="D192" s="197" t="s">
        <v>3777</v>
      </c>
      <c r="E192" s="17" t="s">
        <v>131</v>
      </c>
      <c r="F192" s="198">
        <v>17</v>
      </c>
      <c r="H192" s="32"/>
    </row>
    <row r="193" spans="2:8" s="1" customFormat="1" ht="16.899999999999999" customHeight="1">
      <c r="B193" s="32"/>
      <c r="C193" s="197" t="s">
        <v>2061</v>
      </c>
      <c r="D193" s="197" t="s">
        <v>3810</v>
      </c>
      <c r="E193" s="17" t="s">
        <v>256</v>
      </c>
      <c r="F193" s="198">
        <v>5.4</v>
      </c>
      <c r="H193" s="32"/>
    </row>
    <row r="194" spans="2:8" s="1" customFormat="1" ht="16.899999999999999" customHeight="1">
      <c r="B194" s="32"/>
      <c r="C194" s="193" t="s">
        <v>147</v>
      </c>
      <c r="D194" s="194" t="s">
        <v>1978</v>
      </c>
      <c r="E194" s="195" t="s">
        <v>131</v>
      </c>
      <c r="F194" s="196">
        <v>17</v>
      </c>
      <c r="H194" s="32"/>
    </row>
    <row r="195" spans="2:8" s="1" customFormat="1" ht="16.899999999999999" customHeight="1">
      <c r="B195" s="32"/>
      <c r="C195" s="197" t="s">
        <v>18</v>
      </c>
      <c r="D195" s="197" t="s">
        <v>2071</v>
      </c>
      <c r="E195" s="17" t="s">
        <v>18</v>
      </c>
      <c r="F195" s="198">
        <v>22.4</v>
      </c>
      <c r="H195" s="32"/>
    </row>
    <row r="196" spans="2:8" s="1" customFormat="1" ht="16.899999999999999" customHeight="1">
      <c r="B196" s="32"/>
      <c r="C196" s="197" t="s">
        <v>18</v>
      </c>
      <c r="D196" s="197" t="s">
        <v>2072</v>
      </c>
      <c r="E196" s="17" t="s">
        <v>18</v>
      </c>
      <c r="F196" s="198">
        <v>-4.5</v>
      </c>
      <c r="H196" s="32"/>
    </row>
    <row r="197" spans="2:8" s="1" customFormat="1" ht="16.899999999999999" customHeight="1">
      <c r="B197" s="32"/>
      <c r="C197" s="197" t="s">
        <v>18</v>
      </c>
      <c r="D197" s="197" t="s">
        <v>2073</v>
      </c>
      <c r="E197" s="17" t="s">
        <v>18</v>
      </c>
      <c r="F197" s="198">
        <v>-0.9</v>
      </c>
      <c r="H197" s="32"/>
    </row>
    <row r="198" spans="2:8" s="1" customFormat="1" ht="16.899999999999999" customHeight="1">
      <c r="B198" s="32"/>
      <c r="C198" s="197" t="s">
        <v>147</v>
      </c>
      <c r="D198" s="197" t="s">
        <v>268</v>
      </c>
      <c r="E198" s="17" t="s">
        <v>18</v>
      </c>
      <c r="F198" s="198">
        <v>17</v>
      </c>
      <c r="H198" s="32"/>
    </row>
    <row r="199" spans="2:8" s="1" customFormat="1" ht="16.899999999999999" customHeight="1">
      <c r="B199" s="32"/>
      <c r="C199" s="199" t="s">
        <v>3761</v>
      </c>
      <c r="H199" s="32"/>
    </row>
    <row r="200" spans="2:8" s="1" customFormat="1" ht="16.899999999999999" customHeight="1">
      <c r="B200" s="32"/>
      <c r="C200" s="197" t="s">
        <v>271</v>
      </c>
      <c r="D200" s="197" t="s">
        <v>3777</v>
      </c>
      <c r="E200" s="17" t="s">
        <v>131</v>
      </c>
      <c r="F200" s="198">
        <v>17</v>
      </c>
      <c r="H200" s="32"/>
    </row>
    <row r="201" spans="2:8" s="1" customFormat="1" ht="16.899999999999999" customHeight="1">
      <c r="B201" s="32"/>
      <c r="C201" s="197" t="s">
        <v>2061</v>
      </c>
      <c r="D201" s="197" t="s">
        <v>3810</v>
      </c>
      <c r="E201" s="17" t="s">
        <v>256</v>
      </c>
      <c r="F201" s="198">
        <v>5.4</v>
      </c>
      <c r="H201" s="32"/>
    </row>
    <row r="202" spans="2:8" s="1" customFormat="1" ht="7.35" customHeight="1">
      <c r="B202" s="40"/>
      <c r="C202" s="41"/>
      <c r="D202" s="41"/>
      <c r="E202" s="41"/>
      <c r="F202" s="41"/>
      <c r="G202" s="41"/>
      <c r="H202" s="32"/>
    </row>
    <row r="203" spans="2:8" s="1" customFormat="1"/>
  </sheetData>
  <sheetProtection algorithmName="SHA-512" hashValue="0hh7Y8esKHRtROfLxiE7lCd8QRcixJ2nnUpjB6RguCmU31+XsKEq2bU9T8vulVffNmlLIrVm5SXO05EC2TDNtw==" saltValue="enltkdgIPuj0n/60OxxUJue11r9C7k/7Fo+HorxkfcsU1F7Kmv5ODXq5okhUfIN49Wb1DjpPewN3KGrOfxV9Jw==" spinCount="100000" sheet="1" objects="1" scenarios="1" formatColumns="0" formatRows="0"/>
  <mergeCells count="2">
    <mergeCell ref="D5:F5"/>
    <mergeCell ref="D6:F6"/>
  </mergeCells>
  <pageMargins left="0.7" right="0.7" top="0.78740157499999996" bottom="0.78740157499999996" header="0.3" footer="0.3"/>
  <pageSetup paperSize="9" fitToHeight="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328"/>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20"/>
      <c r="M2" s="320"/>
      <c r="N2" s="320"/>
      <c r="O2" s="320"/>
      <c r="P2" s="320"/>
      <c r="Q2" s="320"/>
      <c r="R2" s="320"/>
      <c r="S2" s="320"/>
      <c r="T2" s="320"/>
      <c r="U2" s="320"/>
      <c r="V2" s="320"/>
      <c r="AT2" s="17" t="s">
        <v>84</v>
      </c>
      <c r="AZ2" s="88" t="s">
        <v>129</v>
      </c>
      <c r="BA2" s="88" t="s">
        <v>130</v>
      </c>
      <c r="BB2" s="88" t="s">
        <v>131</v>
      </c>
      <c r="BC2" s="88" t="s">
        <v>132</v>
      </c>
      <c r="BD2" s="88" t="s">
        <v>80</v>
      </c>
    </row>
    <row r="3" spans="2:56" ht="6.95" customHeight="1">
      <c r="B3" s="18"/>
      <c r="C3" s="19"/>
      <c r="D3" s="19"/>
      <c r="E3" s="19"/>
      <c r="F3" s="19"/>
      <c r="G3" s="19"/>
      <c r="H3" s="19"/>
      <c r="I3" s="19"/>
      <c r="J3" s="19"/>
      <c r="K3" s="19"/>
      <c r="L3" s="20"/>
      <c r="AT3" s="17" t="s">
        <v>80</v>
      </c>
      <c r="AZ3" s="88" t="s">
        <v>133</v>
      </c>
      <c r="BA3" s="88" t="s">
        <v>134</v>
      </c>
      <c r="BB3" s="88" t="s">
        <v>135</v>
      </c>
      <c r="BC3" s="88" t="s">
        <v>136</v>
      </c>
      <c r="BD3" s="88" t="s">
        <v>80</v>
      </c>
    </row>
    <row r="4" spans="2:56" ht="24.95" customHeight="1">
      <c r="B4" s="20"/>
      <c r="D4" s="21" t="s">
        <v>137</v>
      </c>
      <c r="L4" s="20"/>
      <c r="M4" s="89" t="s">
        <v>10</v>
      </c>
      <c r="AT4" s="17" t="s">
        <v>4</v>
      </c>
      <c r="AZ4" s="88" t="s">
        <v>138</v>
      </c>
      <c r="BA4" s="88" t="s">
        <v>139</v>
      </c>
      <c r="BB4" s="88" t="s">
        <v>135</v>
      </c>
      <c r="BC4" s="88" t="s">
        <v>140</v>
      </c>
      <c r="BD4" s="88" t="s">
        <v>80</v>
      </c>
    </row>
    <row r="5" spans="2:56" ht="6.95" customHeight="1">
      <c r="B5" s="20"/>
      <c r="L5" s="20"/>
      <c r="AZ5" s="88" t="s">
        <v>141</v>
      </c>
      <c r="BA5" s="88" t="s">
        <v>142</v>
      </c>
      <c r="BB5" s="88" t="s">
        <v>131</v>
      </c>
      <c r="BC5" s="88" t="s">
        <v>143</v>
      </c>
      <c r="BD5" s="88" t="s">
        <v>80</v>
      </c>
    </row>
    <row r="6" spans="2:56" ht="12" customHeight="1">
      <c r="B6" s="20"/>
      <c r="D6" s="27" t="s">
        <v>15</v>
      </c>
      <c r="L6" s="20"/>
      <c r="AZ6" s="88" t="s">
        <v>144</v>
      </c>
      <c r="BA6" s="88" t="s">
        <v>145</v>
      </c>
      <c r="BB6" s="88" t="s">
        <v>135</v>
      </c>
      <c r="BC6" s="88" t="s">
        <v>146</v>
      </c>
      <c r="BD6" s="88" t="s">
        <v>80</v>
      </c>
    </row>
    <row r="7" spans="2:56" ht="16.5" customHeight="1">
      <c r="B7" s="20"/>
      <c r="E7" s="347" t="str">
        <f>'Rekapitulace stavby'!K6</f>
        <v>Rekonstrukce pavilonu údržby - A, úprava 13.6.2025</v>
      </c>
      <c r="F7" s="348"/>
      <c r="G7" s="348"/>
      <c r="H7" s="348"/>
      <c r="L7" s="20"/>
      <c r="AZ7" s="88" t="s">
        <v>147</v>
      </c>
      <c r="BA7" s="88" t="s">
        <v>148</v>
      </c>
      <c r="BB7" s="88" t="s">
        <v>135</v>
      </c>
      <c r="BC7" s="88" t="s">
        <v>149</v>
      </c>
      <c r="BD7" s="88" t="s">
        <v>80</v>
      </c>
    </row>
    <row r="8" spans="2:56" ht="12" customHeight="1">
      <c r="B8" s="20"/>
      <c r="D8" s="27" t="s">
        <v>150</v>
      </c>
      <c r="L8" s="20"/>
    </row>
    <row r="9" spans="2:56" s="1" customFormat="1" ht="16.5" customHeight="1">
      <c r="B9" s="32"/>
      <c r="E9" s="347" t="s">
        <v>151</v>
      </c>
      <c r="F9" s="346"/>
      <c r="G9" s="346"/>
      <c r="H9" s="346"/>
      <c r="L9" s="32"/>
    </row>
    <row r="10" spans="2:56" s="1" customFormat="1" ht="12" customHeight="1">
      <c r="B10" s="32"/>
      <c r="D10" s="27" t="s">
        <v>152</v>
      </c>
      <c r="L10" s="32"/>
    </row>
    <row r="11" spans="2:56" s="1" customFormat="1" ht="16.5" customHeight="1">
      <c r="B11" s="32"/>
      <c r="E11" s="342" t="s">
        <v>153</v>
      </c>
      <c r="F11" s="346"/>
      <c r="G11" s="346"/>
      <c r="H11" s="346"/>
      <c r="L11" s="32"/>
    </row>
    <row r="12" spans="2:56" s="1" customFormat="1">
      <c r="B12" s="32"/>
      <c r="L12" s="32"/>
    </row>
    <row r="13" spans="2:56" s="1" customFormat="1" ht="12" customHeight="1">
      <c r="B13" s="32"/>
      <c r="D13" s="27" t="s">
        <v>17</v>
      </c>
      <c r="F13" s="25" t="s">
        <v>18</v>
      </c>
      <c r="I13" s="27" t="s">
        <v>19</v>
      </c>
      <c r="J13" s="25" t="s">
        <v>18</v>
      </c>
      <c r="L13" s="32"/>
    </row>
    <row r="14" spans="2:56" s="1" customFormat="1" ht="12" customHeight="1">
      <c r="B14" s="32"/>
      <c r="D14" s="27" t="s">
        <v>20</v>
      </c>
      <c r="F14" s="25" t="s">
        <v>21</v>
      </c>
      <c r="I14" s="27" t="s">
        <v>22</v>
      </c>
      <c r="J14" s="48" t="str">
        <f>'Rekapitulace stavby'!AN8</f>
        <v>3. 4. 2024</v>
      </c>
      <c r="L14" s="32"/>
    </row>
    <row r="15" spans="2:56" s="1" customFormat="1" ht="10.9" customHeight="1">
      <c r="B15" s="32"/>
      <c r="L15" s="32"/>
    </row>
    <row r="16" spans="2:56" s="1" customFormat="1" ht="12" customHeight="1">
      <c r="B16" s="32"/>
      <c r="D16" s="27" t="s">
        <v>24</v>
      </c>
      <c r="I16" s="27" t="s">
        <v>25</v>
      </c>
      <c r="J16" s="25" t="s">
        <v>18</v>
      </c>
      <c r="L16" s="32"/>
    </row>
    <row r="17" spans="2:12" s="1" customFormat="1" ht="18" customHeight="1">
      <c r="B17" s="32"/>
      <c r="E17" s="25" t="s">
        <v>154</v>
      </c>
      <c r="I17" s="27" t="s">
        <v>27</v>
      </c>
      <c r="J17" s="25" t="s">
        <v>18</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349" t="str">
        <f>'Rekapitulace stavby'!E14</f>
        <v>Vyplň údaj</v>
      </c>
      <c r="F20" s="332"/>
      <c r="G20" s="332"/>
      <c r="H20" s="33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
        <v>18</v>
      </c>
      <c r="L22" s="32"/>
    </row>
    <row r="23" spans="2:12" s="1" customFormat="1" ht="18" customHeight="1">
      <c r="B23" s="32"/>
      <c r="E23" s="25" t="s">
        <v>31</v>
      </c>
      <c r="I23" s="27" t="s">
        <v>27</v>
      </c>
      <c r="J23" s="25" t="s">
        <v>18</v>
      </c>
      <c r="L23" s="32"/>
    </row>
    <row r="24" spans="2:12" s="1" customFormat="1" ht="6.95" customHeight="1">
      <c r="B24" s="32"/>
      <c r="L24" s="32"/>
    </row>
    <row r="25" spans="2:12" s="1" customFormat="1" ht="12" customHeight="1">
      <c r="B25" s="32"/>
      <c r="D25" s="27" t="s">
        <v>33</v>
      </c>
      <c r="I25" s="27" t="s">
        <v>25</v>
      </c>
      <c r="J25" s="25" t="s">
        <v>18</v>
      </c>
      <c r="L25" s="32"/>
    </row>
    <row r="26" spans="2:12" s="1" customFormat="1" ht="18" customHeight="1">
      <c r="B26" s="32"/>
      <c r="E26" s="25" t="s">
        <v>34</v>
      </c>
      <c r="I26" s="27" t="s">
        <v>27</v>
      </c>
      <c r="J26" s="25" t="s">
        <v>18</v>
      </c>
      <c r="L26" s="32"/>
    </row>
    <row r="27" spans="2:12" s="1" customFormat="1" ht="6.95" customHeight="1">
      <c r="B27" s="32"/>
      <c r="L27" s="32"/>
    </row>
    <row r="28" spans="2:12" s="1" customFormat="1" ht="12" customHeight="1">
      <c r="B28" s="32"/>
      <c r="D28" s="27" t="s">
        <v>35</v>
      </c>
      <c r="L28" s="32"/>
    </row>
    <row r="29" spans="2:12" s="7" customFormat="1" ht="16.5" customHeight="1">
      <c r="B29" s="90"/>
      <c r="E29" s="336" t="s">
        <v>18</v>
      </c>
      <c r="F29" s="336"/>
      <c r="G29" s="336"/>
      <c r="H29" s="336"/>
      <c r="L29" s="90"/>
    </row>
    <row r="30" spans="2:12" s="1" customFormat="1" ht="6.95" customHeight="1">
      <c r="B30" s="32"/>
      <c r="L30" s="32"/>
    </row>
    <row r="31" spans="2:12" s="1" customFormat="1" ht="6.95" customHeight="1">
      <c r="B31" s="32"/>
      <c r="D31" s="49"/>
      <c r="E31" s="49"/>
      <c r="F31" s="49"/>
      <c r="G31" s="49"/>
      <c r="H31" s="49"/>
      <c r="I31" s="49"/>
      <c r="J31" s="49"/>
      <c r="K31" s="49"/>
      <c r="L31" s="32"/>
    </row>
    <row r="32" spans="2:12" s="1" customFormat="1" ht="25.35" customHeight="1">
      <c r="B32" s="32"/>
      <c r="D32" s="91" t="s">
        <v>37</v>
      </c>
      <c r="J32" s="61">
        <f>ROUND(J100, 2)</f>
        <v>0</v>
      </c>
      <c r="L32" s="32"/>
    </row>
    <row r="33" spans="2:12" s="1" customFormat="1" ht="6.95" customHeight="1">
      <c r="B33" s="32"/>
      <c r="D33" s="49"/>
      <c r="E33" s="49"/>
      <c r="F33" s="49"/>
      <c r="G33" s="49"/>
      <c r="H33" s="49"/>
      <c r="I33" s="49"/>
      <c r="J33" s="49"/>
      <c r="K33" s="49"/>
      <c r="L33" s="32"/>
    </row>
    <row r="34" spans="2:12" s="1" customFormat="1" ht="14.45" customHeight="1">
      <c r="B34" s="32"/>
      <c r="F34" s="92" t="s">
        <v>39</v>
      </c>
      <c r="I34" s="92" t="s">
        <v>38</v>
      </c>
      <c r="J34" s="92" t="s">
        <v>40</v>
      </c>
      <c r="L34" s="32"/>
    </row>
    <row r="35" spans="2:12" s="1" customFormat="1" ht="14.45" customHeight="1">
      <c r="B35" s="32"/>
      <c r="D35" s="93" t="s">
        <v>41</v>
      </c>
      <c r="E35" s="27" t="s">
        <v>42</v>
      </c>
      <c r="F35" s="81">
        <f>ROUND((SUM(BE100:BE327)),  2)</f>
        <v>0</v>
      </c>
      <c r="I35" s="94">
        <v>0.21</v>
      </c>
      <c r="J35" s="81">
        <f>ROUND(((SUM(BE100:BE327))*I35),  2)</f>
        <v>0</v>
      </c>
      <c r="L35" s="32"/>
    </row>
    <row r="36" spans="2:12" s="1" customFormat="1" ht="14.45" customHeight="1">
      <c r="B36" s="32"/>
      <c r="E36" s="27" t="s">
        <v>43</v>
      </c>
      <c r="F36" s="81">
        <f>ROUND((SUM(BF100:BF327)),  2)</f>
        <v>0</v>
      </c>
      <c r="I36" s="94">
        <v>0.12</v>
      </c>
      <c r="J36" s="81">
        <f>ROUND(((SUM(BF100:BF327))*I36),  2)</f>
        <v>0</v>
      </c>
      <c r="L36" s="32"/>
    </row>
    <row r="37" spans="2:12" s="1" customFormat="1" ht="14.45" hidden="1" customHeight="1">
      <c r="B37" s="32"/>
      <c r="E37" s="27" t="s">
        <v>44</v>
      </c>
      <c r="F37" s="81">
        <f>ROUND((SUM(BG100:BG327)),  2)</f>
        <v>0</v>
      </c>
      <c r="I37" s="94">
        <v>0.21</v>
      </c>
      <c r="J37" s="81">
        <f>0</f>
        <v>0</v>
      </c>
      <c r="L37" s="32"/>
    </row>
    <row r="38" spans="2:12" s="1" customFormat="1" ht="14.45" hidden="1" customHeight="1">
      <c r="B38" s="32"/>
      <c r="E38" s="27" t="s">
        <v>45</v>
      </c>
      <c r="F38" s="81">
        <f>ROUND((SUM(BH100:BH327)),  2)</f>
        <v>0</v>
      </c>
      <c r="I38" s="94">
        <v>0.12</v>
      </c>
      <c r="J38" s="81">
        <f>0</f>
        <v>0</v>
      </c>
      <c r="L38" s="32"/>
    </row>
    <row r="39" spans="2:12" s="1" customFormat="1" ht="14.45" hidden="1" customHeight="1">
      <c r="B39" s="32"/>
      <c r="E39" s="27" t="s">
        <v>46</v>
      </c>
      <c r="F39" s="81">
        <f>ROUND((SUM(BI100:BI327)),  2)</f>
        <v>0</v>
      </c>
      <c r="I39" s="94">
        <v>0</v>
      </c>
      <c r="J39" s="81">
        <f>0</f>
        <v>0</v>
      </c>
      <c r="L39" s="32"/>
    </row>
    <row r="40" spans="2:12" s="1" customFormat="1" ht="6.95" customHeight="1">
      <c r="B40" s="32"/>
      <c r="L40" s="32"/>
    </row>
    <row r="41" spans="2:12" s="1" customFormat="1" ht="25.35" customHeight="1">
      <c r="B41" s="32"/>
      <c r="C41" s="95"/>
      <c r="D41" s="96" t="s">
        <v>47</v>
      </c>
      <c r="E41" s="52"/>
      <c r="F41" s="52"/>
      <c r="G41" s="97" t="s">
        <v>48</v>
      </c>
      <c r="H41" s="98" t="s">
        <v>49</v>
      </c>
      <c r="I41" s="52"/>
      <c r="J41" s="99">
        <f>SUM(J32:J39)</f>
        <v>0</v>
      </c>
      <c r="K41" s="100"/>
      <c r="L41" s="32"/>
    </row>
    <row r="42" spans="2:12" s="1" customFormat="1" ht="14.45" customHeight="1">
      <c r="B42" s="40"/>
      <c r="C42" s="41"/>
      <c r="D42" s="41"/>
      <c r="E42" s="41"/>
      <c r="F42" s="41"/>
      <c r="G42" s="41"/>
      <c r="H42" s="41"/>
      <c r="I42" s="41"/>
      <c r="J42" s="41"/>
      <c r="K42" s="41"/>
      <c r="L42" s="32"/>
    </row>
    <row r="46" spans="2:12" s="1" customFormat="1" ht="6.95" customHeight="1">
      <c r="B46" s="42"/>
      <c r="C46" s="43"/>
      <c r="D46" s="43"/>
      <c r="E46" s="43"/>
      <c r="F46" s="43"/>
      <c r="G46" s="43"/>
      <c r="H46" s="43"/>
      <c r="I46" s="43"/>
      <c r="J46" s="43"/>
      <c r="K46" s="43"/>
      <c r="L46" s="32"/>
    </row>
    <row r="47" spans="2:12" s="1" customFormat="1" ht="24.95" customHeight="1">
      <c r="B47" s="32"/>
      <c r="C47" s="21" t="s">
        <v>155</v>
      </c>
      <c r="L47" s="32"/>
    </row>
    <row r="48" spans="2:12" s="1" customFormat="1" ht="6.95" customHeight="1">
      <c r="B48" s="32"/>
      <c r="L48" s="32"/>
    </row>
    <row r="49" spans="2:47" s="1" customFormat="1" ht="12" customHeight="1">
      <c r="B49" s="32"/>
      <c r="C49" s="27" t="s">
        <v>15</v>
      </c>
      <c r="L49" s="32"/>
    </row>
    <row r="50" spans="2:47" s="1" customFormat="1" ht="16.5" customHeight="1">
      <c r="B50" s="32"/>
      <c r="E50" s="347" t="str">
        <f>E7</f>
        <v>Rekonstrukce pavilonu údržby - A, úprava 13.6.2025</v>
      </c>
      <c r="F50" s="348"/>
      <c r="G50" s="348"/>
      <c r="H50" s="348"/>
      <c r="L50" s="32"/>
    </row>
    <row r="51" spans="2:47" ht="12" customHeight="1">
      <c r="B51" s="20"/>
      <c r="C51" s="27" t="s">
        <v>150</v>
      </c>
      <c r="L51" s="20"/>
    </row>
    <row r="52" spans="2:47" s="1" customFormat="1" ht="16.5" customHeight="1">
      <c r="B52" s="32"/>
      <c r="E52" s="347" t="s">
        <v>151</v>
      </c>
      <c r="F52" s="346"/>
      <c r="G52" s="346"/>
      <c r="H52" s="346"/>
      <c r="L52" s="32"/>
    </row>
    <row r="53" spans="2:47" s="1" customFormat="1" ht="12" customHeight="1">
      <c r="B53" s="32"/>
      <c r="C53" s="27" t="s">
        <v>152</v>
      </c>
      <c r="L53" s="32"/>
    </row>
    <row r="54" spans="2:47" s="1" customFormat="1" ht="16.5" customHeight="1">
      <c r="B54" s="32"/>
      <c r="E54" s="342" t="str">
        <f>E11</f>
        <v>01 - SO 01.0 - Bourací práce</v>
      </c>
      <c r="F54" s="346"/>
      <c r="G54" s="346"/>
      <c r="H54" s="346"/>
      <c r="L54" s="32"/>
    </row>
    <row r="55" spans="2:47" s="1" customFormat="1" ht="6.95" customHeight="1">
      <c r="B55" s="32"/>
      <c r="L55" s="32"/>
    </row>
    <row r="56" spans="2:47" s="1" customFormat="1" ht="12" customHeight="1">
      <c r="B56" s="32"/>
      <c r="C56" s="27" t="s">
        <v>20</v>
      </c>
      <c r="F56" s="25" t="str">
        <f>F14</f>
        <v>Praha - Suchdol</v>
      </c>
      <c r="I56" s="27" t="s">
        <v>22</v>
      </c>
      <c r="J56" s="48" t="str">
        <f>IF(J14="","",J14)</f>
        <v>3. 4. 2024</v>
      </c>
      <c r="L56" s="32"/>
    </row>
    <row r="57" spans="2:47" s="1" customFormat="1" ht="6.95" customHeight="1">
      <c r="B57" s="32"/>
      <c r="L57" s="32"/>
    </row>
    <row r="58" spans="2:47" s="1" customFormat="1" ht="25.7" customHeight="1">
      <c r="B58" s="32"/>
      <c r="C58" s="27" t="s">
        <v>24</v>
      </c>
      <c r="F58" s="25" t="str">
        <f>E17</f>
        <v>Česká zemedělská univerzita</v>
      </c>
      <c r="I58" s="27" t="s">
        <v>30</v>
      </c>
      <c r="J58" s="30" t="str">
        <f>E23</f>
        <v>GREBNER,  spol. s r.o.</v>
      </c>
      <c r="L58" s="32"/>
    </row>
    <row r="59" spans="2:47" s="1" customFormat="1" ht="15.2" customHeight="1">
      <c r="B59" s="32"/>
      <c r="C59" s="27" t="s">
        <v>28</v>
      </c>
      <c r="F59" s="25" t="str">
        <f>IF(E20="","",E20)</f>
        <v>Vyplň údaj</v>
      </c>
      <c r="I59" s="27" t="s">
        <v>33</v>
      </c>
      <c r="J59" s="30" t="str">
        <f>E26</f>
        <v>Ing. Josef Němeček</v>
      </c>
      <c r="L59" s="32"/>
    </row>
    <row r="60" spans="2:47" s="1" customFormat="1" ht="10.35" customHeight="1">
      <c r="B60" s="32"/>
      <c r="L60" s="32"/>
    </row>
    <row r="61" spans="2:47" s="1" customFormat="1" ht="29.25" customHeight="1">
      <c r="B61" s="32"/>
      <c r="C61" s="101" t="s">
        <v>156</v>
      </c>
      <c r="D61" s="95"/>
      <c r="E61" s="95"/>
      <c r="F61" s="95"/>
      <c r="G61" s="95"/>
      <c r="H61" s="95"/>
      <c r="I61" s="95"/>
      <c r="J61" s="102" t="s">
        <v>157</v>
      </c>
      <c r="K61" s="95"/>
      <c r="L61" s="32"/>
    </row>
    <row r="62" spans="2:47" s="1" customFormat="1" ht="10.35" customHeight="1">
      <c r="B62" s="32"/>
      <c r="L62" s="32"/>
    </row>
    <row r="63" spans="2:47" s="1" customFormat="1" ht="22.9" customHeight="1">
      <c r="B63" s="32"/>
      <c r="C63" s="103" t="s">
        <v>69</v>
      </c>
      <c r="J63" s="61">
        <f>J100</f>
        <v>0</v>
      </c>
      <c r="L63" s="32"/>
      <c r="AU63" s="17" t="s">
        <v>158</v>
      </c>
    </row>
    <row r="64" spans="2:47" s="8" customFormat="1" ht="24.95" customHeight="1">
      <c r="B64" s="104"/>
      <c r="D64" s="105" t="s">
        <v>159</v>
      </c>
      <c r="E64" s="106"/>
      <c r="F64" s="106"/>
      <c r="G64" s="106"/>
      <c r="H64" s="106"/>
      <c r="I64" s="106"/>
      <c r="J64" s="107">
        <f>J101</f>
        <v>0</v>
      </c>
      <c r="L64" s="104"/>
    </row>
    <row r="65" spans="2:12" s="9" customFormat="1" ht="19.899999999999999" customHeight="1">
      <c r="B65" s="108"/>
      <c r="D65" s="109" t="s">
        <v>160</v>
      </c>
      <c r="E65" s="110"/>
      <c r="F65" s="110"/>
      <c r="G65" s="110"/>
      <c r="H65" s="110"/>
      <c r="I65" s="110"/>
      <c r="J65" s="111">
        <f>J102</f>
        <v>0</v>
      </c>
      <c r="L65" s="108"/>
    </row>
    <row r="66" spans="2:12" s="9" customFormat="1" ht="19.899999999999999" customHeight="1">
      <c r="B66" s="108"/>
      <c r="D66" s="109" t="s">
        <v>161</v>
      </c>
      <c r="E66" s="110"/>
      <c r="F66" s="110"/>
      <c r="G66" s="110"/>
      <c r="H66" s="110"/>
      <c r="I66" s="110"/>
      <c r="J66" s="111">
        <f>J151</f>
        <v>0</v>
      </c>
      <c r="L66" s="108"/>
    </row>
    <row r="67" spans="2:12" s="9" customFormat="1" ht="19.899999999999999" customHeight="1">
      <c r="B67" s="108"/>
      <c r="D67" s="109" t="s">
        <v>162</v>
      </c>
      <c r="E67" s="110"/>
      <c r="F67" s="110"/>
      <c r="G67" s="110"/>
      <c r="H67" s="110"/>
      <c r="I67" s="110"/>
      <c r="J67" s="111">
        <f>J154</f>
        <v>0</v>
      </c>
      <c r="L67" s="108"/>
    </row>
    <row r="68" spans="2:12" s="9" customFormat="1" ht="19.899999999999999" customHeight="1">
      <c r="B68" s="108"/>
      <c r="D68" s="109" t="s">
        <v>163</v>
      </c>
      <c r="E68" s="110"/>
      <c r="F68" s="110"/>
      <c r="G68" s="110"/>
      <c r="H68" s="110"/>
      <c r="I68" s="110"/>
      <c r="J68" s="111">
        <f>J246</f>
        <v>0</v>
      </c>
      <c r="L68" s="108"/>
    </row>
    <row r="69" spans="2:12" s="8" customFormat="1" ht="24.95" customHeight="1">
      <c r="B69" s="104"/>
      <c r="D69" s="105" t="s">
        <v>164</v>
      </c>
      <c r="E69" s="106"/>
      <c r="F69" s="106"/>
      <c r="G69" s="106"/>
      <c r="H69" s="106"/>
      <c r="I69" s="106"/>
      <c r="J69" s="107">
        <f>J281</f>
        <v>0</v>
      </c>
      <c r="L69" s="104"/>
    </row>
    <row r="70" spans="2:12" s="9" customFormat="1" ht="19.899999999999999" customHeight="1">
      <c r="B70" s="108"/>
      <c r="D70" s="109" t="s">
        <v>165</v>
      </c>
      <c r="E70" s="110"/>
      <c r="F70" s="110"/>
      <c r="G70" s="110"/>
      <c r="H70" s="110"/>
      <c r="I70" s="110"/>
      <c r="J70" s="111">
        <f>J282</f>
        <v>0</v>
      </c>
      <c r="L70" s="108"/>
    </row>
    <row r="71" spans="2:12" s="9" customFormat="1" ht="19.899999999999999" customHeight="1">
      <c r="B71" s="108"/>
      <c r="D71" s="109" t="s">
        <v>166</v>
      </c>
      <c r="E71" s="110"/>
      <c r="F71" s="110"/>
      <c r="G71" s="110"/>
      <c r="H71" s="110"/>
      <c r="I71" s="110"/>
      <c r="J71" s="111">
        <f>J286</f>
        <v>0</v>
      </c>
      <c r="L71" s="108"/>
    </row>
    <row r="72" spans="2:12" s="9" customFormat="1" ht="19.899999999999999" customHeight="1">
      <c r="B72" s="108"/>
      <c r="D72" s="109" t="s">
        <v>167</v>
      </c>
      <c r="E72" s="110"/>
      <c r="F72" s="110"/>
      <c r="G72" s="110"/>
      <c r="H72" s="110"/>
      <c r="I72" s="110"/>
      <c r="J72" s="111">
        <f>J290</f>
        <v>0</v>
      </c>
      <c r="L72" s="108"/>
    </row>
    <row r="73" spans="2:12" s="9" customFormat="1" ht="19.899999999999999" customHeight="1">
      <c r="B73" s="108"/>
      <c r="D73" s="109" t="s">
        <v>168</v>
      </c>
      <c r="E73" s="110"/>
      <c r="F73" s="110"/>
      <c r="G73" s="110"/>
      <c r="H73" s="110"/>
      <c r="I73" s="110"/>
      <c r="J73" s="111">
        <f>J297</f>
        <v>0</v>
      </c>
      <c r="L73" s="108"/>
    </row>
    <row r="74" spans="2:12" s="9" customFormat="1" ht="19.899999999999999" customHeight="1">
      <c r="B74" s="108"/>
      <c r="D74" s="109" t="s">
        <v>169</v>
      </c>
      <c r="E74" s="110"/>
      <c r="F74" s="110"/>
      <c r="G74" s="110"/>
      <c r="H74" s="110"/>
      <c r="I74" s="110"/>
      <c r="J74" s="111">
        <f>J305</f>
        <v>0</v>
      </c>
      <c r="L74" s="108"/>
    </row>
    <row r="75" spans="2:12" s="9" customFormat="1" ht="19.899999999999999" customHeight="1">
      <c r="B75" s="108"/>
      <c r="D75" s="109" t="s">
        <v>170</v>
      </c>
      <c r="E75" s="110"/>
      <c r="F75" s="110"/>
      <c r="G75" s="110"/>
      <c r="H75" s="110"/>
      <c r="I75" s="110"/>
      <c r="J75" s="111">
        <f>J309</f>
        <v>0</v>
      </c>
      <c r="L75" s="108"/>
    </row>
    <row r="76" spans="2:12" s="9" customFormat="1" ht="19.899999999999999" customHeight="1">
      <c r="B76" s="108"/>
      <c r="D76" s="109" t="s">
        <v>171</v>
      </c>
      <c r="E76" s="110"/>
      <c r="F76" s="110"/>
      <c r="G76" s="110"/>
      <c r="H76" s="110"/>
      <c r="I76" s="110"/>
      <c r="J76" s="111">
        <f>J313</f>
        <v>0</v>
      </c>
      <c r="L76" s="108"/>
    </row>
    <row r="77" spans="2:12" s="9" customFormat="1" ht="19.899999999999999" customHeight="1">
      <c r="B77" s="108"/>
      <c r="D77" s="109" t="s">
        <v>172</v>
      </c>
      <c r="E77" s="110"/>
      <c r="F77" s="110"/>
      <c r="G77" s="110"/>
      <c r="H77" s="110"/>
      <c r="I77" s="110"/>
      <c r="J77" s="111">
        <f>J320</f>
        <v>0</v>
      </c>
      <c r="L77" s="108"/>
    </row>
    <row r="78" spans="2:12" s="9" customFormat="1" ht="19.899999999999999" customHeight="1">
      <c r="B78" s="108"/>
      <c r="D78" s="109" t="s">
        <v>173</v>
      </c>
      <c r="E78" s="110"/>
      <c r="F78" s="110"/>
      <c r="G78" s="110"/>
      <c r="H78" s="110"/>
      <c r="I78" s="110"/>
      <c r="J78" s="111">
        <f>J324</f>
        <v>0</v>
      </c>
      <c r="L78" s="108"/>
    </row>
    <row r="79" spans="2:12" s="1" customFormat="1" ht="21.75" customHeight="1">
      <c r="B79" s="32"/>
      <c r="L79" s="32"/>
    </row>
    <row r="80" spans="2:12" s="1" customFormat="1" ht="6.95" customHeight="1">
      <c r="B80" s="40"/>
      <c r="C80" s="41"/>
      <c r="D80" s="41"/>
      <c r="E80" s="41"/>
      <c r="F80" s="41"/>
      <c r="G80" s="41"/>
      <c r="H80" s="41"/>
      <c r="I80" s="41"/>
      <c r="J80" s="41"/>
      <c r="K80" s="41"/>
      <c r="L80" s="32"/>
    </row>
    <row r="84" spans="2:12" s="1" customFormat="1" ht="6.95" customHeight="1">
      <c r="B84" s="42"/>
      <c r="C84" s="43"/>
      <c r="D84" s="43"/>
      <c r="E84" s="43"/>
      <c r="F84" s="43"/>
      <c r="G84" s="43"/>
      <c r="H84" s="43"/>
      <c r="I84" s="43"/>
      <c r="J84" s="43"/>
      <c r="K84" s="43"/>
      <c r="L84" s="32"/>
    </row>
    <row r="85" spans="2:12" s="1" customFormat="1" ht="24.95" customHeight="1">
      <c r="B85" s="32"/>
      <c r="C85" s="21" t="s">
        <v>174</v>
      </c>
      <c r="L85" s="32"/>
    </row>
    <row r="86" spans="2:12" s="1" customFormat="1" ht="6.95" customHeight="1">
      <c r="B86" s="32"/>
      <c r="L86" s="32"/>
    </row>
    <row r="87" spans="2:12" s="1" customFormat="1" ht="12" customHeight="1">
      <c r="B87" s="32"/>
      <c r="C87" s="27" t="s">
        <v>15</v>
      </c>
      <c r="L87" s="32"/>
    </row>
    <row r="88" spans="2:12" s="1" customFormat="1" ht="16.5" customHeight="1">
      <c r="B88" s="32"/>
      <c r="E88" s="347" t="str">
        <f>E7</f>
        <v>Rekonstrukce pavilonu údržby - A, úprava 13.6.2025</v>
      </c>
      <c r="F88" s="348"/>
      <c r="G88" s="348"/>
      <c r="H88" s="348"/>
      <c r="L88" s="32"/>
    </row>
    <row r="89" spans="2:12" ht="12" customHeight="1">
      <c r="B89" s="20"/>
      <c r="C89" s="27" t="s">
        <v>150</v>
      </c>
      <c r="L89" s="20"/>
    </row>
    <row r="90" spans="2:12" s="1" customFormat="1" ht="16.5" customHeight="1">
      <c r="B90" s="32"/>
      <c r="E90" s="347" t="s">
        <v>151</v>
      </c>
      <c r="F90" s="346"/>
      <c r="G90" s="346"/>
      <c r="H90" s="346"/>
      <c r="L90" s="32"/>
    </row>
    <row r="91" spans="2:12" s="1" customFormat="1" ht="12" customHeight="1">
      <c r="B91" s="32"/>
      <c r="C91" s="27" t="s">
        <v>152</v>
      </c>
      <c r="L91" s="32"/>
    </row>
    <row r="92" spans="2:12" s="1" customFormat="1" ht="16.5" customHeight="1">
      <c r="B92" s="32"/>
      <c r="E92" s="342" t="str">
        <f>E11</f>
        <v>01 - SO 01.0 - Bourací práce</v>
      </c>
      <c r="F92" s="346"/>
      <c r="G92" s="346"/>
      <c r="H92" s="346"/>
      <c r="L92" s="32"/>
    </row>
    <row r="93" spans="2:12" s="1" customFormat="1" ht="6.95" customHeight="1">
      <c r="B93" s="32"/>
      <c r="L93" s="32"/>
    </row>
    <row r="94" spans="2:12" s="1" customFormat="1" ht="12" customHeight="1">
      <c r="B94" s="32"/>
      <c r="C94" s="27" t="s">
        <v>20</v>
      </c>
      <c r="F94" s="25" t="str">
        <f>F14</f>
        <v>Praha - Suchdol</v>
      </c>
      <c r="I94" s="27" t="s">
        <v>22</v>
      </c>
      <c r="J94" s="48" t="str">
        <f>IF(J14="","",J14)</f>
        <v>3. 4. 2024</v>
      </c>
      <c r="L94" s="32"/>
    </row>
    <row r="95" spans="2:12" s="1" customFormat="1" ht="6.95" customHeight="1">
      <c r="B95" s="32"/>
      <c r="L95" s="32"/>
    </row>
    <row r="96" spans="2:12" s="1" customFormat="1" ht="25.7" customHeight="1">
      <c r="B96" s="32"/>
      <c r="C96" s="27" t="s">
        <v>24</v>
      </c>
      <c r="F96" s="25" t="str">
        <f>E17</f>
        <v>Česká zemedělská univerzita</v>
      </c>
      <c r="I96" s="27" t="s">
        <v>30</v>
      </c>
      <c r="J96" s="30" t="str">
        <f>E23</f>
        <v>GREBNER,  spol. s r.o.</v>
      </c>
      <c r="L96" s="32"/>
    </row>
    <row r="97" spans="2:65" s="1" customFormat="1" ht="15.2" customHeight="1">
      <c r="B97" s="32"/>
      <c r="C97" s="27" t="s">
        <v>28</v>
      </c>
      <c r="F97" s="25" t="str">
        <f>IF(E20="","",E20)</f>
        <v>Vyplň údaj</v>
      </c>
      <c r="I97" s="27" t="s">
        <v>33</v>
      </c>
      <c r="J97" s="30" t="str">
        <f>E26</f>
        <v>Ing. Josef Němeček</v>
      </c>
      <c r="L97" s="32"/>
    </row>
    <row r="98" spans="2:65" s="1" customFormat="1" ht="10.35" customHeight="1">
      <c r="B98" s="32"/>
      <c r="L98" s="32"/>
    </row>
    <row r="99" spans="2:65" s="10" customFormat="1" ht="29.25" customHeight="1">
      <c r="B99" s="112"/>
      <c r="C99" s="113" t="s">
        <v>175</v>
      </c>
      <c r="D99" s="114" t="s">
        <v>56</v>
      </c>
      <c r="E99" s="114" t="s">
        <v>52</v>
      </c>
      <c r="F99" s="114" t="s">
        <v>53</v>
      </c>
      <c r="G99" s="114" t="s">
        <v>176</v>
      </c>
      <c r="H99" s="114" t="s">
        <v>177</v>
      </c>
      <c r="I99" s="114" t="s">
        <v>178</v>
      </c>
      <c r="J99" s="114" t="s">
        <v>157</v>
      </c>
      <c r="K99" s="115" t="s">
        <v>179</v>
      </c>
      <c r="L99" s="112"/>
      <c r="M99" s="54" t="s">
        <v>18</v>
      </c>
      <c r="N99" s="55" t="s">
        <v>41</v>
      </c>
      <c r="O99" s="55" t="s">
        <v>180</v>
      </c>
      <c r="P99" s="55" t="s">
        <v>181</v>
      </c>
      <c r="Q99" s="55" t="s">
        <v>182</v>
      </c>
      <c r="R99" s="55" t="s">
        <v>183</v>
      </c>
      <c r="S99" s="55" t="s">
        <v>184</v>
      </c>
      <c r="T99" s="56" t="s">
        <v>185</v>
      </c>
    </row>
    <row r="100" spans="2:65" s="1" customFormat="1" ht="22.9" customHeight="1">
      <c r="B100" s="32"/>
      <c r="C100" s="59" t="s">
        <v>186</v>
      </c>
      <c r="J100" s="116">
        <f>BK100</f>
        <v>0</v>
      </c>
      <c r="L100" s="32"/>
      <c r="M100" s="57"/>
      <c r="N100" s="49"/>
      <c r="O100" s="49"/>
      <c r="P100" s="117">
        <f>P101+P281</f>
        <v>0</v>
      </c>
      <c r="Q100" s="49"/>
      <c r="R100" s="117">
        <f>R101+R281</f>
        <v>0.210785</v>
      </c>
      <c r="S100" s="49"/>
      <c r="T100" s="118">
        <f>T101+T281</f>
        <v>276.9302035</v>
      </c>
      <c r="AT100" s="17" t="s">
        <v>70</v>
      </c>
      <c r="AU100" s="17" t="s">
        <v>158</v>
      </c>
      <c r="BK100" s="119">
        <f>BK101+BK281</f>
        <v>0</v>
      </c>
    </row>
    <row r="101" spans="2:65" s="11" customFormat="1" ht="25.9" customHeight="1">
      <c r="B101" s="120"/>
      <c r="D101" s="121" t="s">
        <v>70</v>
      </c>
      <c r="E101" s="122" t="s">
        <v>187</v>
      </c>
      <c r="F101" s="122" t="s">
        <v>188</v>
      </c>
      <c r="I101" s="123"/>
      <c r="J101" s="124">
        <f>BK101</f>
        <v>0</v>
      </c>
      <c r="L101" s="120"/>
      <c r="M101" s="125"/>
      <c r="P101" s="126">
        <f>P102+P151+P154+P246</f>
        <v>0</v>
      </c>
      <c r="R101" s="126">
        <f>R102+R151+R154+R246</f>
        <v>0.210785</v>
      </c>
      <c r="T101" s="127">
        <f>T102+T151+T154+T246</f>
        <v>239.87988799999999</v>
      </c>
      <c r="AR101" s="121" t="s">
        <v>78</v>
      </c>
      <c r="AT101" s="128" t="s">
        <v>70</v>
      </c>
      <c r="AU101" s="128" t="s">
        <v>71</v>
      </c>
      <c r="AY101" s="121" t="s">
        <v>189</v>
      </c>
      <c r="BK101" s="129">
        <f>BK102+BK151+BK154+BK246</f>
        <v>0</v>
      </c>
    </row>
    <row r="102" spans="2:65" s="11" customFormat="1" ht="22.9" customHeight="1">
      <c r="B102" s="120"/>
      <c r="D102" s="121" t="s">
        <v>70</v>
      </c>
      <c r="E102" s="130" t="s">
        <v>78</v>
      </c>
      <c r="F102" s="130" t="s">
        <v>190</v>
      </c>
      <c r="I102" s="123"/>
      <c r="J102" s="131">
        <f>BK102</f>
        <v>0</v>
      </c>
      <c r="L102" s="120"/>
      <c r="M102" s="125"/>
      <c r="P102" s="126">
        <f>SUM(P103:P150)</f>
        <v>0</v>
      </c>
      <c r="R102" s="126">
        <f>SUM(R103:R150)</f>
        <v>0</v>
      </c>
      <c r="T102" s="127">
        <f>SUM(T103:T150)</f>
        <v>4.7250000000000005</v>
      </c>
      <c r="AR102" s="121" t="s">
        <v>78</v>
      </c>
      <c r="AT102" s="128" t="s">
        <v>70</v>
      </c>
      <c r="AU102" s="128" t="s">
        <v>78</v>
      </c>
      <c r="AY102" s="121" t="s">
        <v>189</v>
      </c>
      <c r="BK102" s="129">
        <f>SUM(BK103:BK150)</f>
        <v>0</v>
      </c>
    </row>
    <row r="103" spans="2:65" s="1" customFormat="1" ht="21.75" customHeight="1">
      <c r="B103" s="32"/>
      <c r="C103" s="132" t="s">
        <v>78</v>
      </c>
      <c r="D103" s="132" t="s">
        <v>191</v>
      </c>
      <c r="E103" s="133" t="s">
        <v>192</v>
      </c>
      <c r="F103" s="134" t="s">
        <v>193</v>
      </c>
      <c r="G103" s="135" t="s">
        <v>131</v>
      </c>
      <c r="H103" s="136">
        <v>35.728000000000002</v>
      </c>
      <c r="I103" s="137"/>
      <c r="J103" s="138">
        <f>ROUND(I103*H103,2)</f>
        <v>0</v>
      </c>
      <c r="K103" s="134" t="s">
        <v>194</v>
      </c>
      <c r="L103" s="32"/>
      <c r="M103" s="139" t="s">
        <v>18</v>
      </c>
      <c r="N103" s="140" t="s">
        <v>42</v>
      </c>
      <c r="P103" s="141">
        <f>O103*H103</f>
        <v>0</v>
      </c>
      <c r="Q103" s="141">
        <v>0</v>
      </c>
      <c r="R103" s="141">
        <f>Q103*H103</f>
        <v>0</v>
      </c>
      <c r="S103" s="141">
        <v>0</v>
      </c>
      <c r="T103" s="142">
        <f>S103*H103</f>
        <v>0</v>
      </c>
      <c r="AR103" s="143" t="s">
        <v>195</v>
      </c>
      <c r="AT103" s="143" t="s">
        <v>191</v>
      </c>
      <c r="AU103" s="143" t="s">
        <v>80</v>
      </c>
      <c r="AY103" s="17" t="s">
        <v>189</v>
      </c>
      <c r="BE103" s="144">
        <f>IF(N103="základní",J103,0)</f>
        <v>0</v>
      </c>
      <c r="BF103" s="144">
        <f>IF(N103="snížená",J103,0)</f>
        <v>0</v>
      </c>
      <c r="BG103" s="144">
        <f>IF(N103="zákl. přenesená",J103,0)</f>
        <v>0</v>
      </c>
      <c r="BH103" s="144">
        <f>IF(N103="sníž. přenesená",J103,0)</f>
        <v>0</v>
      </c>
      <c r="BI103" s="144">
        <f>IF(N103="nulová",J103,0)</f>
        <v>0</v>
      </c>
      <c r="BJ103" s="17" t="s">
        <v>78</v>
      </c>
      <c r="BK103" s="144">
        <f>ROUND(I103*H103,2)</f>
        <v>0</v>
      </c>
      <c r="BL103" s="17" t="s">
        <v>195</v>
      </c>
      <c r="BM103" s="143" t="s">
        <v>196</v>
      </c>
    </row>
    <row r="104" spans="2:65" s="1" customFormat="1">
      <c r="B104" s="32"/>
      <c r="D104" s="145" t="s">
        <v>197</v>
      </c>
      <c r="F104" s="146" t="s">
        <v>198</v>
      </c>
      <c r="I104" s="147"/>
      <c r="L104" s="32"/>
      <c r="M104" s="148"/>
      <c r="T104" s="51"/>
      <c r="AT104" s="17" t="s">
        <v>197</v>
      </c>
      <c r="AU104" s="17" t="s">
        <v>80</v>
      </c>
    </row>
    <row r="105" spans="2:65" s="12" customFormat="1">
      <c r="B105" s="149"/>
      <c r="D105" s="150" t="s">
        <v>144</v>
      </c>
      <c r="E105" s="151" t="s">
        <v>129</v>
      </c>
      <c r="F105" s="152" t="s">
        <v>199</v>
      </c>
      <c r="H105" s="153">
        <v>51.04</v>
      </c>
      <c r="I105" s="154"/>
      <c r="L105" s="149"/>
      <c r="M105" s="155"/>
      <c r="T105" s="156"/>
      <c r="AT105" s="151" t="s">
        <v>144</v>
      </c>
      <c r="AU105" s="151" t="s">
        <v>80</v>
      </c>
      <c r="AV105" s="12" t="s">
        <v>80</v>
      </c>
      <c r="AW105" s="12" t="s">
        <v>32</v>
      </c>
      <c r="AX105" s="12" t="s">
        <v>71</v>
      </c>
      <c r="AY105" s="151" t="s">
        <v>189</v>
      </c>
    </row>
    <row r="106" spans="2:65" s="12" customFormat="1">
      <c r="B106" s="149"/>
      <c r="D106" s="150" t="s">
        <v>144</v>
      </c>
      <c r="E106" s="151" t="s">
        <v>18</v>
      </c>
      <c r="F106" s="152" t="s">
        <v>200</v>
      </c>
      <c r="H106" s="153">
        <v>35.728000000000002</v>
      </c>
      <c r="I106" s="154"/>
      <c r="L106" s="149"/>
      <c r="M106" s="155"/>
      <c r="T106" s="156"/>
      <c r="AT106" s="151" t="s">
        <v>144</v>
      </c>
      <c r="AU106" s="151" t="s">
        <v>80</v>
      </c>
      <c r="AV106" s="12" t="s">
        <v>80</v>
      </c>
      <c r="AW106" s="12" t="s">
        <v>32</v>
      </c>
      <c r="AX106" s="12" t="s">
        <v>78</v>
      </c>
      <c r="AY106" s="151" t="s">
        <v>189</v>
      </c>
    </row>
    <row r="107" spans="2:65" s="1" customFormat="1" ht="16.5" customHeight="1">
      <c r="B107" s="32"/>
      <c r="C107" s="132" t="s">
        <v>80</v>
      </c>
      <c r="D107" s="132" t="s">
        <v>191</v>
      </c>
      <c r="E107" s="133" t="s">
        <v>201</v>
      </c>
      <c r="F107" s="134" t="s">
        <v>202</v>
      </c>
      <c r="G107" s="135" t="s">
        <v>131</v>
      </c>
      <c r="H107" s="136">
        <v>15.311999999999999</v>
      </c>
      <c r="I107" s="137"/>
      <c r="J107" s="138">
        <f>ROUND(I107*H107,2)</f>
        <v>0</v>
      </c>
      <c r="K107" s="134" t="s">
        <v>194</v>
      </c>
      <c r="L107" s="32"/>
      <c r="M107" s="139" t="s">
        <v>18</v>
      </c>
      <c r="N107" s="140" t="s">
        <v>42</v>
      </c>
      <c r="P107" s="141">
        <f>O107*H107</f>
        <v>0</v>
      </c>
      <c r="Q107" s="141">
        <v>0</v>
      </c>
      <c r="R107" s="141">
        <f>Q107*H107</f>
        <v>0</v>
      </c>
      <c r="S107" s="141">
        <v>0</v>
      </c>
      <c r="T107" s="142">
        <f>S107*H107</f>
        <v>0</v>
      </c>
      <c r="AR107" s="143" t="s">
        <v>195</v>
      </c>
      <c r="AT107" s="143" t="s">
        <v>191</v>
      </c>
      <c r="AU107" s="143" t="s">
        <v>80</v>
      </c>
      <c r="AY107" s="17" t="s">
        <v>189</v>
      </c>
      <c r="BE107" s="144">
        <f>IF(N107="základní",J107,0)</f>
        <v>0</v>
      </c>
      <c r="BF107" s="144">
        <f>IF(N107="snížená",J107,0)</f>
        <v>0</v>
      </c>
      <c r="BG107" s="144">
        <f>IF(N107="zákl. přenesená",J107,0)</f>
        <v>0</v>
      </c>
      <c r="BH107" s="144">
        <f>IF(N107="sníž. přenesená",J107,0)</f>
        <v>0</v>
      </c>
      <c r="BI107" s="144">
        <f>IF(N107="nulová",J107,0)</f>
        <v>0</v>
      </c>
      <c r="BJ107" s="17" t="s">
        <v>78</v>
      </c>
      <c r="BK107" s="144">
        <f>ROUND(I107*H107,2)</f>
        <v>0</v>
      </c>
      <c r="BL107" s="17" t="s">
        <v>195</v>
      </c>
      <c r="BM107" s="143" t="s">
        <v>203</v>
      </c>
    </row>
    <row r="108" spans="2:65" s="1" customFormat="1">
      <c r="B108" s="32"/>
      <c r="D108" s="145" t="s">
        <v>197</v>
      </c>
      <c r="F108" s="146" t="s">
        <v>204</v>
      </c>
      <c r="I108" s="147"/>
      <c r="L108" s="32"/>
      <c r="M108" s="148"/>
      <c r="T108" s="51"/>
      <c r="AT108" s="17" t="s">
        <v>197</v>
      </c>
      <c r="AU108" s="17" t="s">
        <v>80</v>
      </c>
    </row>
    <row r="109" spans="2:65" s="12" customFormat="1">
      <c r="B109" s="149"/>
      <c r="D109" s="150" t="s">
        <v>144</v>
      </c>
      <c r="E109" s="151" t="s">
        <v>18</v>
      </c>
      <c r="F109" s="152" t="s">
        <v>205</v>
      </c>
      <c r="H109" s="153">
        <v>15.311999999999999</v>
      </c>
      <c r="I109" s="154"/>
      <c r="L109" s="149"/>
      <c r="M109" s="155"/>
      <c r="T109" s="156"/>
      <c r="AT109" s="151" t="s">
        <v>144</v>
      </c>
      <c r="AU109" s="151" t="s">
        <v>80</v>
      </c>
      <c r="AV109" s="12" t="s">
        <v>80</v>
      </c>
      <c r="AW109" s="12" t="s">
        <v>32</v>
      </c>
      <c r="AX109" s="12" t="s">
        <v>78</v>
      </c>
      <c r="AY109" s="151" t="s">
        <v>189</v>
      </c>
    </row>
    <row r="110" spans="2:65" s="1" customFormat="1" ht="24.2" customHeight="1">
      <c r="B110" s="32"/>
      <c r="C110" s="132" t="s">
        <v>89</v>
      </c>
      <c r="D110" s="132" t="s">
        <v>191</v>
      </c>
      <c r="E110" s="133" t="s">
        <v>206</v>
      </c>
      <c r="F110" s="134" t="s">
        <v>207</v>
      </c>
      <c r="G110" s="135" t="s">
        <v>131</v>
      </c>
      <c r="H110" s="136">
        <v>11.025</v>
      </c>
      <c r="I110" s="137"/>
      <c r="J110" s="138">
        <f>ROUND(I110*H110,2)</f>
        <v>0</v>
      </c>
      <c r="K110" s="134" t="s">
        <v>194</v>
      </c>
      <c r="L110" s="32"/>
      <c r="M110" s="139" t="s">
        <v>18</v>
      </c>
      <c r="N110" s="140" t="s">
        <v>42</v>
      </c>
      <c r="P110" s="141">
        <f>O110*H110</f>
        <v>0</v>
      </c>
      <c r="Q110" s="141">
        <v>0</v>
      </c>
      <c r="R110" s="141">
        <f>Q110*H110</f>
        <v>0</v>
      </c>
      <c r="S110" s="141">
        <v>0</v>
      </c>
      <c r="T110" s="142">
        <f>S110*H110</f>
        <v>0</v>
      </c>
      <c r="AR110" s="143" t="s">
        <v>195</v>
      </c>
      <c r="AT110" s="143" t="s">
        <v>191</v>
      </c>
      <c r="AU110" s="143" t="s">
        <v>80</v>
      </c>
      <c r="AY110" s="17" t="s">
        <v>189</v>
      </c>
      <c r="BE110" s="144">
        <f>IF(N110="základní",J110,0)</f>
        <v>0</v>
      </c>
      <c r="BF110" s="144">
        <f>IF(N110="snížená",J110,0)</f>
        <v>0</v>
      </c>
      <c r="BG110" s="144">
        <f>IF(N110="zákl. přenesená",J110,0)</f>
        <v>0</v>
      </c>
      <c r="BH110" s="144">
        <f>IF(N110="sníž. přenesená",J110,0)</f>
        <v>0</v>
      </c>
      <c r="BI110" s="144">
        <f>IF(N110="nulová",J110,0)</f>
        <v>0</v>
      </c>
      <c r="BJ110" s="17" t="s">
        <v>78</v>
      </c>
      <c r="BK110" s="144">
        <f>ROUND(I110*H110,2)</f>
        <v>0</v>
      </c>
      <c r="BL110" s="17" t="s">
        <v>195</v>
      </c>
      <c r="BM110" s="143" t="s">
        <v>208</v>
      </c>
    </row>
    <row r="111" spans="2:65" s="1" customFormat="1">
      <c r="B111" s="32"/>
      <c r="D111" s="145" t="s">
        <v>197</v>
      </c>
      <c r="F111" s="146" t="s">
        <v>209</v>
      </c>
      <c r="I111" s="147"/>
      <c r="L111" s="32"/>
      <c r="M111" s="148"/>
      <c r="T111" s="51"/>
      <c r="AT111" s="17" t="s">
        <v>197</v>
      </c>
      <c r="AU111" s="17" t="s">
        <v>80</v>
      </c>
    </row>
    <row r="112" spans="2:65" s="12" customFormat="1">
      <c r="B112" s="149"/>
      <c r="D112" s="150" t="s">
        <v>144</v>
      </c>
      <c r="E112" s="151" t="s">
        <v>144</v>
      </c>
      <c r="F112" s="152" t="s">
        <v>210</v>
      </c>
      <c r="H112" s="153">
        <v>18.375</v>
      </c>
      <c r="I112" s="154"/>
      <c r="L112" s="149"/>
      <c r="M112" s="155"/>
      <c r="T112" s="156"/>
      <c r="AT112" s="151" t="s">
        <v>144</v>
      </c>
      <c r="AU112" s="151" t="s">
        <v>80</v>
      </c>
      <c r="AV112" s="12" t="s">
        <v>80</v>
      </c>
      <c r="AW112" s="12" t="s">
        <v>32</v>
      </c>
      <c r="AX112" s="12" t="s">
        <v>71</v>
      </c>
      <c r="AY112" s="151" t="s">
        <v>189</v>
      </c>
    </row>
    <row r="113" spans="2:65" s="12" customFormat="1">
      <c r="B113" s="149"/>
      <c r="D113" s="150" t="s">
        <v>144</v>
      </c>
      <c r="E113" s="151" t="s">
        <v>18</v>
      </c>
      <c r="F113" s="152" t="s">
        <v>211</v>
      </c>
      <c r="H113" s="153">
        <v>11.025</v>
      </c>
      <c r="I113" s="154"/>
      <c r="L113" s="149"/>
      <c r="M113" s="155"/>
      <c r="T113" s="156"/>
      <c r="AT113" s="151" t="s">
        <v>144</v>
      </c>
      <c r="AU113" s="151" t="s">
        <v>80</v>
      </c>
      <c r="AV113" s="12" t="s">
        <v>80</v>
      </c>
      <c r="AW113" s="12" t="s">
        <v>32</v>
      </c>
      <c r="AX113" s="12" t="s">
        <v>78</v>
      </c>
      <c r="AY113" s="151" t="s">
        <v>189</v>
      </c>
    </row>
    <row r="114" spans="2:65" s="1" customFormat="1" ht="24.2" customHeight="1">
      <c r="B114" s="32"/>
      <c r="C114" s="132" t="s">
        <v>195</v>
      </c>
      <c r="D114" s="132" t="s">
        <v>191</v>
      </c>
      <c r="E114" s="133" t="s">
        <v>212</v>
      </c>
      <c r="F114" s="134" t="s">
        <v>213</v>
      </c>
      <c r="G114" s="135" t="s">
        <v>131</v>
      </c>
      <c r="H114" s="136">
        <v>7.35</v>
      </c>
      <c r="I114" s="137"/>
      <c r="J114" s="138">
        <f>ROUND(I114*H114,2)</f>
        <v>0</v>
      </c>
      <c r="K114" s="134" t="s">
        <v>194</v>
      </c>
      <c r="L114" s="32"/>
      <c r="M114" s="139" t="s">
        <v>18</v>
      </c>
      <c r="N114" s="140" t="s">
        <v>42</v>
      </c>
      <c r="P114" s="141">
        <f>O114*H114</f>
        <v>0</v>
      </c>
      <c r="Q114" s="141">
        <v>0</v>
      </c>
      <c r="R114" s="141">
        <f>Q114*H114</f>
        <v>0</v>
      </c>
      <c r="S114" s="141">
        <v>0</v>
      </c>
      <c r="T114" s="142">
        <f>S114*H114</f>
        <v>0</v>
      </c>
      <c r="AR114" s="143" t="s">
        <v>195</v>
      </c>
      <c r="AT114" s="143" t="s">
        <v>191</v>
      </c>
      <c r="AU114" s="143" t="s">
        <v>80</v>
      </c>
      <c r="AY114" s="17" t="s">
        <v>189</v>
      </c>
      <c r="BE114" s="144">
        <f>IF(N114="základní",J114,0)</f>
        <v>0</v>
      </c>
      <c r="BF114" s="144">
        <f>IF(N114="snížená",J114,0)</f>
        <v>0</v>
      </c>
      <c r="BG114" s="144">
        <f>IF(N114="zákl. přenesená",J114,0)</f>
        <v>0</v>
      </c>
      <c r="BH114" s="144">
        <f>IF(N114="sníž. přenesená",J114,0)</f>
        <v>0</v>
      </c>
      <c r="BI114" s="144">
        <f>IF(N114="nulová",J114,0)</f>
        <v>0</v>
      </c>
      <c r="BJ114" s="17" t="s">
        <v>78</v>
      </c>
      <c r="BK114" s="144">
        <f>ROUND(I114*H114,2)</f>
        <v>0</v>
      </c>
      <c r="BL114" s="17" t="s">
        <v>195</v>
      </c>
      <c r="BM114" s="143" t="s">
        <v>214</v>
      </c>
    </row>
    <row r="115" spans="2:65" s="1" customFormat="1">
      <c r="B115" s="32"/>
      <c r="D115" s="145" t="s">
        <v>197</v>
      </c>
      <c r="F115" s="146" t="s">
        <v>215</v>
      </c>
      <c r="I115" s="147"/>
      <c r="L115" s="32"/>
      <c r="M115" s="148"/>
      <c r="T115" s="51"/>
      <c r="AT115" s="17" t="s">
        <v>197</v>
      </c>
      <c r="AU115" s="17" t="s">
        <v>80</v>
      </c>
    </row>
    <row r="116" spans="2:65" s="12" customFormat="1">
      <c r="B116" s="149"/>
      <c r="D116" s="150" t="s">
        <v>144</v>
      </c>
      <c r="E116" s="151" t="s">
        <v>18</v>
      </c>
      <c r="F116" s="152" t="s">
        <v>216</v>
      </c>
      <c r="H116" s="153">
        <v>7.35</v>
      </c>
      <c r="I116" s="154"/>
      <c r="L116" s="149"/>
      <c r="M116" s="155"/>
      <c r="T116" s="156"/>
      <c r="AT116" s="151" t="s">
        <v>144</v>
      </c>
      <c r="AU116" s="151" t="s">
        <v>80</v>
      </c>
      <c r="AV116" s="12" t="s">
        <v>80</v>
      </c>
      <c r="AW116" s="12" t="s">
        <v>32</v>
      </c>
      <c r="AX116" s="12" t="s">
        <v>78</v>
      </c>
      <c r="AY116" s="151" t="s">
        <v>189</v>
      </c>
    </row>
    <row r="117" spans="2:65" s="1" customFormat="1" ht="24.2" customHeight="1">
      <c r="B117" s="32"/>
      <c r="C117" s="132" t="s">
        <v>217</v>
      </c>
      <c r="D117" s="132" t="s">
        <v>191</v>
      </c>
      <c r="E117" s="133" t="s">
        <v>218</v>
      </c>
      <c r="F117" s="134" t="s">
        <v>219</v>
      </c>
      <c r="G117" s="135" t="s">
        <v>131</v>
      </c>
      <c r="H117" s="136">
        <v>0</v>
      </c>
      <c r="I117" s="137"/>
      <c r="J117" s="138">
        <f>ROUND(I117*H117,2)</f>
        <v>0</v>
      </c>
      <c r="K117" s="134" t="s">
        <v>194</v>
      </c>
      <c r="L117" s="32"/>
      <c r="M117" s="139" t="s">
        <v>18</v>
      </c>
      <c r="N117" s="140" t="s">
        <v>42</v>
      </c>
      <c r="P117" s="141">
        <f>O117*H117</f>
        <v>0</v>
      </c>
      <c r="Q117" s="141">
        <v>0</v>
      </c>
      <c r="R117" s="141">
        <f>Q117*H117</f>
        <v>0</v>
      </c>
      <c r="S117" s="141">
        <v>0</v>
      </c>
      <c r="T117" s="142">
        <f>S117*H117</f>
        <v>0</v>
      </c>
      <c r="AR117" s="143" t="s">
        <v>195</v>
      </c>
      <c r="AT117" s="143" t="s">
        <v>191</v>
      </c>
      <c r="AU117" s="143" t="s">
        <v>80</v>
      </c>
      <c r="AY117" s="17" t="s">
        <v>189</v>
      </c>
      <c r="BE117" s="144">
        <f>IF(N117="základní",J117,0)</f>
        <v>0</v>
      </c>
      <c r="BF117" s="144">
        <f>IF(N117="snížená",J117,0)</f>
        <v>0</v>
      </c>
      <c r="BG117" s="144">
        <f>IF(N117="zákl. přenesená",J117,0)</f>
        <v>0</v>
      </c>
      <c r="BH117" s="144">
        <f>IF(N117="sníž. přenesená",J117,0)</f>
        <v>0</v>
      </c>
      <c r="BI117" s="144">
        <f>IF(N117="nulová",J117,0)</f>
        <v>0</v>
      </c>
      <c r="BJ117" s="17" t="s">
        <v>78</v>
      </c>
      <c r="BK117" s="144">
        <f>ROUND(I117*H117,2)</f>
        <v>0</v>
      </c>
      <c r="BL117" s="17" t="s">
        <v>195</v>
      </c>
      <c r="BM117" s="143" t="s">
        <v>220</v>
      </c>
    </row>
    <row r="118" spans="2:65" s="1" customFormat="1">
      <c r="B118" s="32"/>
      <c r="D118" s="145" t="s">
        <v>197</v>
      </c>
      <c r="F118" s="146" t="s">
        <v>221</v>
      </c>
      <c r="I118" s="147"/>
      <c r="L118" s="32"/>
      <c r="M118" s="148"/>
      <c r="T118" s="51"/>
      <c r="AT118" s="17" t="s">
        <v>197</v>
      </c>
      <c r="AU118" s="17" t="s">
        <v>80</v>
      </c>
    </row>
    <row r="119" spans="2:65" s="1" customFormat="1" ht="19.5">
      <c r="B119" s="32"/>
      <c r="D119" s="150" t="s">
        <v>133</v>
      </c>
      <c r="F119" s="157" t="s">
        <v>222</v>
      </c>
      <c r="I119" s="147"/>
      <c r="L119" s="32"/>
      <c r="M119" s="148"/>
      <c r="T119" s="51"/>
      <c r="AT119" s="17" t="s">
        <v>133</v>
      </c>
      <c r="AU119" s="17" t="s">
        <v>80</v>
      </c>
    </row>
    <row r="120" spans="2:65" s="1" customFormat="1" ht="33" customHeight="1">
      <c r="B120" s="32"/>
      <c r="C120" s="132" t="s">
        <v>223</v>
      </c>
      <c r="D120" s="132" t="s">
        <v>191</v>
      </c>
      <c r="E120" s="133" t="s">
        <v>224</v>
      </c>
      <c r="F120" s="134" t="s">
        <v>225</v>
      </c>
      <c r="G120" s="135" t="s">
        <v>131</v>
      </c>
      <c r="H120" s="136">
        <v>2.25</v>
      </c>
      <c r="I120" s="137"/>
      <c r="J120" s="138">
        <f>ROUND(I120*H120,2)</f>
        <v>0</v>
      </c>
      <c r="K120" s="134" t="s">
        <v>194</v>
      </c>
      <c r="L120" s="32"/>
      <c r="M120" s="139" t="s">
        <v>18</v>
      </c>
      <c r="N120" s="140" t="s">
        <v>42</v>
      </c>
      <c r="P120" s="141">
        <f>O120*H120</f>
        <v>0</v>
      </c>
      <c r="Q120" s="141">
        <v>0</v>
      </c>
      <c r="R120" s="141">
        <f>Q120*H120</f>
        <v>0</v>
      </c>
      <c r="S120" s="141">
        <v>2.1</v>
      </c>
      <c r="T120" s="142">
        <f>S120*H120</f>
        <v>4.7250000000000005</v>
      </c>
      <c r="AR120" s="143" t="s">
        <v>195</v>
      </c>
      <c r="AT120" s="143" t="s">
        <v>191</v>
      </c>
      <c r="AU120" s="143" t="s">
        <v>80</v>
      </c>
      <c r="AY120" s="17" t="s">
        <v>189</v>
      </c>
      <c r="BE120" s="144">
        <f>IF(N120="základní",J120,0)</f>
        <v>0</v>
      </c>
      <c r="BF120" s="144">
        <f>IF(N120="snížená",J120,0)</f>
        <v>0</v>
      </c>
      <c r="BG120" s="144">
        <f>IF(N120="zákl. přenesená",J120,0)</f>
        <v>0</v>
      </c>
      <c r="BH120" s="144">
        <f>IF(N120="sníž. přenesená",J120,0)</f>
        <v>0</v>
      </c>
      <c r="BI120" s="144">
        <f>IF(N120="nulová",J120,0)</f>
        <v>0</v>
      </c>
      <c r="BJ120" s="17" t="s">
        <v>78</v>
      </c>
      <c r="BK120" s="144">
        <f>ROUND(I120*H120,2)</f>
        <v>0</v>
      </c>
      <c r="BL120" s="17" t="s">
        <v>195</v>
      </c>
      <c r="BM120" s="143" t="s">
        <v>226</v>
      </c>
    </row>
    <row r="121" spans="2:65" s="1" customFormat="1">
      <c r="B121" s="32"/>
      <c r="D121" s="145" t="s">
        <v>197</v>
      </c>
      <c r="F121" s="146" t="s">
        <v>227</v>
      </c>
      <c r="I121" s="147"/>
      <c r="L121" s="32"/>
      <c r="M121" s="148"/>
      <c r="T121" s="51"/>
      <c r="AT121" s="17" t="s">
        <v>197</v>
      </c>
      <c r="AU121" s="17" t="s">
        <v>80</v>
      </c>
    </row>
    <row r="122" spans="2:65" s="12" customFormat="1">
      <c r="B122" s="149"/>
      <c r="D122" s="150" t="s">
        <v>144</v>
      </c>
      <c r="E122" s="151" t="s">
        <v>18</v>
      </c>
      <c r="F122" s="152" t="s">
        <v>228</v>
      </c>
      <c r="H122" s="153">
        <v>2.25</v>
      </c>
      <c r="I122" s="154"/>
      <c r="L122" s="149"/>
      <c r="M122" s="155"/>
      <c r="T122" s="156"/>
      <c r="AT122" s="151" t="s">
        <v>144</v>
      </c>
      <c r="AU122" s="151" t="s">
        <v>80</v>
      </c>
      <c r="AV122" s="12" t="s">
        <v>80</v>
      </c>
      <c r="AW122" s="12" t="s">
        <v>32</v>
      </c>
      <c r="AX122" s="12" t="s">
        <v>78</v>
      </c>
      <c r="AY122" s="151" t="s">
        <v>189</v>
      </c>
    </row>
    <row r="123" spans="2:65" s="1" customFormat="1" ht="33" customHeight="1">
      <c r="B123" s="32"/>
      <c r="C123" s="132" t="s">
        <v>229</v>
      </c>
      <c r="D123" s="132" t="s">
        <v>191</v>
      </c>
      <c r="E123" s="133" t="s">
        <v>230</v>
      </c>
      <c r="F123" s="134" t="s">
        <v>231</v>
      </c>
      <c r="G123" s="135" t="s">
        <v>131</v>
      </c>
      <c r="H123" s="136">
        <v>18.375</v>
      </c>
      <c r="I123" s="137"/>
      <c r="J123" s="138">
        <f>ROUND(I123*H123,2)</f>
        <v>0</v>
      </c>
      <c r="K123" s="134" t="s">
        <v>194</v>
      </c>
      <c r="L123" s="32"/>
      <c r="M123" s="139" t="s">
        <v>18</v>
      </c>
      <c r="N123" s="140" t="s">
        <v>42</v>
      </c>
      <c r="P123" s="141">
        <f>O123*H123</f>
        <v>0</v>
      </c>
      <c r="Q123" s="141">
        <v>0</v>
      </c>
      <c r="R123" s="141">
        <f>Q123*H123</f>
        <v>0</v>
      </c>
      <c r="S123" s="141">
        <v>0</v>
      </c>
      <c r="T123" s="142">
        <f>S123*H123</f>
        <v>0</v>
      </c>
      <c r="AR123" s="143" t="s">
        <v>195</v>
      </c>
      <c r="AT123" s="143" t="s">
        <v>191</v>
      </c>
      <c r="AU123" s="143" t="s">
        <v>80</v>
      </c>
      <c r="AY123" s="17" t="s">
        <v>189</v>
      </c>
      <c r="BE123" s="144">
        <f>IF(N123="základní",J123,0)</f>
        <v>0</v>
      </c>
      <c r="BF123" s="144">
        <f>IF(N123="snížená",J123,0)</f>
        <v>0</v>
      </c>
      <c r="BG123" s="144">
        <f>IF(N123="zákl. přenesená",J123,0)</f>
        <v>0</v>
      </c>
      <c r="BH123" s="144">
        <f>IF(N123="sníž. přenesená",J123,0)</f>
        <v>0</v>
      </c>
      <c r="BI123" s="144">
        <f>IF(N123="nulová",J123,0)</f>
        <v>0</v>
      </c>
      <c r="BJ123" s="17" t="s">
        <v>78</v>
      </c>
      <c r="BK123" s="144">
        <f>ROUND(I123*H123,2)</f>
        <v>0</v>
      </c>
      <c r="BL123" s="17" t="s">
        <v>195</v>
      </c>
      <c r="BM123" s="143" t="s">
        <v>232</v>
      </c>
    </row>
    <row r="124" spans="2:65" s="1" customFormat="1">
      <c r="B124" s="32"/>
      <c r="D124" s="145" t="s">
        <v>197</v>
      </c>
      <c r="F124" s="146" t="s">
        <v>233</v>
      </c>
      <c r="I124" s="147"/>
      <c r="L124" s="32"/>
      <c r="M124" s="148"/>
      <c r="T124" s="51"/>
      <c r="AT124" s="17" t="s">
        <v>197</v>
      </c>
      <c r="AU124" s="17" t="s">
        <v>80</v>
      </c>
    </row>
    <row r="125" spans="2:65" s="12" customFormat="1">
      <c r="B125" s="149"/>
      <c r="D125" s="150" t="s">
        <v>144</v>
      </c>
      <c r="E125" s="151" t="s">
        <v>18</v>
      </c>
      <c r="F125" s="152" t="s">
        <v>144</v>
      </c>
      <c r="H125" s="153">
        <v>18.375</v>
      </c>
      <c r="I125" s="154"/>
      <c r="L125" s="149"/>
      <c r="M125" s="155"/>
      <c r="T125" s="156"/>
      <c r="AT125" s="151" t="s">
        <v>144</v>
      </c>
      <c r="AU125" s="151" t="s">
        <v>80</v>
      </c>
      <c r="AV125" s="12" t="s">
        <v>80</v>
      </c>
      <c r="AW125" s="12" t="s">
        <v>32</v>
      </c>
      <c r="AX125" s="12" t="s">
        <v>78</v>
      </c>
      <c r="AY125" s="151" t="s">
        <v>189</v>
      </c>
    </row>
    <row r="126" spans="2:65" s="1" customFormat="1" ht="33" customHeight="1">
      <c r="B126" s="32"/>
      <c r="C126" s="132" t="s">
        <v>234</v>
      </c>
      <c r="D126" s="132" t="s">
        <v>191</v>
      </c>
      <c r="E126" s="133" t="s">
        <v>235</v>
      </c>
      <c r="F126" s="134" t="s">
        <v>236</v>
      </c>
      <c r="G126" s="135" t="s">
        <v>131</v>
      </c>
      <c r="H126" s="136">
        <v>36.75</v>
      </c>
      <c r="I126" s="137"/>
      <c r="J126" s="138">
        <f>ROUND(I126*H126,2)</f>
        <v>0</v>
      </c>
      <c r="K126" s="134" t="s">
        <v>194</v>
      </c>
      <c r="L126" s="32"/>
      <c r="M126" s="139" t="s">
        <v>18</v>
      </c>
      <c r="N126" s="140" t="s">
        <v>42</v>
      </c>
      <c r="P126" s="141">
        <f>O126*H126</f>
        <v>0</v>
      </c>
      <c r="Q126" s="141">
        <v>0</v>
      </c>
      <c r="R126" s="141">
        <f>Q126*H126</f>
        <v>0</v>
      </c>
      <c r="S126" s="141">
        <v>0</v>
      </c>
      <c r="T126" s="142">
        <f>S126*H126</f>
        <v>0</v>
      </c>
      <c r="AR126" s="143" t="s">
        <v>195</v>
      </c>
      <c r="AT126" s="143" t="s">
        <v>191</v>
      </c>
      <c r="AU126" s="143" t="s">
        <v>80</v>
      </c>
      <c r="AY126" s="17" t="s">
        <v>189</v>
      </c>
      <c r="BE126" s="144">
        <f>IF(N126="základní",J126,0)</f>
        <v>0</v>
      </c>
      <c r="BF126" s="144">
        <f>IF(N126="snížená",J126,0)</f>
        <v>0</v>
      </c>
      <c r="BG126" s="144">
        <f>IF(N126="zákl. přenesená",J126,0)</f>
        <v>0</v>
      </c>
      <c r="BH126" s="144">
        <f>IF(N126="sníž. přenesená",J126,0)</f>
        <v>0</v>
      </c>
      <c r="BI126" s="144">
        <f>IF(N126="nulová",J126,0)</f>
        <v>0</v>
      </c>
      <c r="BJ126" s="17" t="s">
        <v>78</v>
      </c>
      <c r="BK126" s="144">
        <f>ROUND(I126*H126,2)</f>
        <v>0</v>
      </c>
      <c r="BL126" s="17" t="s">
        <v>195</v>
      </c>
      <c r="BM126" s="143" t="s">
        <v>237</v>
      </c>
    </row>
    <row r="127" spans="2:65" s="1" customFormat="1">
      <c r="B127" s="32"/>
      <c r="D127" s="145" t="s">
        <v>197</v>
      </c>
      <c r="F127" s="146" t="s">
        <v>238</v>
      </c>
      <c r="I127" s="147"/>
      <c r="L127" s="32"/>
      <c r="M127" s="148"/>
      <c r="T127" s="51"/>
      <c r="AT127" s="17" t="s">
        <v>197</v>
      </c>
      <c r="AU127" s="17" t="s">
        <v>80</v>
      </c>
    </row>
    <row r="128" spans="2:65" s="1" customFormat="1" ht="19.5">
      <c r="B128" s="32"/>
      <c r="D128" s="150" t="s">
        <v>133</v>
      </c>
      <c r="F128" s="157" t="s">
        <v>239</v>
      </c>
      <c r="I128" s="147"/>
      <c r="L128" s="32"/>
      <c r="M128" s="148"/>
      <c r="T128" s="51"/>
      <c r="AT128" s="17" t="s">
        <v>133</v>
      </c>
      <c r="AU128" s="17" t="s">
        <v>80</v>
      </c>
    </row>
    <row r="129" spans="2:65" s="12" customFormat="1">
      <c r="B129" s="149"/>
      <c r="D129" s="150" t="s">
        <v>144</v>
      </c>
      <c r="F129" s="152" t="s">
        <v>240</v>
      </c>
      <c r="H129" s="153">
        <v>36.75</v>
      </c>
      <c r="I129" s="154"/>
      <c r="L129" s="149"/>
      <c r="M129" s="155"/>
      <c r="T129" s="156"/>
      <c r="AT129" s="151" t="s">
        <v>144</v>
      </c>
      <c r="AU129" s="151" t="s">
        <v>80</v>
      </c>
      <c r="AV129" s="12" t="s">
        <v>80</v>
      </c>
      <c r="AW129" s="12" t="s">
        <v>4</v>
      </c>
      <c r="AX129" s="12" t="s">
        <v>78</v>
      </c>
      <c r="AY129" s="151" t="s">
        <v>189</v>
      </c>
    </row>
    <row r="130" spans="2:65" s="1" customFormat="1" ht="37.9" customHeight="1">
      <c r="B130" s="32"/>
      <c r="C130" s="132" t="s">
        <v>241</v>
      </c>
      <c r="D130" s="132" t="s">
        <v>191</v>
      </c>
      <c r="E130" s="133" t="s">
        <v>242</v>
      </c>
      <c r="F130" s="134" t="s">
        <v>243</v>
      </c>
      <c r="G130" s="135" t="s">
        <v>131</v>
      </c>
      <c r="H130" s="136">
        <v>17.148</v>
      </c>
      <c r="I130" s="137"/>
      <c r="J130" s="138">
        <f>ROUND(I130*H130,2)</f>
        <v>0</v>
      </c>
      <c r="K130" s="134" t="s">
        <v>194</v>
      </c>
      <c r="L130" s="32"/>
      <c r="M130" s="139" t="s">
        <v>18</v>
      </c>
      <c r="N130" s="140" t="s">
        <v>42</v>
      </c>
      <c r="P130" s="141">
        <f>O130*H130</f>
        <v>0</v>
      </c>
      <c r="Q130" s="141">
        <v>0</v>
      </c>
      <c r="R130" s="141">
        <f>Q130*H130</f>
        <v>0</v>
      </c>
      <c r="S130" s="141">
        <v>0</v>
      </c>
      <c r="T130" s="142">
        <f>S130*H130</f>
        <v>0</v>
      </c>
      <c r="AR130" s="143" t="s">
        <v>195</v>
      </c>
      <c r="AT130" s="143" t="s">
        <v>191</v>
      </c>
      <c r="AU130" s="143" t="s">
        <v>80</v>
      </c>
      <c r="AY130" s="17" t="s">
        <v>189</v>
      </c>
      <c r="BE130" s="144">
        <f>IF(N130="základní",J130,0)</f>
        <v>0</v>
      </c>
      <c r="BF130" s="144">
        <f>IF(N130="snížená",J130,0)</f>
        <v>0</v>
      </c>
      <c r="BG130" s="144">
        <f>IF(N130="zákl. přenesená",J130,0)</f>
        <v>0</v>
      </c>
      <c r="BH130" s="144">
        <f>IF(N130="sníž. přenesená",J130,0)</f>
        <v>0</v>
      </c>
      <c r="BI130" s="144">
        <f>IF(N130="nulová",J130,0)</f>
        <v>0</v>
      </c>
      <c r="BJ130" s="17" t="s">
        <v>78</v>
      </c>
      <c r="BK130" s="144">
        <f>ROUND(I130*H130,2)</f>
        <v>0</v>
      </c>
      <c r="BL130" s="17" t="s">
        <v>195</v>
      </c>
      <c r="BM130" s="143" t="s">
        <v>244</v>
      </c>
    </row>
    <row r="131" spans="2:65" s="1" customFormat="1">
      <c r="B131" s="32"/>
      <c r="D131" s="145" t="s">
        <v>197</v>
      </c>
      <c r="F131" s="146" t="s">
        <v>245</v>
      </c>
      <c r="I131" s="147"/>
      <c r="L131" s="32"/>
      <c r="M131" s="148"/>
      <c r="T131" s="51"/>
      <c r="AT131" s="17" t="s">
        <v>197</v>
      </c>
      <c r="AU131" s="17" t="s">
        <v>80</v>
      </c>
    </row>
    <row r="132" spans="2:65" s="1" customFormat="1" ht="19.5">
      <c r="B132" s="32"/>
      <c r="D132" s="150" t="s">
        <v>133</v>
      </c>
      <c r="F132" s="157" t="s">
        <v>246</v>
      </c>
      <c r="I132" s="147"/>
      <c r="L132" s="32"/>
      <c r="M132" s="148"/>
      <c r="T132" s="51"/>
      <c r="AT132" s="17" t="s">
        <v>133</v>
      </c>
      <c r="AU132" s="17" t="s">
        <v>80</v>
      </c>
    </row>
    <row r="133" spans="2:65" s="12" customFormat="1">
      <c r="B133" s="149"/>
      <c r="D133" s="150" t="s">
        <v>144</v>
      </c>
      <c r="E133" s="151" t="s">
        <v>18</v>
      </c>
      <c r="F133" s="152" t="s">
        <v>141</v>
      </c>
      <c r="H133" s="153">
        <v>17.148</v>
      </c>
      <c r="I133" s="154"/>
      <c r="L133" s="149"/>
      <c r="M133" s="155"/>
      <c r="T133" s="156"/>
      <c r="AT133" s="151" t="s">
        <v>144</v>
      </c>
      <c r="AU133" s="151" t="s">
        <v>80</v>
      </c>
      <c r="AV133" s="12" t="s">
        <v>80</v>
      </c>
      <c r="AW133" s="12" t="s">
        <v>32</v>
      </c>
      <c r="AX133" s="12" t="s">
        <v>78</v>
      </c>
      <c r="AY133" s="151" t="s">
        <v>189</v>
      </c>
    </row>
    <row r="134" spans="2:65" s="1" customFormat="1" ht="24.2" customHeight="1">
      <c r="B134" s="32"/>
      <c r="C134" s="132" t="s">
        <v>247</v>
      </c>
      <c r="D134" s="132" t="s">
        <v>191</v>
      </c>
      <c r="E134" s="133" t="s">
        <v>248</v>
      </c>
      <c r="F134" s="134" t="s">
        <v>249</v>
      </c>
      <c r="G134" s="135" t="s">
        <v>131</v>
      </c>
      <c r="H134" s="136">
        <v>17.148</v>
      </c>
      <c r="I134" s="137"/>
      <c r="J134" s="138">
        <f>ROUND(I134*H134,2)</f>
        <v>0</v>
      </c>
      <c r="K134" s="134" t="s">
        <v>194</v>
      </c>
      <c r="L134" s="32"/>
      <c r="M134" s="139" t="s">
        <v>18</v>
      </c>
      <c r="N134" s="140" t="s">
        <v>42</v>
      </c>
      <c r="P134" s="141">
        <f>O134*H134</f>
        <v>0</v>
      </c>
      <c r="Q134" s="141">
        <v>0</v>
      </c>
      <c r="R134" s="141">
        <f>Q134*H134</f>
        <v>0</v>
      </c>
      <c r="S134" s="141">
        <v>0</v>
      </c>
      <c r="T134" s="142">
        <f>S134*H134</f>
        <v>0</v>
      </c>
      <c r="AR134" s="143" t="s">
        <v>195</v>
      </c>
      <c r="AT134" s="143" t="s">
        <v>191</v>
      </c>
      <c r="AU134" s="143" t="s">
        <v>80</v>
      </c>
      <c r="AY134" s="17" t="s">
        <v>189</v>
      </c>
      <c r="BE134" s="144">
        <f>IF(N134="základní",J134,0)</f>
        <v>0</v>
      </c>
      <c r="BF134" s="144">
        <f>IF(N134="snížená",J134,0)</f>
        <v>0</v>
      </c>
      <c r="BG134" s="144">
        <f>IF(N134="zákl. přenesená",J134,0)</f>
        <v>0</v>
      </c>
      <c r="BH134" s="144">
        <f>IF(N134="sníž. přenesená",J134,0)</f>
        <v>0</v>
      </c>
      <c r="BI134" s="144">
        <f>IF(N134="nulová",J134,0)</f>
        <v>0</v>
      </c>
      <c r="BJ134" s="17" t="s">
        <v>78</v>
      </c>
      <c r="BK134" s="144">
        <f>ROUND(I134*H134,2)</f>
        <v>0</v>
      </c>
      <c r="BL134" s="17" t="s">
        <v>195</v>
      </c>
      <c r="BM134" s="143" t="s">
        <v>250</v>
      </c>
    </row>
    <row r="135" spans="2:65" s="1" customFormat="1">
      <c r="B135" s="32"/>
      <c r="D135" s="145" t="s">
        <v>197</v>
      </c>
      <c r="F135" s="146" t="s">
        <v>251</v>
      </c>
      <c r="I135" s="147"/>
      <c r="L135" s="32"/>
      <c r="M135" s="148"/>
      <c r="T135" s="51"/>
      <c r="AT135" s="17" t="s">
        <v>197</v>
      </c>
      <c r="AU135" s="17" t="s">
        <v>80</v>
      </c>
    </row>
    <row r="136" spans="2:65" s="12" customFormat="1">
      <c r="B136" s="149"/>
      <c r="D136" s="150" t="s">
        <v>144</v>
      </c>
      <c r="E136" s="151" t="s">
        <v>18</v>
      </c>
      <c r="F136" s="152" t="s">
        <v>252</v>
      </c>
      <c r="H136" s="153">
        <v>17.148</v>
      </c>
      <c r="I136" s="154"/>
      <c r="L136" s="149"/>
      <c r="M136" s="155"/>
      <c r="T136" s="156"/>
      <c r="AT136" s="151" t="s">
        <v>144</v>
      </c>
      <c r="AU136" s="151" t="s">
        <v>80</v>
      </c>
      <c r="AV136" s="12" t="s">
        <v>80</v>
      </c>
      <c r="AW136" s="12" t="s">
        <v>32</v>
      </c>
      <c r="AX136" s="12" t="s">
        <v>78</v>
      </c>
      <c r="AY136" s="151" t="s">
        <v>189</v>
      </c>
    </row>
    <row r="137" spans="2:65" s="1" customFormat="1" ht="24.2" customHeight="1">
      <c r="B137" s="32"/>
      <c r="C137" s="132" t="s">
        <v>253</v>
      </c>
      <c r="D137" s="132" t="s">
        <v>191</v>
      </c>
      <c r="E137" s="133" t="s">
        <v>254</v>
      </c>
      <c r="F137" s="134" t="s">
        <v>255</v>
      </c>
      <c r="G137" s="135" t="s">
        <v>256</v>
      </c>
      <c r="H137" s="136">
        <v>17.148</v>
      </c>
      <c r="I137" s="137"/>
      <c r="J137" s="138">
        <f>ROUND(I137*H137,2)</f>
        <v>0</v>
      </c>
      <c r="K137" s="134" t="s">
        <v>194</v>
      </c>
      <c r="L137" s="32"/>
      <c r="M137" s="139" t="s">
        <v>18</v>
      </c>
      <c r="N137" s="140" t="s">
        <v>42</v>
      </c>
      <c r="P137" s="141">
        <f>O137*H137</f>
        <v>0</v>
      </c>
      <c r="Q137" s="141">
        <v>0</v>
      </c>
      <c r="R137" s="141">
        <f>Q137*H137</f>
        <v>0</v>
      </c>
      <c r="S137" s="141">
        <v>0</v>
      </c>
      <c r="T137" s="142">
        <f>S137*H137</f>
        <v>0</v>
      </c>
      <c r="AR137" s="143" t="s">
        <v>195</v>
      </c>
      <c r="AT137" s="143" t="s">
        <v>191</v>
      </c>
      <c r="AU137" s="143" t="s">
        <v>80</v>
      </c>
      <c r="AY137" s="17" t="s">
        <v>189</v>
      </c>
      <c r="BE137" s="144">
        <f>IF(N137="základní",J137,0)</f>
        <v>0</v>
      </c>
      <c r="BF137" s="144">
        <f>IF(N137="snížená",J137,0)</f>
        <v>0</v>
      </c>
      <c r="BG137" s="144">
        <f>IF(N137="zákl. přenesená",J137,0)</f>
        <v>0</v>
      </c>
      <c r="BH137" s="144">
        <f>IF(N137="sníž. přenesená",J137,0)</f>
        <v>0</v>
      </c>
      <c r="BI137" s="144">
        <f>IF(N137="nulová",J137,0)</f>
        <v>0</v>
      </c>
      <c r="BJ137" s="17" t="s">
        <v>78</v>
      </c>
      <c r="BK137" s="144">
        <f>ROUND(I137*H137,2)</f>
        <v>0</v>
      </c>
      <c r="BL137" s="17" t="s">
        <v>195</v>
      </c>
      <c r="BM137" s="143" t="s">
        <v>257</v>
      </c>
    </row>
    <row r="138" spans="2:65" s="1" customFormat="1">
      <c r="B138" s="32"/>
      <c r="D138" s="145" t="s">
        <v>197</v>
      </c>
      <c r="F138" s="146" t="s">
        <v>258</v>
      </c>
      <c r="I138" s="147"/>
      <c r="L138" s="32"/>
      <c r="M138" s="148"/>
      <c r="T138" s="51"/>
      <c r="AT138" s="17" t="s">
        <v>197</v>
      </c>
      <c r="AU138" s="17" t="s">
        <v>80</v>
      </c>
    </row>
    <row r="139" spans="2:65" s="12" customFormat="1">
      <c r="B139" s="149"/>
      <c r="D139" s="150" t="s">
        <v>144</v>
      </c>
      <c r="E139" s="151" t="s">
        <v>141</v>
      </c>
      <c r="F139" s="152" t="s">
        <v>259</v>
      </c>
      <c r="H139" s="153">
        <v>17.148</v>
      </c>
      <c r="I139" s="154"/>
      <c r="L139" s="149"/>
      <c r="M139" s="155"/>
      <c r="T139" s="156"/>
      <c r="AT139" s="151" t="s">
        <v>144</v>
      </c>
      <c r="AU139" s="151" t="s">
        <v>80</v>
      </c>
      <c r="AV139" s="12" t="s">
        <v>80</v>
      </c>
      <c r="AW139" s="12" t="s">
        <v>32</v>
      </c>
      <c r="AX139" s="12" t="s">
        <v>78</v>
      </c>
      <c r="AY139" s="151" t="s">
        <v>189</v>
      </c>
    </row>
    <row r="140" spans="2:65" s="1" customFormat="1" ht="24.2" customHeight="1">
      <c r="B140" s="32"/>
      <c r="C140" s="132" t="s">
        <v>8</v>
      </c>
      <c r="D140" s="132" t="s">
        <v>191</v>
      </c>
      <c r="E140" s="133" t="s">
        <v>260</v>
      </c>
      <c r="F140" s="134" t="s">
        <v>261</v>
      </c>
      <c r="G140" s="135" t="s">
        <v>131</v>
      </c>
      <c r="H140" s="136">
        <v>15.68</v>
      </c>
      <c r="I140" s="137"/>
      <c r="J140" s="138">
        <f>ROUND(I140*H140,2)</f>
        <v>0</v>
      </c>
      <c r="K140" s="134" t="s">
        <v>194</v>
      </c>
      <c r="L140" s="32"/>
      <c r="M140" s="139" t="s">
        <v>18</v>
      </c>
      <c r="N140" s="140" t="s">
        <v>42</v>
      </c>
      <c r="P140" s="141">
        <f>O140*H140</f>
        <v>0</v>
      </c>
      <c r="Q140" s="141">
        <v>0</v>
      </c>
      <c r="R140" s="141">
        <f>Q140*H140</f>
        <v>0</v>
      </c>
      <c r="S140" s="141">
        <v>0</v>
      </c>
      <c r="T140" s="142">
        <f>S140*H140</f>
        <v>0</v>
      </c>
      <c r="AR140" s="143" t="s">
        <v>195</v>
      </c>
      <c r="AT140" s="143" t="s">
        <v>191</v>
      </c>
      <c r="AU140" s="143" t="s">
        <v>80</v>
      </c>
      <c r="AY140" s="17" t="s">
        <v>189</v>
      </c>
      <c r="BE140" s="144">
        <f>IF(N140="základní",J140,0)</f>
        <v>0</v>
      </c>
      <c r="BF140" s="144">
        <f>IF(N140="snížená",J140,0)</f>
        <v>0</v>
      </c>
      <c r="BG140" s="144">
        <f>IF(N140="zákl. přenesená",J140,0)</f>
        <v>0</v>
      </c>
      <c r="BH140" s="144">
        <f>IF(N140="sníž. přenesená",J140,0)</f>
        <v>0</v>
      </c>
      <c r="BI140" s="144">
        <f>IF(N140="nulová",J140,0)</f>
        <v>0</v>
      </c>
      <c r="BJ140" s="17" t="s">
        <v>78</v>
      </c>
      <c r="BK140" s="144">
        <f>ROUND(I140*H140,2)</f>
        <v>0</v>
      </c>
      <c r="BL140" s="17" t="s">
        <v>195</v>
      </c>
      <c r="BM140" s="143" t="s">
        <v>262</v>
      </c>
    </row>
    <row r="141" spans="2:65" s="1" customFormat="1">
      <c r="B141" s="32"/>
      <c r="D141" s="145" t="s">
        <v>197</v>
      </c>
      <c r="F141" s="146" t="s">
        <v>263</v>
      </c>
      <c r="I141" s="147"/>
      <c r="L141" s="32"/>
      <c r="M141" s="148"/>
      <c r="T141" s="51"/>
      <c r="AT141" s="17" t="s">
        <v>197</v>
      </c>
      <c r="AU141" s="17" t="s">
        <v>80</v>
      </c>
    </row>
    <row r="142" spans="2:65" s="12" customFormat="1">
      <c r="B142" s="149"/>
      <c r="D142" s="150" t="s">
        <v>144</v>
      </c>
      <c r="E142" s="151" t="s">
        <v>18</v>
      </c>
      <c r="F142" s="152" t="s">
        <v>264</v>
      </c>
      <c r="H142" s="153">
        <v>69.415000000000006</v>
      </c>
      <c r="I142" s="154"/>
      <c r="L142" s="149"/>
      <c r="M142" s="155"/>
      <c r="T142" s="156"/>
      <c r="AT142" s="151" t="s">
        <v>144</v>
      </c>
      <c r="AU142" s="151" t="s">
        <v>80</v>
      </c>
      <c r="AV142" s="12" t="s">
        <v>80</v>
      </c>
      <c r="AW142" s="12" t="s">
        <v>32</v>
      </c>
      <c r="AX142" s="12" t="s">
        <v>71</v>
      </c>
      <c r="AY142" s="151" t="s">
        <v>189</v>
      </c>
    </row>
    <row r="143" spans="2:65" s="12" customFormat="1">
      <c r="B143" s="149"/>
      <c r="D143" s="150" t="s">
        <v>144</v>
      </c>
      <c r="E143" s="151" t="s">
        <v>18</v>
      </c>
      <c r="F143" s="152" t="s">
        <v>265</v>
      </c>
      <c r="H143" s="153">
        <v>-6.96</v>
      </c>
      <c r="I143" s="154"/>
      <c r="L143" s="149"/>
      <c r="M143" s="155"/>
      <c r="T143" s="156"/>
      <c r="AT143" s="151" t="s">
        <v>144</v>
      </c>
      <c r="AU143" s="151" t="s">
        <v>80</v>
      </c>
      <c r="AV143" s="12" t="s">
        <v>80</v>
      </c>
      <c r="AW143" s="12" t="s">
        <v>32</v>
      </c>
      <c r="AX143" s="12" t="s">
        <v>71</v>
      </c>
      <c r="AY143" s="151" t="s">
        <v>189</v>
      </c>
    </row>
    <row r="144" spans="2:65" s="12" customFormat="1">
      <c r="B144" s="149"/>
      <c r="D144" s="150" t="s">
        <v>144</v>
      </c>
      <c r="E144" s="151" t="s">
        <v>18</v>
      </c>
      <c r="F144" s="152" t="s">
        <v>266</v>
      </c>
      <c r="H144" s="153">
        <v>-2.5</v>
      </c>
      <c r="I144" s="154"/>
      <c r="L144" s="149"/>
      <c r="M144" s="155"/>
      <c r="T144" s="156"/>
      <c r="AT144" s="151" t="s">
        <v>144</v>
      </c>
      <c r="AU144" s="151" t="s">
        <v>80</v>
      </c>
      <c r="AV144" s="12" t="s">
        <v>80</v>
      </c>
      <c r="AW144" s="12" t="s">
        <v>32</v>
      </c>
      <c r="AX144" s="12" t="s">
        <v>71</v>
      </c>
      <c r="AY144" s="151" t="s">
        <v>189</v>
      </c>
    </row>
    <row r="145" spans="2:65" s="12" customFormat="1">
      <c r="B145" s="149"/>
      <c r="D145" s="150" t="s">
        <v>144</v>
      </c>
      <c r="E145" s="151" t="s">
        <v>18</v>
      </c>
      <c r="F145" s="152" t="s">
        <v>267</v>
      </c>
      <c r="H145" s="153">
        <v>-7.6879999999999997</v>
      </c>
      <c r="I145" s="154"/>
      <c r="L145" s="149"/>
      <c r="M145" s="155"/>
      <c r="T145" s="156"/>
      <c r="AT145" s="151" t="s">
        <v>144</v>
      </c>
      <c r="AU145" s="151" t="s">
        <v>80</v>
      </c>
      <c r="AV145" s="12" t="s">
        <v>80</v>
      </c>
      <c r="AW145" s="12" t="s">
        <v>32</v>
      </c>
      <c r="AX145" s="12" t="s">
        <v>71</v>
      </c>
      <c r="AY145" s="151" t="s">
        <v>189</v>
      </c>
    </row>
    <row r="146" spans="2:65" s="13" customFormat="1">
      <c r="B146" s="158"/>
      <c r="D146" s="150" t="s">
        <v>144</v>
      </c>
      <c r="E146" s="159" t="s">
        <v>147</v>
      </c>
      <c r="F146" s="160" t="s">
        <v>268</v>
      </c>
      <c r="H146" s="161">
        <v>52.267000000000003</v>
      </c>
      <c r="I146" s="162"/>
      <c r="L146" s="158"/>
      <c r="M146" s="163"/>
      <c r="T146" s="164"/>
      <c r="AT146" s="159" t="s">
        <v>144</v>
      </c>
      <c r="AU146" s="159" t="s">
        <v>80</v>
      </c>
      <c r="AV146" s="13" t="s">
        <v>195</v>
      </c>
      <c r="AW146" s="13" t="s">
        <v>32</v>
      </c>
      <c r="AX146" s="13" t="s">
        <v>71</v>
      </c>
      <c r="AY146" s="159" t="s">
        <v>189</v>
      </c>
    </row>
    <row r="147" spans="2:65" s="12" customFormat="1">
      <c r="B147" s="149"/>
      <c r="D147" s="150" t="s">
        <v>144</v>
      </c>
      <c r="E147" s="151" t="s">
        <v>18</v>
      </c>
      <c r="F147" s="152" t="s">
        <v>269</v>
      </c>
      <c r="H147" s="153">
        <v>15.68</v>
      </c>
      <c r="I147" s="154"/>
      <c r="L147" s="149"/>
      <c r="M147" s="155"/>
      <c r="T147" s="156"/>
      <c r="AT147" s="151" t="s">
        <v>144</v>
      </c>
      <c r="AU147" s="151" t="s">
        <v>80</v>
      </c>
      <c r="AV147" s="12" t="s">
        <v>80</v>
      </c>
      <c r="AW147" s="12" t="s">
        <v>32</v>
      </c>
      <c r="AX147" s="12" t="s">
        <v>78</v>
      </c>
      <c r="AY147" s="151" t="s">
        <v>189</v>
      </c>
    </row>
    <row r="148" spans="2:65" s="1" customFormat="1" ht="24.2" customHeight="1">
      <c r="B148" s="32"/>
      <c r="C148" s="132" t="s">
        <v>270</v>
      </c>
      <c r="D148" s="132" t="s">
        <v>191</v>
      </c>
      <c r="E148" s="133" t="s">
        <v>271</v>
      </c>
      <c r="F148" s="134" t="s">
        <v>272</v>
      </c>
      <c r="G148" s="135" t="s">
        <v>131</v>
      </c>
      <c r="H148" s="136">
        <v>36.587000000000003</v>
      </c>
      <c r="I148" s="137"/>
      <c r="J148" s="138">
        <f>ROUND(I148*H148,2)</f>
        <v>0</v>
      </c>
      <c r="K148" s="134" t="s">
        <v>194</v>
      </c>
      <c r="L148" s="32"/>
      <c r="M148" s="139" t="s">
        <v>18</v>
      </c>
      <c r="N148" s="140" t="s">
        <v>42</v>
      </c>
      <c r="P148" s="141">
        <f>O148*H148</f>
        <v>0</v>
      </c>
      <c r="Q148" s="141">
        <v>0</v>
      </c>
      <c r="R148" s="141">
        <f>Q148*H148</f>
        <v>0</v>
      </c>
      <c r="S148" s="141">
        <v>0</v>
      </c>
      <c r="T148" s="142">
        <f>S148*H148</f>
        <v>0</v>
      </c>
      <c r="AR148" s="143" t="s">
        <v>195</v>
      </c>
      <c r="AT148" s="143" t="s">
        <v>191</v>
      </c>
      <c r="AU148" s="143" t="s">
        <v>80</v>
      </c>
      <c r="AY148" s="17" t="s">
        <v>189</v>
      </c>
      <c r="BE148" s="144">
        <f>IF(N148="základní",J148,0)</f>
        <v>0</v>
      </c>
      <c r="BF148" s="144">
        <f>IF(N148="snížená",J148,0)</f>
        <v>0</v>
      </c>
      <c r="BG148" s="144">
        <f>IF(N148="zákl. přenesená",J148,0)</f>
        <v>0</v>
      </c>
      <c r="BH148" s="144">
        <f>IF(N148="sníž. přenesená",J148,0)</f>
        <v>0</v>
      </c>
      <c r="BI148" s="144">
        <f>IF(N148="nulová",J148,0)</f>
        <v>0</v>
      </c>
      <c r="BJ148" s="17" t="s">
        <v>78</v>
      </c>
      <c r="BK148" s="144">
        <f>ROUND(I148*H148,2)</f>
        <v>0</v>
      </c>
      <c r="BL148" s="17" t="s">
        <v>195</v>
      </c>
      <c r="BM148" s="143" t="s">
        <v>273</v>
      </c>
    </row>
    <row r="149" spans="2:65" s="1" customFormat="1">
      <c r="B149" s="32"/>
      <c r="D149" s="145" t="s">
        <v>197</v>
      </c>
      <c r="F149" s="146" t="s">
        <v>274</v>
      </c>
      <c r="I149" s="147"/>
      <c r="L149" s="32"/>
      <c r="M149" s="148"/>
      <c r="T149" s="51"/>
      <c r="AT149" s="17" t="s">
        <v>197</v>
      </c>
      <c r="AU149" s="17" t="s">
        <v>80</v>
      </c>
    </row>
    <row r="150" spans="2:65" s="12" customFormat="1">
      <c r="B150" s="149"/>
      <c r="D150" s="150" t="s">
        <v>144</v>
      </c>
      <c r="E150" s="151" t="s">
        <v>18</v>
      </c>
      <c r="F150" s="152" t="s">
        <v>275</v>
      </c>
      <c r="H150" s="153">
        <v>36.587000000000003</v>
      </c>
      <c r="I150" s="154"/>
      <c r="L150" s="149"/>
      <c r="M150" s="155"/>
      <c r="T150" s="156"/>
      <c r="AT150" s="151" t="s">
        <v>144</v>
      </c>
      <c r="AU150" s="151" t="s">
        <v>80</v>
      </c>
      <c r="AV150" s="12" t="s">
        <v>80</v>
      </c>
      <c r="AW150" s="12" t="s">
        <v>32</v>
      </c>
      <c r="AX150" s="12" t="s">
        <v>78</v>
      </c>
      <c r="AY150" s="151" t="s">
        <v>189</v>
      </c>
    </row>
    <row r="151" spans="2:65" s="11" customFormat="1" ht="22.9" customHeight="1">
      <c r="B151" s="120"/>
      <c r="D151" s="121" t="s">
        <v>70</v>
      </c>
      <c r="E151" s="130" t="s">
        <v>89</v>
      </c>
      <c r="F151" s="130" t="s">
        <v>276</v>
      </c>
      <c r="I151" s="123"/>
      <c r="J151" s="131">
        <f>BK151</f>
        <v>0</v>
      </c>
      <c r="L151" s="120"/>
      <c r="M151" s="125"/>
      <c r="P151" s="126">
        <f>SUM(P152:P153)</f>
        <v>0</v>
      </c>
      <c r="R151" s="126">
        <f>SUM(R152:R153)</f>
        <v>0.19947000000000001</v>
      </c>
      <c r="T151" s="127">
        <f>SUM(T152:T153)</f>
        <v>0</v>
      </c>
      <c r="AR151" s="121" t="s">
        <v>78</v>
      </c>
      <c r="AT151" s="128" t="s">
        <v>70</v>
      </c>
      <c r="AU151" s="128" t="s">
        <v>78</v>
      </c>
      <c r="AY151" s="121" t="s">
        <v>189</v>
      </c>
      <c r="BK151" s="129">
        <f>SUM(BK152:BK153)</f>
        <v>0</v>
      </c>
    </row>
    <row r="152" spans="2:65" s="1" customFormat="1" ht="16.5" customHeight="1">
      <c r="B152" s="32"/>
      <c r="C152" s="132" t="s">
        <v>277</v>
      </c>
      <c r="D152" s="132" t="s">
        <v>191</v>
      </c>
      <c r="E152" s="133" t="s">
        <v>278</v>
      </c>
      <c r="F152" s="134" t="s">
        <v>279</v>
      </c>
      <c r="G152" s="135" t="s">
        <v>256</v>
      </c>
      <c r="H152" s="136">
        <v>0.183</v>
      </c>
      <c r="I152" s="137"/>
      <c r="J152" s="138">
        <f>ROUND(I152*H152,2)</f>
        <v>0</v>
      </c>
      <c r="K152" s="134" t="s">
        <v>18</v>
      </c>
      <c r="L152" s="32"/>
      <c r="M152" s="139" t="s">
        <v>18</v>
      </c>
      <c r="N152" s="140" t="s">
        <v>42</v>
      </c>
      <c r="P152" s="141">
        <f>O152*H152</f>
        <v>0</v>
      </c>
      <c r="Q152" s="141">
        <v>1.0900000000000001</v>
      </c>
      <c r="R152" s="141">
        <f>Q152*H152</f>
        <v>0.19947000000000001</v>
      </c>
      <c r="S152" s="141">
        <v>0</v>
      </c>
      <c r="T152" s="142">
        <f>S152*H152</f>
        <v>0</v>
      </c>
      <c r="AR152" s="143" t="s">
        <v>195</v>
      </c>
      <c r="AT152" s="143" t="s">
        <v>191</v>
      </c>
      <c r="AU152" s="143" t="s">
        <v>80</v>
      </c>
      <c r="AY152" s="17" t="s">
        <v>189</v>
      </c>
      <c r="BE152" s="144">
        <f>IF(N152="základní",J152,0)</f>
        <v>0</v>
      </c>
      <c r="BF152" s="144">
        <f>IF(N152="snížená",J152,0)</f>
        <v>0</v>
      </c>
      <c r="BG152" s="144">
        <f>IF(N152="zákl. přenesená",J152,0)</f>
        <v>0</v>
      </c>
      <c r="BH152" s="144">
        <f>IF(N152="sníž. přenesená",J152,0)</f>
        <v>0</v>
      </c>
      <c r="BI152" s="144">
        <f>IF(N152="nulová",J152,0)</f>
        <v>0</v>
      </c>
      <c r="BJ152" s="17" t="s">
        <v>78</v>
      </c>
      <c r="BK152" s="144">
        <f>ROUND(I152*H152,2)</f>
        <v>0</v>
      </c>
      <c r="BL152" s="17" t="s">
        <v>195</v>
      </c>
      <c r="BM152" s="143" t="s">
        <v>280</v>
      </c>
    </row>
    <row r="153" spans="2:65" s="12" customFormat="1">
      <c r="B153" s="149"/>
      <c r="D153" s="150" t="s">
        <v>144</v>
      </c>
      <c r="E153" s="151" t="s">
        <v>18</v>
      </c>
      <c r="F153" s="152" t="s">
        <v>281</v>
      </c>
      <c r="H153" s="153">
        <v>0.183</v>
      </c>
      <c r="I153" s="154"/>
      <c r="L153" s="149"/>
      <c r="M153" s="155"/>
      <c r="T153" s="156"/>
      <c r="AT153" s="151" t="s">
        <v>144</v>
      </c>
      <c r="AU153" s="151" t="s">
        <v>80</v>
      </c>
      <c r="AV153" s="12" t="s">
        <v>80</v>
      </c>
      <c r="AW153" s="12" t="s">
        <v>32</v>
      </c>
      <c r="AX153" s="12" t="s">
        <v>78</v>
      </c>
      <c r="AY153" s="151" t="s">
        <v>189</v>
      </c>
    </row>
    <row r="154" spans="2:65" s="11" customFormat="1" ht="22.9" customHeight="1">
      <c r="B154" s="120"/>
      <c r="D154" s="121" t="s">
        <v>70</v>
      </c>
      <c r="E154" s="130" t="s">
        <v>241</v>
      </c>
      <c r="F154" s="130" t="s">
        <v>282</v>
      </c>
      <c r="I154" s="123"/>
      <c r="J154" s="131">
        <f>BK154</f>
        <v>0</v>
      </c>
      <c r="L154" s="120"/>
      <c r="M154" s="125"/>
      <c r="P154" s="126">
        <f>SUM(P155:P245)</f>
        <v>0</v>
      </c>
      <c r="R154" s="126">
        <f>SUM(R155:R245)</f>
        <v>1.1315000000000002E-2</v>
      </c>
      <c r="T154" s="127">
        <f>SUM(T155:T245)</f>
        <v>235.154888</v>
      </c>
      <c r="AR154" s="121" t="s">
        <v>78</v>
      </c>
      <c r="AT154" s="128" t="s">
        <v>70</v>
      </c>
      <c r="AU154" s="128" t="s">
        <v>78</v>
      </c>
      <c r="AY154" s="121" t="s">
        <v>189</v>
      </c>
      <c r="BK154" s="129">
        <f>SUM(BK155:BK245)</f>
        <v>0</v>
      </c>
    </row>
    <row r="155" spans="2:65" s="1" customFormat="1" ht="16.5" customHeight="1">
      <c r="B155" s="32"/>
      <c r="C155" s="132" t="s">
        <v>283</v>
      </c>
      <c r="D155" s="132" t="s">
        <v>191</v>
      </c>
      <c r="E155" s="133" t="s">
        <v>284</v>
      </c>
      <c r="F155" s="134" t="s">
        <v>285</v>
      </c>
      <c r="G155" s="135" t="s">
        <v>286</v>
      </c>
      <c r="H155" s="136">
        <v>88.9</v>
      </c>
      <c r="I155" s="137"/>
      <c r="J155" s="138">
        <f>ROUND(I155*H155,2)</f>
        <v>0</v>
      </c>
      <c r="K155" s="134" t="s">
        <v>194</v>
      </c>
      <c r="L155" s="32"/>
      <c r="M155" s="139" t="s">
        <v>18</v>
      </c>
      <c r="N155" s="140" t="s">
        <v>42</v>
      </c>
      <c r="P155" s="141">
        <f>O155*H155</f>
        <v>0</v>
      </c>
      <c r="Q155" s="141">
        <v>1.1E-4</v>
      </c>
      <c r="R155" s="141">
        <f>Q155*H155</f>
        <v>9.7790000000000012E-3</v>
      </c>
      <c r="S155" s="141">
        <v>0</v>
      </c>
      <c r="T155" s="142">
        <f>S155*H155</f>
        <v>0</v>
      </c>
      <c r="AR155" s="143" t="s">
        <v>195</v>
      </c>
      <c r="AT155" s="143" t="s">
        <v>191</v>
      </c>
      <c r="AU155" s="143" t="s">
        <v>80</v>
      </c>
      <c r="AY155" s="17" t="s">
        <v>189</v>
      </c>
      <c r="BE155" s="144">
        <f>IF(N155="základní",J155,0)</f>
        <v>0</v>
      </c>
      <c r="BF155" s="144">
        <f>IF(N155="snížená",J155,0)</f>
        <v>0</v>
      </c>
      <c r="BG155" s="144">
        <f>IF(N155="zákl. přenesená",J155,0)</f>
        <v>0</v>
      </c>
      <c r="BH155" s="144">
        <f>IF(N155="sníž. přenesená",J155,0)</f>
        <v>0</v>
      </c>
      <c r="BI155" s="144">
        <f>IF(N155="nulová",J155,0)</f>
        <v>0</v>
      </c>
      <c r="BJ155" s="17" t="s">
        <v>78</v>
      </c>
      <c r="BK155" s="144">
        <f>ROUND(I155*H155,2)</f>
        <v>0</v>
      </c>
      <c r="BL155" s="17" t="s">
        <v>195</v>
      </c>
      <c r="BM155" s="143" t="s">
        <v>287</v>
      </c>
    </row>
    <row r="156" spans="2:65" s="1" customFormat="1">
      <c r="B156" s="32"/>
      <c r="D156" s="145" t="s">
        <v>197</v>
      </c>
      <c r="F156" s="146" t="s">
        <v>288</v>
      </c>
      <c r="I156" s="147"/>
      <c r="L156" s="32"/>
      <c r="M156" s="148"/>
      <c r="T156" s="51"/>
      <c r="AT156" s="17" t="s">
        <v>197</v>
      </c>
      <c r="AU156" s="17" t="s">
        <v>80</v>
      </c>
    </row>
    <row r="157" spans="2:65" s="12" customFormat="1">
      <c r="B157" s="149"/>
      <c r="D157" s="150" t="s">
        <v>144</v>
      </c>
      <c r="E157" s="151" t="s">
        <v>18</v>
      </c>
      <c r="F157" s="152" t="s">
        <v>289</v>
      </c>
      <c r="H157" s="153">
        <v>14.8</v>
      </c>
      <c r="I157" s="154"/>
      <c r="L157" s="149"/>
      <c r="M157" s="155"/>
      <c r="T157" s="156"/>
      <c r="AT157" s="151" t="s">
        <v>144</v>
      </c>
      <c r="AU157" s="151" t="s">
        <v>80</v>
      </c>
      <c r="AV157" s="12" t="s">
        <v>80</v>
      </c>
      <c r="AW157" s="12" t="s">
        <v>32</v>
      </c>
      <c r="AX157" s="12" t="s">
        <v>71</v>
      </c>
      <c r="AY157" s="151" t="s">
        <v>189</v>
      </c>
    </row>
    <row r="158" spans="2:65" s="12" customFormat="1">
      <c r="B158" s="149"/>
      <c r="D158" s="150" t="s">
        <v>144</v>
      </c>
      <c r="E158" s="151" t="s">
        <v>18</v>
      </c>
      <c r="F158" s="152" t="s">
        <v>290</v>
      </c>
      <c r="H158" s="153">
        <v>74.099999999999994</v>
      </c>
      <c r="I158" s="154"/>
      <c r="L158" s="149"/>
      <c r="M158" s="155"/>
      <c r="T158" s="156"/>
      <c r="AT158" s="151" t="s">
        <v>144</v>
      </c>
      <c r="AU158" s="151" t="s">
        <v>80</v>
      </c>
      <c r="AV158" s="12" t="s">
        <v>80</v>
      </c>
      <c r="AW158" s="12" t="s">
        <v>32</v>
      </c>
      <c r="AX158" s="12" t="s">
        <v>71</v>
      </c>
      <c r="AY158" s="151" t="s">
        <v>189</v>
      </c>
    </row>
    <row r="159" spans="2:65" s="13" customFormat="1">
      <c r="B159" s="158"/>
      <c r="D159" s="150" t="s">
        <v>144</v>
      </c>
      <c r="E159" s="159" t="s">
        <v>18</v>
      </c>
      <c r="F159" s="160" t="s">
        <v>268</v>
      </c>
      <c r="H159" s="161">
        <v>88.9</v>
      </c>
      <c r="I159" s="162"/>
      <c r="L159" s="158"/>
      <c r="M159" s="163"/>
      <c r="T159" s="164"/>
      <c r="AT159" s="159" t="s">
        <v>144</v>
      </c>
      <c r="AU159" s="159" t="s">
        <v>80</v>
      </c>
      <c r="AV159" s="13" t="s">
        <v>195</v>
      </c>
      <c r="AW159" s="13" t="s">
        <v>32</v>
      </c>
      <c r="AX159" s="13" t="s">
        <v>78</v>
      </c>
      <c r="AY159" s="159" t="s">
        <v>189</v>
      </c>
    </row>
    <row r="160" spans="2:65" s="1" customFormat="1" ht="16.5" customHeight="1">
      <c r="B160" s="32"/>
      <c r="C160" s="132" t="s">
        <v>291</v>
      </c>
      <c r="D160" s="132" t="s">
        <v>191</v>
      </c>
      <c r="E160" s="133" t="s">
        <v>292</v>
      </c>
      <c r="F160" s="134" t="s">
        <v>293</v>
      </c>
      <c r="G160" s="135" t="s">
        <v>131</v>
      </c>
      <c r="H160" s="136">
        <v>10.903</v>
      </c>
      <c r="I160" s="137"/>
      <c r="J160" s="138">
        <f>ROUND(I160*H160,2)</f>
        <v>0</v>
      </c>
      <c r="K160" s="134" t="s">
        <v>194</v>
      </c>
      <c r="L160" s="32"/>
      <c r="M160" s="139" t="s">
        <v>18</v>
      </c>
      <c r="N160" s="140" t="s">
        <v>42</v>
      </c>
      <c r="P160" s="141">
        <f>O160*H160</f>
        <v>0</v>
      </c>
      <c r="Q160" s="141">
        <v>0</v>
      </c>
      <c r="R160" s="141">
        <f>Q160*H160</f>
        <v>0</v>
      </c>
      <c r="S160" s="141">
        <v>2.4</v>
      </c>
      <c r="T160" s="142">
        <f>S160*H160</f>
        <v>26.167200000000001</v>
      </c>
      <c r="AR160" s="143" t="s">
        <v>195</v>
      </c>
      <c r="AT160" s="143" t="s">
        <v>191</v>
      </c>
      <c r="AU160" s="143" t="s">
        <v>80</v>
      </c>
      <c r="AY160" s="17" t="s">
        <v>189</v>
      </c>
      <c r="BE160" s="144">
        <f>IF(N160="základní",J160,0)</f>
        <v>0</v>
      </c>
      <c r="BF160" s="144">
        <f>IF(N160="snížená",J160,0)</f>
        <v>0</v>
      </c>
      <c r="BG160" s="144">
        <f>IF(N160="zákl. přenesená",J160,0)</f>
        <v>0</v>
      </c>
      <c r="BH160" s="144">
        <f>IF(N160="sníž. přenesená",J160,0)</f>
        <v>0</v>
      </c>
      <c r="BI160" s="144">
        <f>IF(N160="nulová",J160,0)</f>
        <v>0</v>
      </c>
      <c r="BJ160" s="17" t="s">
        <v>78</v>
      </c>
      <c r="BK160" s="144">
        <f>ROUND(I160*H160,2)</f>
        <v>0</v>
      </c>
      <c r="BL160" s="17" t="s">
        <v>195</v>
      </c>
      <c r="BM160" s="143" t="s">
        <v>294</v>
      </c>
    </row>
    <row r="161" spans="2:65" s="1" customFormat="1">
      <c r="B161" s="32"/>
      <c r="D161" s="145" t="s">
        <v>197</v>
      </c>
      <c r="F161" s="146" t="s">
        <v>295</v>
      </c>
      <c r="I161" s="147"/>
      <c r="L161" s="32"/>
      <c r="M161" s="148"/>
      <c r="T161" s="51"/>
      <c r="AT161" s="17" t="s">
        <v>197</v>
      </c>
      <c r="AU161" s="17" t="s">
        <v>80</v>
      </c>
    </row>
    <row r="162" spans="2:65" s="12" customFormat="1">
      <c r="B162" s="149"/>
      <c r="D162" s="150" t="s">
        <v>144</v>
      </c>
      <c r="E162" s="151" t="s">
        <v>133</v>
      </c>
      <c r="F162" s="152" t="s">
        <v>296</v>
      </c>
      <c r="H162" s="153">
        <v>43.61</v>
      </c>
      <c r="I162" s="154"/>
      <c r="L162" s="149"/>
      <c r="M162" s="155"/>
      <c r="T162" s="156"/>
      <c r="AT162" s="151" t="s">
        <v>144</v>
      </c>
      <c r="AU162" s="151" t="s">
        <v>80</v>
      </c>
      <c r="AV162" s="12" t="s">
        <v>80</v>
      </c>
      <c r="AW162" s="12" t="s">
        <v>32</v>
      </c>
      <c r="AX162" s="12" t="s">
        <v>71</v>
      </c>
      <c r="AY162" s="151" t="s">
        <v>189</v>
      </c>
    </row>
    <row r="163" spans="2:65" s="12" customFormat="1">
      <c r="B163" s="149"/>
      <c r="D163" s="150" t="s">
        <v>144</v>
      </c>
      <c r="E163" s="151" t="s">
        <v>18</v>
      </c>
      <c r="F163" s="152" t="s">
        <v>297</v>
      </c>
      <c r="H163" s="153">
        <v>10.903</v>
      </c>
      <c r="I163" s="154"/>
      <c r="L163" s="149"/>
      <c r="M163" s="155"/>
      <c r="T163" s="156"/>
      <c r="AT163" s="151" t="s">
        <v>144</v>
      </c>
      <c r="AU163" s="151" t="s">
        <v>80</v>
      </c>
      <c r="AV163" s="12" t="s">
        <v>80</v>
      </c>
      <c r="AW163" s="12" t="s">
        <v>32</v>
      </c>
      <c r="AX163" s="12" t="s">
        <v>78</v>
      </c>
      <c r="AY163" s="151" t="s">
        <v>189</v>
      </c>
    </row>
    <row r="164" spans="2:65" s="1" customFormat="1" ht="16.5" customHeight="1">
      <c r="B164" s="32"/>
      <c r="C164" s="132" t="s">
        <v>298</v>
      </c>
      <c r="D164" s="132" t="s">
        <v>191</v>
      </c>
      <c r="E164" s="133" t="s">
        <v>299</v>
      </c>
      <c r="F164" s="134" t="s">
        <v>300</v>
      </c>
      <c r="G164" s="135" t="s">
        <v>135</v>
      </c>
      <c r="H164" s="136">
        <v>207.928</v>
      </c>
      <c r="I164" s="137"/>
      <c r="J164" s="138">
        <f>ROUND(I164*H164,2)</f>
        <v>0</v>
      </c>
      <c r="K164" s="134" t="s">
        <v>194</v>
      </c>
      <c r="L164" s="32"/>
      <c r="M164" s="139" t="s">
        <v>18</v>
      </c>
      <c r="N164" s="140" t="s">
        <v>42</v>
      </c>
      <c r="P164" s="141">
        <f>O164*H164</f>
        <v>0</v>
      </c>
      <c r="Q164" s="141">
        <v>0</v>
      </c>
      <c r="R164" s="141">
        <f>Q164*H164</f>
        <v>0</v>
      </c>
      <c r="S164" s="141">
        <v>0.08</v>
      </c>
      <c r="T164" s="142">
        <f>S164*H164</f>
        <v>16.634239999999998</v>
      </c>
      <c r="AR164" s="143" t="s">
        <v>195</v>
      </c>
      <c r="AT164" s="143" t="s">
        <v>191</v>
      </c>
      <c r="AU164" s="143" t="s">
        <v>80</v>
      </c>
      <c r="AY164" s="17" t="s">
        <v>189</v>
      </c>
      <c r="BE164" s="144">
        <f>IF(N164="základní",J164,0)</f>
        <v>0</v>
      </c>
      <c r="BF164" s="144">
        <f>IF(N164="snížená",J164,0)</f>
        <v>0</v>
      </c>
      <c r="BG164" s="144">
        <f>IF(N164="zákl. přenesená",J164,0)</f>
        <v>0</v>
      </c>
      <c r="BH164" s="144">
        <f>IF(N164="sníž. přenesená",J164,0)</f>
        <v>0</v>
      </c>
      <c r="BI164" s="144">
        <f>IF(N164="nulová",J164,0)</f>
        <v>0</v>
      </c>
      <c r="BJ164" s="17" t="s">
        <v>78</v>
      </c>
      <c r="BK164" s="144">
        <f>ROUND(I164*H164,2)</f>
        <v>0</v>
      </c>
      <c r="BL164" s="17" t="s">
        <v>195</v>
      </c>
      <c r="BM164" s="143" t="s">
        <v>301</v>
      </c>
    </row>
    <row r="165" spans="2:65" s="1" customFormat="1">
      <c r="B165" s="32"/>
      <c r="D165" s="145" t="s">
        <v>197</v>
      </c>
      <c r="F165" s="146" t="s">
        <v>302</v>
      </c>
      <c r="I165" s="147"/>
      <c r="L165" s="32"/>
      <c r="M165" s="148"/>
      <c r="T165" s="51"/>
      <c r="AT165" s="17" t="s">
        <v>197</v>
      </c>
      <c r="AU165" s="17" t="s">
        <v>80</v>
      </c>
    </row>
    <row r="166" spans="2:65" s="12" customFormat="1">
      <c r="B166" s="149"/>
      <c r="D166" s="150" t="s">
        <v>144</v>
      </c>
      <c r="E166" s="151" t="s">
        <v>18</v>
      </c>
      <c r="F166" s="152" t="s">
        <v>303</v>
      </c>
      <c r="H166" s="153">
        <v>89.388000000000005</v>
      </c>
      <c r="I166" s="154"/>
      <c r="L166" s="149"/>
      <c r="M166" s="155"/>
      <c r="T166" s="156"/>
      <c r="AT166" s="151" t="s">
        <v>144</v>
      </c>
      <c r="AU166" s="151" t="s">
        <v>80</v>
      </c>
      <c r="AV166" s="12" t="s">
        <v>80</v>
      </c>
      <c r="AW166" s="12" t="s">
        <v>32</v>
      </c>
      <c r="AX166" s="12" t="s">
        <v>71</v>
      </c>
      <c r="AY166" s="151" t="s">
        <v>189</v>
      </c>
    </row>
    <row r="167" spans="2:65" s="12" customFormat="1">
      <c r="B167" s="149"/>
      <c r="D167" s="150" t="s">
        <v>144</v>
      </c>
      <c r="E167" s="151" t="s">
        <v>18</v>
      </c>
      <c r="F167" s="152" t="s">
        <v>304</v>
      </c>
      <c r="H167" s="153">
        <v>-12.4</v>
      </c>
      <c r="I167" s="154"/>
      <c r="L167" s="149"/>
      <c r="M167" s="155"/>
      <c r="T167" s="156"/>
      <c r="AT167" s="151" t="s">
        <v>144</v>
      </c>
      <c r="AU167" s="151" t="s">
        <v>80</v>
      </c>
      <c r="AV167" s="12" t="s">
        <v>80</v>
      </c>
      <c r="AW167" s="12" t="s">
        <v>32</v>
      </c>
      <c r="AX167" s="12" t="s">
        <v>71</v>
      </c>
      <c r="AY167" s="151" t="s">
        <v>189</v>
      </c>
    </row>
    <row r="168" spans="2:65" s="12" customFormat="1">
      <c r="B168" s="149"/>
      <c r="D168" s="150" t="s">
        <v>144</v>
      </c>
      <c r="E168" s="151" t="s">
        <v>18</v>
      </c>
      <c r="F168" s="152" t="s">
        <v>305</v>
      </c>
      <c r="H168" s="153">
        <v>146.34</v>
      </c>
      <c r="I168" s="154"/>
      <c r="L168" s="149"/>
      <c r="M168" s="155"/>
      <c r="T168" s="156"/>
      <c r="AT168" s="151" t="s">
        <v>144</v>
      </c>
      <c r="AU168" s="151" t="s">
        <v>80</v>
      </c>
      <c r="AV168" s="12" t="s">
        <v>80</v>
      </c>
      <c r="AW168" s="12" t="s">
        <v>32</v>
      </c>
      <c r="AX168" s="12" t="s">
        <v>71</v>
      </c>
      <c r="AY168" s="151" t="s">
        <v>189</v>
      </c>
    </row>
    <row r="169" spans="2:65" s="12" customFormat="1">
      <c r="B169" s="149"/>
      <c r="D169" s="150" t="s">
        <v>144</v>
      </c>
      <c r="E169" s="151" t="s">
        <v>18</v>
      </c>
      <c r="F169" s="152" t="s">
        <v>306</v>
      </c>
      <c r="H169" s="153">
        <v>-15.4</v>
      </c>
      <c r="I169" s="154"/>
      <c r="L169" s="149"/>
      <c r="M169" s="155"/>
      <c r="T169" s="156"/>
      <c r="AT169" s="151" t="s">
        <v>144</v>
      </c>
      <c r="AU169" s="151" t="s">
        <v>80</v>
      </c>
      <c r="AV169" s="12" t="s">
        <v>80</v>
      </c>
      <c r="AW169" s="12" t="s">
        <v>32</v>
      </c>
      <c r="AX169" s="12" t="s">
        <v>71</v>
      </c>
      <c r="AY169" s="151" t="s">
        <v>189</v>
      </c>
    </row>
    <row r="170" spans="2:65" s="13" customFormat="1">
      <c r="B170" s="158"/>
      <c r="D170" s="150" t="s">
        <v>144</v>
      </c>
      <c r="E170" s="159" t="s">
        <v>18</v>
      </c>
      <c r="F170" s="160" t="s">
        <v>268</v>
      </c>
      <c r="H170" s="161">
        <v>207.928</v>
      </c>
      <c r="I170" s="162"/>
      <c r="L170" s="158"/>
      <c r="M170" s="163"/>
      <c r="T170" s="164"/>
      <c r="AT170" s="159" t="s">
        <v>144</v>
      </c>
      <c r="AU170" s="159" t="s">
        <v>80</v>
      </c>
      <c r="AV170" s="13" t="s">
        <v>195</v>
      </c>
      <c r="AW170" s="13" t="s">
        <v>32</v>
      </c>
      <c r="AX170" s="13" t="s">
        <v>78</v>
      </c>
      <c r="AY170" s="159" t="s">
        <v>189</v>
      </c>
    </row>
    <row r="171" spans="2:65" s="1" customFormat="1" ht="16.5" customHeight="1">
      <c r="B171" s="32"/>
      <c r="C171" s="132" t="s">
        <v>307</v>
      </c>
      <c r="D171" s="132" t="s">
        <v>191</v>
      </c>
      <c r="E171" s="133" t="s">
        <v>308</v>
      </c>
      <c r="F171" s="134" t="s">
        <v>309</v>
      </c>
      <c r="G171" s="135" t="s">
        <v>135</v>
      </c>
      <c r="H171" s="136">
        <v>213.499</v>
      </c>
      <c r="I171" s="137"/>
      <c r="J171" s="138">
        <f>ROUND(I171*H171,2)</f>
        <v>0</v>
      </c>
      <c r="K171" s="134" t="s">
        <v>194</v>
      </c>
      <c r="L171" s="32"/>
      <c r="M171" s="139" t="s">
        <v>18</v>
      </c>
      <c r="N171" s="140" t="s">
        <v>42</v>
      </c>
      <c r="P171" s="141">
        <f>O171*H171</f>
        <v>0</v>
      </c>
      <c r="Q171" s="141">
        <v>0</v>
      </c>
      <c r="R171" s="141">
        <f>Q171*H171</f>
        <v>0</v>
      </c>
      <c r="S171" s="141">
        <v>0.14000000000000001</v>
      </c>
      <c r="T171" s="142">
        <f>S171*H171</f>
        <v>29.889860000000002</v>
      </c>
      <c r="AR171" s="143" t="s">
        <v>195</v>
      </c>
      <c r="AT171" s="143" t="s">
        <v>191</v>
      </c>
      <c r="AU171" s="143" t="s">
        <v>80</v>
      </c>
      <c r="AY171" s="17" t="s">
        <v>189</v>
      </c>
      <c r="BE171" s="144">
        <f>IF(N171="základní",J171,0)</f>
        <v>0</v>
      </c>
      <c r="BF171" s="144">
        <f>IF(N171="snížená",J171,0)</f>
        <v>0</v>
      </c>
      <c r="BG171" s="144">
        <f>IF(N171="zákl. přenesená",J171,0)</f>
        <v>0</v>
      </c>
      <c r="BH171" s="144">
        <f>IF(N171="sníž. přenesená",J171,0)</f>
        <v>0</v>
      </c>
      <c r="BI171" s="144">
        <f>IF(N171="nulová",J171,0)</f>
        <v>0</v>
      </c>
      <c r="BJ171" s="17" t="s">
        <v>78</v>
      </c>
      <c r="BK171" s="144">
        <f>ROUND(I171*H171,2)</f>
        <v>0</v>
      </c>
      <c r="BL171" s="17" t="s">
        <v>195</v>
      </c>
      <c r="BM171" s="143" t="s">
        <v>310</v>
      </c>
    </row>
    <row r="172" spans="2:65" s="1" customFormat="1">
      <c r="B172" s="32"/>
      <c r="D172" s="145" t="s">
        <v>197</v>
      </c>
      <c r="F172" s="146" t="s">
        <v>311</v>
      </c>
      <c r="I172" s="147"/>
      <c r="L172" s="32"/>
      <c r="M172" s="148"/>
      <c r="T172" s="51"/>
      <c r="AT172" s="17" t="s">
        <v>197</v>
      </c>
      <c r="AU172" s="17" t="s">
        <v>80</v>
      </c>
    </row>
    <row r="173" spans="2:65" s="12" customFormat="1">
      <c r="B173" s="149"/>
      <c r="D173" s="150" t="s">
        <v>144</v>
      </c>
      <c r="E173" s="151" t="s">
        <v>18</v>
      </c>
      <c r="F173" s="152" t="s">
        <v>312</v>
      </c>
      <c r="H173" s="153">
        <v>125.319</v>
      </c>
      <c r="I173" s="154"/>
      <c r="L173" s="149"/>
      <c r="M173" s="155"/>
      <c r="T173" s="156"/>
      <c r="AT173" s="151" t="s">
        <v>144</v>
      </c>
      <c r="AU173" s="151" t="s">
        <v>80</v>
      </c>
      <c r="AV173" s="12" t="s">
        <v>80</v>
      </c>
      <c r="AW173" s="12" t="s">
        <v>32</v>
      </c>
      <c r="AX173" s="12" t="s">
        <v>71</v>
      </c>
      <c r="AY173" s="151" t="s">
        <v>189</v>
      </c>
    </row>
    <row r="174" spans="2:65" s="12" customFormat="1">
      <c r="B174" s="149"/>
      <c r="D174" s="150" t="s">
        <v>144</v>
      </c>
      <c r="E174" s="151" t="s">
        <v>18</v>
      </c>
      <c r="F174" s="152" t="s">
        <v>313</v>
      </c>
      <c r="H174" s="153">
        <v>-9.3000000000000007</v>
      </c>
      <c r="I174" s="154"/>
      <c r="L174" s="149"/>
      <c r="M174" s="155"/>
      <c r="T174" s="156"/>
      <c r="AT174" s="151" t="s">
        <v>144</v>
      </c>
      <c r="AU174" s="151" t="s">
        <v>80</v>
      </c>
      <c r="AV174" s="12" t="s">
        <v>80</v>
      </c>
      <c r="AW174" s="12" t="s">
        <v>32</v>
      </c>
      <c r="AX174" s="12" t="s">
        <v>71</v>
      </c>
      <c r="AY174" s="151" t="s">
        <v>189</v>
      </c>
    </row>
    <row r="175" spans="2:65" s="12" customFormat="1">
      <c r="B175" s="149"/>
      <c r="D175" s="150" t="s">
        <v>144</v>
      </c>
      <c r="E175" s="151" t="s">
        <v>18</v>
      </c>
      <c r="F175" s="152" t="s">
        <v>314</v>
      </c>
      <c r="H175" s="153">
        <v>109.08</v>
      </c>
      <c r="I175" s="154"/>
      <c r="L175" s="149"/>
      <c r="M175" s="155"/>
      <c r="T175" s="156"/>
      <c r="AT175" s="151" t="s">
        <v>144</v>
      </c>
      <c r="AU175" s="151" t="s">
        <v>80</v>
      </c>
      <c r="AV175" s="12" t="s">
        <v>80</v>
      </c>
      <c r="AW175" s="12" t="s">
        <v>32</v>
      </c>
      <c r="AX175" s="12" t="s">
        <v>71</v>
      </c>
      <c r="AY175" s="151" t="s">
        <v>189</v>
      </c>
    </row>
    <row r="176" spans="2:65" s="12" customFormat="1">
      <c r="B176" s="149"/>
      <c r="D176" s="150" t="s">
        <v>144</v>
      </c>
      <c r="E176" s="151" t="s">
        <v>18</v>
      </c>
      <c r="F176" s="152" t="s">
        <v>315</v>
      </c>
      <c r="H176" s="153">
        <v>-11.6</v>
      </c>
      <c r="I176" s="154"/>
      <c r="L176" s="149"/>
      <c r="M176" s="155"/>
      <c r="T176" s="156"/>
      <c r="AT176" s="151" t="s">
        <v>144</v>
      </c>
      <c r="AU176" s="151" t="s">
        <v>80</v>
      </c>
      <c r="AV176" s="12" t="s">
        <v>80</v>
      </c>
      <c r="AW176" s="12" t="s">
        <v>32</v>
      </c>
      <c r="AX176" s="12" t="s">
        <v>71</v>
      </c>
      <c r="AY176" s="151" t="s">
        <v>189</v>
      </c>
    </row>
    <row r="177" spans="2:65" s="13" customFormat="1">
      <c r="B177" s="158"/>
      <c r="D177" s="150" t="s">
        <v>144</v>
      </c>
      <c r="E177" s="159" t="s">
        <v>18</v>
      </c>
      <c r="F177" s="160" t="s">
        <v>268</v>
      </c>
      <c r="H177" s="161">
        <v>213.499</v>
      </c>
      <c r="I177" s="162"/>
      <c r="L177" s="158"/>
      <c r="M177" s="163"/>
      <c r="T177" s="164"/>
      <c r="AT177" s="159" t="s">
        <v>144</v>
      </c>
      <c r="AU177" s="159" t="s">
        <v>80</v>
      </c>
      <c r="AV177" s="13" t="s">
        <v>195</v>
      </c>
      <c r="AW177" s="13" t="s">
        <v>32</v>
      </c>
      <c r="AX177" s="13" t="s">
        <v>78</v>
      </c>
      <c r="AY177" s="159" t="s">
        <v>189</v>
      </c>
    </row>
    <row r="178" spans="2:65" s="1" customFormat="1" ht="24.2" customHeight="1">
      <c r="B178" s="32"/>
      <c r="C178" s="132" t="s">
        <v>316</v>
      </c>
      <c r="D178" s="132" t="s">
        <v>191</v>
      </c>
      <c r="E178" s="133" t="s">
        <v>317</v>
      </c>
      <c r="F178" s="134" t="s">
        <v>318</v>
      </c>
      <c r="G178" s="135" t="s">
        <v>131</v>
      </c>
      <c r="H178" s="136">
        <v>1.917</v>
      </c>
      <c r="I178" s="137"/>
      <c r="J178" s="138">
        <f>ROUND(I178*H178,2)</f>
        <v>0</v>
      </c>
      <c r="K178" s="134" t="s">
        <v>18</v>
      </c>
      <c r="L178" s="32"/>
      <c r="M178" s="139" t="s">
        <v>18</v>
      </c>
      <c r="N178" s="140" t="s">
        <v>42</v>
      </c>
      <c r="P178" s="141">
        <f>O178*H178</f>
        <v>0</v>
      </c>
      <c r="Q178" s="141">
        <v>0</v>
      </c>
      <c r="R178" s="141">
        <f>Q178*H178</f>
        <v>0</v>
      </c>
      <c r="S178" s="141">
        <v>1.5940000000000001</v>
      </c>
      <c r="T178" s="142">
        <f>S178*H178</f>
        <v>3.055698</v>
      </c>
      <c r="AR178" s="143" t="s">
        <v>195</v>
      </c>
      <c r="AT178" s="143" t="s">
        <v>191</v>
      </c>
      <c r="AU178" s="143" t="s">
        <v>80</v>
      </c>
      <c r="AY178" s="17" t="s">
        <v>189</v>
      </c>
      <c r="BE178" s="144">
        <f>IF(N178="základní",J178,0)</f>
        <v>0</v>
      </c>
      <c r="BF178" s="144">
        <f>IF(N178="snížená",J178,0)</f>
        <v>0</v>
      </c>
      <c r="BG178" s="144">
        <f>IF(N178="zákl. přenesená",J178,0)</f>
        <v>0</v>
      </c>
      <c r="BH178" s="144">
        <f>IF(N178="sníž. přenesená",J178,0)</f>
        <v>0</v>
      </c>
      <c r="BI178" s="144">
        <f>IF(N178="nulová",J178,0)</f>
        <v>0</v>
      </c>
      <c r="BJ178" s="17" t="s">
        <v>78</v>
      </c>
      <c r="BK178" s="144">
        <f>ROUND(I178*H178,2)</f>
        <v>0</v>
      </c>
      <c r="BL178" s="17" t="s">
        <v>195</v>
      </c>
      <c r="BM178" s="143" t="s">
        <v>319</v>
      </c>
    </row>
    <row r="179" spans="2:65" s="12" customFormat="1">
      <c r="B179" s="149"/>
      <c r="D179" s="150" t="s">
        <v>144</v>
      </c>
      <c r="E179" s="151" t="s">
        <v>18</v>
      </c>
      <c r="F179" s="152" t="s">
        <v>320</v>
      </c>
      <c r="H179" s="153">
        <v>1.917</v>
      </c>
      <c r="I179" s="154"/>
      <c r="L179" s="149"/>
      <c r="M179" s="155"/>
      <c r="T179" s="156"/>
      <c r="AT179" s="151" t="s">
        <v>144</v>
      </c>
      <c r="AU179" s="151" t="s">
        <v>80</v>
      </c>
      <c r="AV179" s="12" t="s">
        <v>80</v>
      </c>
      <c r="AW179" s="12" t="s">
        <v>32</v>
      </c>
      <c r="AX179" s="12" t="s">
        <v>78</v>
      </c>
      <c r="AY179" s="151" t="s">
        <v>189</v>
      </c>
    </row>
    <row r="180" spans="2:65" s="1" customFormat="1" ht="16.5" customHeight="1">
      <c r="B180" s="32"/>
      <c r="C180" s="132" t="s">
        <v>321</v>
      </c>
      <c r="D180" s="132" t="s">
        <v>191</v>
      </c>
      <c r="E180" s="133" t="s">
        <v>322</v>
      </c>
      <c r="F180" s="134" t="s">
        <v>323</v>
      </c>
      <c r="G180" s="135" t="s">
        <v>131</v>
      </c>
      <c r="H180" s="136">
        <v>0.92</v>
      </c>
      <c r="I180" s="137"/>
      <c r="J180" s="138">
        <f>ROUND(I180*H180,2)</f>
        <v>0</v>
      </c>
      <c r="K180" s="134" t="s">
        <v>194</v>
      </c>
      <c r="L180" s="32"/>
      <c r="M180" s="139" t="s">
        <v>18</v>
      </c>
      <c r="N180" s="140" t="s">
        <v>42</v>
      </c>
      <c r="P180" s="141">
        <f>O180*H180</f>
        <v>0</v>
      </c>
      <c r="Q180" s="141">
        <v>0</v>
      </c>
      <c r="R180" s="141">
        <f>Q180*H180</f>
        <v>0</v>
      </c>
      <c r="S180" s="141">
        <v>2.4</v>
      </c>
      <c r="T180" s="142">
        <f>S180*H180</f>
        <v>2.2080000000000002</v>
      </c>
      <c r="AR180" s="143" t="s">
        <v>195</v>
      </c>
      <c r="AT180" s="143" t="s">
        <v>191</v>
      </c>
      <c r="AU180" s="143" t="s">
        <v>80</v>
      </c>
      <c r="AY180" s="17" t="s">
        <v>189</v>
      </c>
      <c r="BE180" s="144">
        <f>IF(N180="základní",J180,0)</f>
        <v>0</v>
      </c>
      <c r="BF180" s="144">
        <f>IF(N180="snížená",J180,0)</f>
        <v>0</v>
      </c>
      <c r="BG180" s="144">
        <f>IF(N180="zákl. přenesená",J180,0)</f>
        <v>0</v>
      </c>
      <c r="BH180" s="144">
        <f>IF(N180="sníž. přenesená",J180,0)</f>
        <v>0</v>
      </c>
      <c r="BI180" s="144">
        <f>IF(N180="nulová",J180,0)</f>
        <v>0</v>
      </c>
      <c r="BJ180" s="17" t="s">
        <v>78</v>
      </c>
      <c r="BK180" s="144">
        <f>ROUND(I180*H180,2)</f>
        <v>0</v>
      </c>
      <c r="BL180" s="17" t="s">
        <v>195</v>
      </c>
      <c r="BM180" s="143" t="s">
        <v>324</v>
      </c>
    </row>
    <row r="181" spans="2:65" s="1" customFormat="1">
      <c r="B181" s="32"/>
      <c r="D181" s="145" t="s">
        <v>197</v>
      </c>
      <c r="F181" s="146" t="s">
        <v>325</v>
      </c>
      <c r="I181" s="147"/>
      <c r="L181" s="32"/>
      <c r="M181" s="148"/>
      <c r="T181" s="51"/>
      <c r="AT181" s="17" t="s">
        <v>197</v>
      </c>
      <c r="AU181" s="17" t="s">
        <v>80</v>
      </c>
    </row>
    <row r="182" spans="2:65" s="12" customFormat="1">
      <c r="B182" s="149"/>
      <c r="D182" s="150" t="s">
        <v>144</v>
      </c>
      <c r="E182" s="151" t="s">
        <v>18</v>
      </c>
      <c r="F182" s="152" t="s">
        <v>326</v>
      </c>
      <c r="H182" s="153">
        <v>0.92</v>
      </c>
      <c r="I182" s="154"/>
      <c r="L182" s="149"/>
      <c r="M182" s="155"/>
      <c r="T182" s="156"/>
      <c r="AT182" s="151" t="s">
        <v>144</v>
      </c>
      <c r="AU182" s="151" t="s">
        <v>80</v>
      </c>
      <c r="AV182" s="12" t="s">
        <v>80</v>
      </c>
      <c r="AW182" s="12" t="s">
        <v>32</v>
      </c>
      <c r="AX182" s="12" t="s">
        <v>78</v>
      </c>
      <c r="AY182" s="151" t="s">
        <v>189</v>
      </c>
    </row>
    <row r="183" spans="2:65" s="1" customFormat="1" ht="24.2" customHeight="1">
      <c r="B183" s="32"/>
      <c r="C183" s="132" t="s">
        <v>7</v>
      </c>
      <c r="D183" s="132" t="s">
        <v>191</v>
      </c>
      <c r="E183" s="133" t="s">
        <v>327</v>
      </c>
      <c r="F183" s="134" t="s">
        <v>328</v>
      </c>
      <c r="G183" s="135" t="s">
        <v>131</v>
      </c>
      <c r="H183" s="136">
        <v>0.84</v>
      </c>
      <c r="I183" s="137"/>
      <c r="J183" s="138">
        <f>ROUND(I183*H183,2)</f>
        <v>0</v>
      </c>
      <c r="K183" s="134" t="s">
        <v>194</v>
      </c>
      <c r="L183" s="32"/>
      <c r="M183" s="139" t="s">
        <v>18</v>
      </c>
      <c r="N183" s="140" t="s">
        <v>42</v>
      </c>
      <c r="P183" s="141">
        <f>O183*H183</f>
        <v>0</v>
      </c>
      <c r="Q183" s="141">
        <v>0</v>
      </c>
      <c r="R183" s="141">
        <f>Q183*H183</f>
        <v>0</v>
      </c>
      <c r="S183" s="141">
        <v>1.6</v>
      </c>
      <c r="T183" s="142">
        <f>S183*H183</f>
        <v>1.3440000000000001</v>
      </c>
      <c r="AR183" s="143" t="s">
        <v>195</v>
      </c>
      <c r="AT183" s="143" t="s">
        <v>191</v>
      </c>
      <c r="AU183" s="143" t="s">
        <v>80</v>
      </c>
      <c r="AY183" s="17" t="s">
        <v>189</v>
      </c>
      <c r="BE183" s="144">
        <f>IF(N183="základní",J183,0)</f>
        <v>0</v>
      </c>
      <c r="BF183" s="144">
        <f>IF(N183="snížená",J183,0)</f>
        <v>0</v>
      </c>
      <c r="BG183" s="144">
        <f>IF(N183="zákl. přenesená",J183,0)</f>
        <v>0</v>
      </c>
      <c r="BH183" s="144">
        <f>IF(N183="sníž. přenesená",J183,0)</f>
        <v>0</v>
      </c>
      <c r="BI183" s="144">
        <f>IF(N183="nulová",J183,0)</f>
        <v>0</v>
      </c>
      <c r="BJ183" s="17" t="s">
        <v>78</v>
      </c>
      <c r="BK183" s="144">
        <f>ROUND(I183*H183,2)</f>
        <v>0</v>
      </c>
      <c r="BL183" s="17" t="s">
        <v>195</v>
      </c>
      <c r="BM183" s="143" t="s">
        <v>329</v>
      </c>
    </row>
    <row r="184" spans="2:65" s="1" customFormat="1">
      <c r="B184" s="32"/>
      <c r="D184" s="145" t="s">
        <v>197</v>
      </c>
      <c r="F184" s="146" t="s">
        <v>330</v>
      </c>
      <c r="I184" s="147"/>
      <c r="L184" s="32"/>
      <c r="M184" s="148"/>
      <c r="T184" s="51"/>
      <c r="AT184" s="17" t="s">
        <v>197</v>
      </c>
      <c r="AU184" s="17" t="s">
        <v>80</v>
      </c>
    </row>
    <row r="185" spans="2:65" s="12" customFormat="1">
      <c r="B185" s="149"/>
      <c r="D185" s="150" t="s">
        <v>144</v>
      </c>
      <c r="E185" s="151" t="s">
        <v>18</v>
      </c>
      <c r="F185" s="152" t="s">
        <v>331</v>
      </c>
      <c r="H185" s="153">
        <v>0.84</v>
      </c>
      <c r="I185" s="154"/>
      <c r="L185" s="149"/>
      <c r="M185" s="155"/>
      <c r="T185" s="156"/>
      <c r="AT185" s="151" t="s">
        <v>144</v>
      </c>
      <c r="AU185" s="151" t="s">
        <v>80</v>
      </c>
      <c r="AV185" s="12" t="s">
        <v>80</v>
      </c>
      <c r="AW185" s="12" t="s">
        <v>32</v>
      </c>
      <c r="AX185" s="12" t="s">
        <v>78</v>
      </c>
      <c r="AY185" s="151" t="s">
        <v>189</v>
      </c>
    </row>
    <row r="186" spans="2:65" s="1" customFormat="1" ht="16.5" customHeight="1">
      <c r="B186" s="32"/>
      <c r="C186" s="132" t="s">
        <v>332</v>
      </c>
      <c r="D186" s="132" t="s">
        <v>191</v>
      </c>
      <c r="E186" s="133" t="s">
        <v>333</v>
      </c>
      <c r="F186" s="134" t="s">
        <v>334</v>
      </c>
      <c r="G186" s="135" t="s">
        <v>135</v>
      </c>
      <c r="H186" s="136">
        <v>387.5</v>
      </c>
      <c r="I186" s="137"/>
      <c r="J186" s="138">
        <f>ROUND(I186*H186,2)</f>
        <v>0</v>
      </c>
      <c r="K186" s="134" t="s">
        <v>194</v>
      </c>
      <c r="L186" s="32"/>
      <c r="M186" s="139" t="s">
        <v>18</v>
      </c>
      <c r="N186" s="140" t="s">
        <v>42</v>
      </c>
      <c r="P186" s="141">
        <f>O186*H186</f>
        <v>0</v>
      </c>
      <c r="Q186" s="141">
        <v>0</v>
      </c>
      <c r="R186" s="141">
        <f>Q186*H186</f>
        <v>0</v>
      </c>
      <c r="S186" s="141">
        <v>0.09</v>
      </c>
      <c r="T186" s="142">
        <f>S186*H186</f>
        <v>34.875</v>
      </c>
      <c r="AR186" s="143" t="s">
        <v>195</v>
      </c>
      <c r="AT186" s="143" t="s">
        <v>191</v>
      </c>
      <c r="AU186" s="143" t="s">
        <v>80</v>
      </c>
      <c r="AY186" s="17" t="s">
        <v>189</v>
      </c>
      <c r="BE186" s="144">
        <f>IF(N186="základní",J186,0)</f>
        <v>0</v>
      </c>
      <c r="BF186" s="144">
        <f>IF(N186="snížená",J186,0)</f>
        <v>0</v>
      </c>
      <c r="BG186" s="144">
        <f>IF(N186="zákl. přenesená",J186,0)</f>
        <v>0</v>
      </c>
      <c r="BH186" s="144">
        <f>IF(N186="sníž. přenesená",J186,0)</f>
        <v>0</v>
      </c>
      <c r="BI186" s="144">
        <f>IF(N186="nulová",J186,0)</f>
        <v>0</v>
      </c>
      <c r="BJ186" s="17" t="s">
        <v>78</v>
      </c>
      <c r="BK186" s="144">
        <f>ROUND(I186*H186,2)</f>
        <v>0</v>
      </c>
      <c r="BL186" s="17" t="s">
        <v>195</v>
      </c>
      <c r="BM186" s="143" t="s">
        <v>335</v>
      </c>
    </row>
    <row r="187" spans="2:65" s="1" customFormat="1">
      <c r="B187" s="32"/>
      <c r="D187" s="145" t="s">
        <v>197</v>
      </c>
      <c r="F187" s="146" t="s">
        <v>336</v>
      </c>
      <c r="I187" s="147"/>
      <c r="L187" s="32"/>
      <c r="M187" s="148"/>
      <c r="T187" s="51"/>
      <c r="AT187" s="17" t="s">
        <v>197</v>
      </c>
      <c r="AU187" s="17" t="s">
        <v>80</v>
      </c>
    </row>
    <row r="188" spans="2:65" s="12" customFormat="1">
      <c r="B188" s="149"/>
      <c r="D188" s="150" t="s">
        <v>144</v>
      </c>
      <c r="E188" s="151" t="s">
        <v>18</v>
      </c>
      <c r="F188" s="152" t="s">
        <v>337</v>
      </c>
      <c r="H188" s="153">
        <v>387.5</v>
      </c>
      <c r="I188" s="154"/>
      <c r="L188" s="149"/>
      <c r="M188" s="155"/>
      <c r="T188" s="156"/>
      <c r="AT188" s="151" t="s">
        <v>144</v>
      </c>
      <c r="AU188" s="151" t="s">
        <v>80</v>
      </c>
      <c r="AV188" s="12" t="s">
        <v>80</v>
      </c>
      <c r="AW188" s="12" t="s">
        <v>32</v>
      </c>
      <c r="AX188" s="12" t="s">
        <v>78</v>
      </c>
      <c r="AY188" s="151" t="s">
        <v>189</v>
      </c>
    </row>
    <row r="189" spans="2:65" s="1" customFormat="1" ht="16.5" customHeight="1">
      <c r="B189" s="32"/>
      <c r="C189" s="132" t="s">
        <v>338</v>
      </c>
      <c r="D189" s="132" t="s">
        <v>191</v>
      </c>
      <c r="E189" s="133" t="s">
        <v>339</v>
      </c>
      <c r="F189" s="134" t="s">
        <v>340</v>
      </c>
      <c r="G189" s="135" t="s">
        <v>135</v>
      </c>
      <c r="H189" s="136">
        <v>206.4</v>
      </c>
      <c r="I189" s="137"/>
      <c r="J189" s="138">
        <f>ROUND(I189*H189,2)</f>
        <v>0</v>
      </c>
      <c r="K189" s="134" t="s">
        <v>194</v>
      </c>
      <c r="L189" s="32"/>
      <c r="M189" s="139" t="s">
        <v>18</v>
      </c>
      <c r="N189" s="140" t="s">
        <v>42</v>
      </c>
      <c r="P189" s="141">
        <f>O189*H189</f>
        <v>0</v>
      </c>
      <c r="Q189" s="141">
        <v>0</v>
      </c>
      <c r="R189" s="141">
        <f>Q189*H189</f>
        <v>0</v>
      </c>
      <c r="S189" s="141">
        <v>0.1</v>
      </c>
      <c r="T189" s="142">
        <f>S189*H189</f>
        <v>20.64</v>
      </c>
      <c r="AR189" s="143" t="s">
        <v>195</v>
      </c>
      <c r="AT189" s="143" t="s">
        <v>191</v>
      </c>
      <c r="AU189" s="143" t="s">
        <v>80</v>
      </c>
      <c r="AY189" s="17" t="s">
        <v>189</v>
      </c>
      <c r="BE189" s="144">
        <f>IF(N189="základní",J189,0)</f>
        <v>0</v>
      </c>
      <c r="BF189" s="144">
        <f>IF(N189="snížená",J189,0)</f>
        <v>0</v>
      </c>
      <c r="BG189" s="144">
        <f>IF(N189="zákl. přenesená",J189,0)</f>
        <v>0</v>
      </c>
      <c r="BH189" s="144">
        <f>IF(N189="sníž. přenesená",J189,0)</f>
        <v>0</v>
      </c>
      <c r="BI189" s="144">
        <f>IF(N189="nulová",J189,0)</f>
        <v>0</v>
      </c>
      <c r="BJ189" s="17" t="s">
        <v>78</v>
      </c>
      <c r="BK189" s="144">
        <f>ROUND(I189*H189,2)</f>
        <v>0</v>
      </c>
      <c r="BL189" s="17" t="s">
        <v>195</v>
      </c>
      <c r="BM189" s="143" t="s">
        <v>341</v>
      </c>
    </row>
    <row r="190" spans="2:65" s="1" customFormat="1">
      <c r="B190" s="32"/>
      <c r="D190" s="145" t="s">
        <v>197</v>
      </c>
      <c r="F190" s="146" t="s">
        <v>342</v>
      </c>
      <c r="I190" s="147"/>
      <c r="L190" s="32"/>
      <c r="M190" s="148"/>
      <c r="T190" s="51"/>
      <c r="AT190" s="17" t="s">
        <v>197</v>
      </c>
      <c r="AU190" s="17" t="s">
        <v>80</v>
      </c>
    </row>
    <row r="191" spans="2:65" s="12" customFormat="1">
      <c r="B191" s="149"/>
      <c r="D191" s="150" t="s">
        <v>144</v>
      </c>
      <c r="E191" s="151" t="s">
        <v>138</v>
      </c>
      <c r="F191" s="152" t="s">
        <v>343</v>
      </c>
      <c r="H191" s="153">
        <v>206.4</v>
      </c>
      <c r="I191" s="154"/>
      <c r="L191" s="149"/>
      <c r="M191" s="155"/>
      <c r="T191" s="156"/>
      <c r="AT191" s="151" t="s">
        <v>144</v>
      </c>
      <c r="AU191" s="151" t="s">
        <v>80</v>
      </c>
      <c r="AV191" s="12" t="s">
        <v>80</v>
      </c>
      <c r="AW191" s="12" t="s">
        <v>32</v>
      </c>
      <c r="AX191" s="12" t="s">
        <v>78</v>
      </c>
      <c r="AY191" s="151" t="s">
        <v>189</v>
      </c>
    </row>
    <row r="192" spans="2:65" s="1" customFormat="1" ht="16.5" customHeight="1">
      <c r="B192" s="32"/>
      <c r="C192" s="132" t="s">
        <v>344</v>
      </c>
      <c r="D192" s="132" t="s">
        <v>191</v>
      </c>
      <c r="E192" s="133" t="s">
        <v>345</v>
      </c>
      <c r="F192" s="134" t="s">
        <v>346</v>
      </c>
      <c r="G192" s="135" t="s">
        <v>135</v>
      </c>
      <c r="H192" s="136">
        <v>171.94499999999999</v>
      </c>
      <c r="I192" s="137"/>
      <c r="J192" s="138">
        <f>ROUND(I192*H192,2)</f>
        <v>0</v>
      </c>
      <c r="K192" s="134" t="s">
        <v>194</v>
      </c>
      <c r="L192" s="32"/>
      <c r="M192" s="139" t="s">
        <v>18</v>
      </c>
      <c r="N192" s="140" t="s">
        <v>42</v>
      </c>
      <c r="P192" s="141">
        <f>O192*H192</f>
        <v>0</v>
      </c>
      <c r="Q192" s="141">
        <v>0</v>
      </c>
      <c r="R192" s="141">
        <f>Q192*H192</f>
        <v>0</v>
      </c>
      <c r="S192" s="141">
        <v>0</v>
      </c>
      <c r="T192" s="142">
        <f>S192*H192</f>
        <v>0</v>
      </c>
      <c r="AR192" s="143" t="s">
        <v>195</v>
      </c>
      <c r="AT192" s="143" t="s">
        <v>191</v>
      </c>
      <c r="AU192" s="143" t="s">
        <v>80</v>
      </c>
      <c r="AY192" s="17" t="s">
        <v>189</v>
      </c>
      <c r="BE192" s="144">
        <f>IF(N192="základní",J192,0)</f>
        <v>0</v>
      </c>
      <c r="BF192" s="144">
        <f>IF(N192="snížená",J192,0)</f>
        <v>0</v>
      </c>
      <c r="BG192" s="144">
        <f>IF(N192="zákl. přenesená",J192,0)</f>
        <v>0</v>
      </c>
      <c r="BH192" s="144">
        <f>IF(N192="sníž. přenesená",J192,0)</f>
        <v>0</v>
      </c>
      <c r="BI192" s="144">
        <f>IF(N192="nulová",J192,0)</f>
        <v>0</v>
      </c>
      <c r="BJ192" s="17" t="s">
        <v>78</v>
      </c>
      <c r="BK192" s="144">
        <f>ROUND(I192*H192,2)</f>
        <v>0</v>
      </c>
      <c r="BL192" s="17" t="s">
        <v>195</v>
      </c>
      <c r="BM192" s="143" t="s">
        <v>347</v>
      </c>
    </row>
    <row r="193" spans="2:65" s="1" customFormat="1">
      <c r="B193" s="32"/>
      <c r="D193" s="145" t="s">
        <v>197</v>
      </c>
      <c r="F193" s="146" t="s">
        <v>348</v>
      </c>
      <c r="I193" s="147"/>
      <c r="L193" s="32"/>
      <c r="M193" s="148"/>
      <c r="T193" s="51"/>
      <c r="AT193" s="17" t="s">
        <v>197</v>
      </c>
      <c r="AU193" s="17" t="s">
        <v>80</v>
      </c>
    </row>
    <row r="194" spans="2:65" s="12" customFormat="1">
      <c r="B194" s="149"/>
      <c r="D194" s="150" t="s">
        <v>144</v>
      </c>
      <c r="E194" s="151" t="s">
        <v>18</v>
      </c>
      <c r="F194" s="152" t="s">
        <v>349</v>
      </c>
      <c r="H194" s="153">
        <v>171.94499999999999</v>
      </c>
      <c r="I194" s="154"/>
      <c r="L194" s="149"/>
      <c r="M194" s="155"/>
      <c r="T194" s="156"/>
      <c r="AT194" s="151" t="s">
        <v>144</v>
      </c>
      <c r="AU194" s="151" t="s">
        <v>80</v>
      </c>
      <c r="AV194" s="12" t="s">
        <v>80</v>
      </c>
      <c r="AW194" s="12" t="s">
        <v>32</v>
      </c>
      <c r="AX194" s="12" t="s">
        <v>78</v>
      </c>
      <c r="AY194" s="151" t="s">
        <v>189</v>
      </c>
    </row>
    <row r="195" spans="2:65" s="1" customFormat="1" ht="21.75" customHeight="1">
      <c r="B195" s="32"/>
      <c r="C195" s="132" t="s">
        <v>350</v>
      </c>
      <c r="D195" s="132" t="s">
        <v>191</v>
      </c>
      <c r="E195" s="133" t="s">
        <v>351</v>
      </c>
      <c r="F195" s="134" t="s">
        <v>352</v>
      </c>
      <c r="G195" s="135" t="s">
        <v>131</v>
      </c>
      <c r="H195" s="136">
        <v>6.5419999999999998</v>
      </c>
      <c r="I195" s="137"/>
      <c r="J195" s="138">
        <f>ROUND(I195*H195,2)</f>
        <v>0</v>
      </c>
      <c r="K195" s="134" t="s">
        <v>194</v>
      </c>
      <c r="L195" s="32"/>
      <c r="M195" s="139" t="s">
        <v>18</v>
      </c>
      <c r="N195" s="140" t="s">
        <v>42</v>
      </c>
      <c r="P195" s="141">
        <f>O195*H195</f>
        <v>0</v>
      </c>
      <c r="Q195" s="141">
        <v>0</v>
      </c>
      <c r="R195" s="141">
        <f>Q195*H195</f>
        <v>0</v>
      </c>
      <c r="S195" s="141">
        <v>1.4</v>
      </c>
      <c r="T195" s="142">
        <f>S195*H195</f>
        <v>9.1587999999999994</v>
      </c>
      <c r="AR195" s="143" t="s">
        <v>195</v>
      </c>
      <c r="AT195" s="143" t="s">
        <v>191</v>
      </c>
      <c r="AU195" s="143" t="s">
        <v>80</v>
      </c>
      <c r="AY195" s="17" t="s">
        <v>189</v>
      </c>
      <c r="BE195" s="144">
        <f>IF(N195="základní",J195,0)</f>
        <v>0</v>
      </c>
      <c r="BF195" s="144">
        <f>IF(N195="snížená",J195,0)</f>
        <v>0</v>
      </c>
      <c r="BG195" s="144">
        <f>IF(N195="zákl. přenesená",J195,0)</f>
        <v>0</v>
      </c>
      <c r="BH195" s="144">
        <f>IF(N195="sníž. přenesená",J195,0)</f>
        <v>0</v>
      </c>
      <c r="BI195" s="144">
        <f>IF(N195="nulová",J195,0)</f>
        <v>0</v>
      </c>
      <c r="BJ195" s="17" t="s">
        <v>78</v>
      </c>
      <c r="BK195" s="144">
        <f>ROUND(I195*H195,2)</f>
        <v>0</v>
      </c>
      <c r="BL195" s="17" t="s">
        <v>195</v>
      </c>
      <c r="BM195" s="143" t="s">
        <v>353</v>
      </c>
    </row>
    <row r="196" spans="2:65" s="1" customFormat="1">
      <c r="B196" s="32"/>
      <c r="D196" s="145" t="s">
        <v>197</v>
      </c>
      <c r="F196" s="146" t="s">
        <v>354</v>
      </c>
      <c r="I196" s="147"/>
      <c r="L196" s="32"/>
      <c r="M196" s="148"/>
      <c r="T196" s="51"/>
      <c r="AT196" s="17" t="s">
        <v>197</v>
      </c>
      <c r="AU196" s="17" t="s">
        <v>80</v>
      </c>
    </row>
    <row r="197" spans="2:65" s="12" customFormat="1">
      <c r="B197" s="149"/>
      <c r="D197" s="150" t="s">
        <v>144</v>
      </c>
      <c r="E197" s="151" t="s">
        <v>18</v>
      </c>
      <c r="F197" s="152" t="s">
        <v>355</v>
      </c>
      <c r="H197" s="153">
        <v>6.5419999999999998</v>
      </c>
      <c r="I197" s="154"/>
      <c r="L197" s="149"/>
      <c r="M197" s="155"/>
      <c r="T197" s="156"/>
      <c r="AT197" s="151" t="s">
        <v>144</v>
      </c>
      <c r="AU197" s="151" t="s">
        <v>80</v>
      </c>
      <c r="AV197" s="12" t="s">
        <v>80</v>
      </c>
      <c r="AW197" s="12" t="s">
        <v>32</v>
      </c>
      <c r="AX197" s="12" t="s">
        <v>78</v>
      </c>
      <c r="AY197" s="151" t="s">
        <v>189</v>
      </c>
    </row>
    <row r="198" spans="2:65" s="1" customFormat="1" ht="16.5" customHeight="1">
      <c r="B198" s="32"/>
      <c r="C198" s="132" t="s">
        <v>356</v>
      </c>
      <c r="D198" s="132" t="s">
        <v>191</v>
      </c>
      <c r="E198" s="133" t="s">
        <v>357</v>
      </c>
      <c r="F198" s="134" t="s">
        <v>358</v>
      </c>
      <c r="G198" s="135" t="s">
        <v>131</v>
      </c>
      <c r="H198" s="136">
        <v>49.536000000000001</v>
      </c>
      <c r="I198" s="137"/>
      <c r="J198" s="138">
        <f>ROUND(I198*H198,2)</f>
        <v>0</v>
      </c>
      <c r="K198" s="134" t="s">
        <v>18</v>
      </c>
      <c r="L198" s="32"/>
      <c r="M198" s="139" t="s">
        <v>18</v>
      </c>
      <c r="N198" s="140" t="s">
        <v>42</v>
      </c>
      <c r="P198" s="141">
        <f>O198*H198</f>
        <v>0</v>
      </c>
      <c r="Q198" s="141">
        <v>0</v>
      </c>
      <c r="R198" s="141">
        <f>Q198*H198</f>
        <v>0</v>
      </c>
      <c r="S198" s="141">
        <v>1.4</v>
      </c>
      <c r="T198" s="142">
        <f>S198*H198</f>
        <v>69.350399999999993</v>
      </c>
      <c r="AR198" s="143" t="s">
        <v>195</v>
      </c>
      <c r="AT198" s="143" t="s">
        <v>191</v>
      </c>
      <c r="AU198" s="143" t="s">
        <v>80</v>
      </c>
      <c r="AY198" s="17" t="s">
        <v>189</v>
      </c>
      <c r="BE198" s="144">
        <f>IF(N198="základní",J198,0)</f>
        <v>0</v>
      </c>
      <c r="BF198" s="144">
        <f>IF(N198="snížená",J198,0)</f>
        <v>0</v>
      </c>
      <c r="BG198" s="144">
        <f>IF(N198="zákl. přenesená",J198,0)</f>
        <v>0</v>
      </c>
      <c r="BH198" s="144">
        <f>IF(N198="sníž. přenesená",J198,0)</f>
        <v>0</v>
      </c>
      <c r="BI198" s="144">
        <f>IF(N198="nulová",J198,0)</f>
        <v>0</v>
      </c>
      <c r="BJ198" s="17" t="s">
        <v>78</v>
      </c>
      <c r="BK198" s="144">
        <f>ROUND(I198*H198,2)</f>
        <v>0</v>
      </c>
      <c r="BL198" s="17" t="s">
        <v>195</v>
      </c>
      <c r="BM198" s="143" t="s">
        <v>359</v>
      </c>
    </row>
    <row r="199" spans="2:65" s="12" customFormat="1">
      <c r="B199" s="149"/>
      <c r="D199" s="150" t="s">
        <v>144</v>
      </c>
      <c r="E199" s="151" t="s">
        <v>18</v>
      </c>
      <c r="F199" s="152" t="s">
        <v>360</v>
      </c>
      <c r="H199" s="153">
        <v>49.536000000000001</v>
      </c>
      <c r="I199" s="154"/>
      <c r="L199" s="149"/>
      <c r="M199" s="155"/>
      <c r="T199" s="156"/>
      <c r="AT199" s="151" t="s">
        <v>144</v>
      </c>
      <c r="AU199" s="151" t="s">
        <v>80</v>
      </c>
      <c r="AV199" s="12" t="s">
        <v>80</v>
      </c>
      <c r="AW199" s="12" t="s">
        <v>32</v>
      </c>
      <c r="AX199" s="12" t="s">
        <v>78</v>
      </c>
      <c r="AY199" s="151" t="s">
        <v>189</v>
      </c>
    </row>
    <row r="200" spans="2:65" s="1" customFormat="1" ht="24.2" customHeight="1">
      <c r="B200" s="32"/>
      <c r="C200" s="132" t="s">
        <v>361</v>
      </c>
      <c r="D200" s="132" t="s">
        <v>191</v>
      </c>
      <c r="E200" s="133" t="s">
        <v>362</v>
      </c>
      <c r="F200" s="134" t="s">
        <v>363</v>
      </c>
      <c r="G200" s="135" t="s">
        <v>135</v>
      </c>
      <c r="H200" s="136">
        <v>2.7</v>
      </c>
      <c r="I200" s="137"/>
      <c r="J200" s="138">
        <f>ROUND(I200*H200,2)</f>
        <v>0</v>
      </c>
      <c r="K200" s="134" t="s">
        <v>194</v>
      </c>
      <c r="L200" s="32"/>
      <c r="M200" s="139" t="s">
        <v>18</v>
      </c>
      <c r="N200" s="140" t="s">
        <v>42</v>
      </c>
      <c r="P200" s="141">
        <f>O200*H200</f>
        <v>0</v>
      </c>
      <c r="Q200" s="141">
        <v>0</v>
      </c>
      <c r="R200" s="141">
        <f>Q200*H200</f>
        <v>0</v>
      </c>
      <c r="S200" s="141">
        <v>5.5E-2</v>
      </c>
      <c r="T200" s="142">
        <f>S200*H200</f>
        <v>0.14850000000000002</v>
      </c>
      <c r="AR200" s="143" t="s">
        <v>195</v>
      </c>
      <c r="AT200" s="143" t="s">
        <v>191</v>
      </c>
      <c r="AU200" s="143" t="s">
        <v>80</v>
      </c>
      <c r="AY200" s="17" t="s">
        <v>189</v>
      </c>
      <c r="BE200" s="144">
        <f>IF(N200="základní",J200,0)</f>
        <v>0</v>
      </c>
      <c r="BF200" s="144">
        <f>IF(N200="snížená",J200,0)</f>
        <v>0</v>
      </c>
      <c r="BG200" s="144">
        <f>IF(N200="zákl. přenesená",J200,0)</f>
        <v>0</v>
      </c>
      <c r="BH200" s="144">
        <f>IF(N200="sníž. přenesená",J200,0)</f>
        <v>0</v>
      </c>
      <c r="BI200" s="144">
        <f>IF(N200="nulová",J200,0)</f>
        <v>0</v>
      </c>
      <c r="BJ200" s="17" t="s">
        <v>78</v>
      </c>
      <c r="BK200" s="144">
        <f>ROUND(I200*H200,2)</f>
        <v>0</v>
      </c>
      <c r="BL200" s="17" t="s">
        <v>195</v>
      </c>
      <c r="BM200" s="143" t="s">
        <v>364</v>
      </c>
    </row>
    <row r="201" spans="2:65" s="1" customFormat="1">
      <c r="B201" s="32"/>
      <c r="D201" s="145" t="s">
        <v>197</v>
      </c>
      <c r="F201" s="146" t="s">
        <v>365</v>
      </c>
      <c r="I201" s="147"/>
      <c r="L201" s="32"/>
      <c r="M201" s="148"/>
      <c r="T201" s="51"/>
      <c r="AT201" s="17" t="s">
        <v>197</v>
      </c>
      <c r="AU201" s="17" t="s">
        <v>80</v>
      </c>
    </row>
    <row r="202" spans="2:65" s="12" customFormat="1">
      <c r="B202" s="149"/>
      <c r="D202" s="150" t="s">
        <v>144</v>
      </c>
      <c r="E202" s="151" t="s">
        <v>18</v>
      </c>
      <c r="F202" s="152" t="s">
        <v>366</v>
      </c>
      <c r="H202" s="153">
        <v>2.7</v>
      </c>
      <c r="I202" s="154"/>
      <c r="L202" s="149"/>
      <c r="M202" s="155"/>
      <c r="T202" s="156"/>
      <c r="AT202" s="151" t="s">
        <v>144</v>
      </c>
      <c r="AU202" s="151" t="s">
        <v>80</v>
      </c>
      <c r="AV202" s="12" t="s">
        <v>80</v>
      </c>
      <c r="AW202" s="12" t="s">
        <v>32</v>
      </c>
      <c r="AX202" s="12" t="s">
        <v>78</v>
      </c>
      <c r="AY202" s="151" t="s">
        <v>189</v>
      </c>
    </row>
    <row r="203" spans="2:65" s="1" customFormat="1" ht="24.2" customHeight="1">
      <c r="B203" s="32"/>
      <c r="C203" s="132" t="s">
        <v>367</v>
      </c>
      <c r="D203" s="132" t="s">
        <v>191</v>
      </c>
      <c r="E203" s="133" t="s">
        <v>368</v>
      </c>
      <c r="F203" s="134" t="s">
        <v>369</v>
      </c>
      <c r="G203" s="135" t="s">
        <v>135</v>
      </c>
      <c r="H203" s="136">
        <v>91.58</v>
      </c>
      <c r="I203" s="137"/>
      <c r="J203" s="138">
        <f>ROUND(I203*H203,2)</f>
        <v>0</v>
      </c>
      <c r="K203" s="134" t="s">
        <v>194</v>
      </c>
      <c r="L203" s="32"/>
      <c r="M203" s="139" t="s">
        <v>18</v>
      </c>
      <c r="N203" s="140" t="s">
        <v>42</v>
      </c>
      <c r="P203" s="141">
        <f>O203*H203</f>
        <v>0</v>
      </c>
      <c r="Q203" s="141">
        <v>0</v>
      </c>
      <c r="R203" s="141">
        <f>Q203*H203</f>
        <v>0</v>
      </c>
      <c r="S203" s="141">
        <v>5.3999999999999999E-2</v>
      </c>
      <c r="T203" s="142">
        <f>S203*H203</f>
        <v>4.9453199999999997</v>
      </c>
      <c r="AR203" s="143" t="s">
        <v>195</v>
      </c>
      <c r="AT203" s="143" t="s">
        <v>191</v>
      </c>
      <c r="AU203" s="143" t="s">
        <v>80</v>
      </c>
      <c r="AY203" s="17" t="s">
        <v>189</v>
      </c>
      <c r="BE203" s="144">
        <f>IF(N203="základní",J203,0)</f>
        <v>0</v>
      </c>
      <c r="BF203" s="144">
        <f>IF(N203="snížená",J203,0)</f>
        <v>0</v>
      </c>
      <c r="BG203" s="144">
        <f>IF(N203="zákl. přenesená",J203,0)</f>
        <v>0</v>
      </c>
      <c r="BH203" s="144">
        <f>IF(N203="sníž. přenesená",J203,0)</f>
        <v>0</v>
      </c>
      <c r="BI203" s="144">
        <f>IF(N203="nulová",J203,0)</f>
        <v>0</v>
      </c>
      <c r="BJ203" s="17" t="s">
        <v>78</v>
      </c>
      <c r="BK203" s="144">
        <f>ROUND(I203*H203,2)</f>
        <v>0</v>
      </c>
      <c r="BL203" s="17" t="s">
        <v>195</v>
      </c>
      <c r="BM203" s="143" t="s">
        <v>370</v>
      </c>
    </row>
    <row r="204" spans="2:65" s="1" customFormat="1">
      <c r="B204" s="32"/>
      <c r="D204" s="145" t="s">
        <v>197</v>
      </c>
      <c r="F204" s="146" t="s">
        <v>371</v>
      </c>
      <c r="I204" s="147"/>
      <c r="L204" s="32"/>
      <c r="M204" s="148"/>
      <c r="T204" s="51"/>
      <c r="AT204" s="17" t="s">
        <v>197</v>
      </c>
      <c r="AU204" s="17" t="s">
        <v>80</v>
      </c>
    </row>
    <row r="205" spans="2:65" s="12" customFormat="1">
      <c r="B205" s="149"/>
      <c r="D205" s="150" t="s">
        <v>144</v>
      </c>
      <c r="E205" s="151" t="s">
        <v>18</v>
      </c>
      <c r="F205" s="152" t="s">
        <v>372</v>
      </c>
      <c r="H205" s="153">
        <v>42.33</v>
      </c>
      <c r="I205" s="154"/>
      <c r="L205" s="149"/>
      <c r="M205" s="155"/>
      <c r="T205" s="156"/>
      <c r="AT205" s="151" t="s">
        <v>144</v>
      </c>
      <c r="AU205" s="151" t="s">
        <v>80</v>
      </c>
      <c r="AV205" s="12" t="s">
        <v>80</v>
      </c>
      <c r="AW205" s="12" t="s">
        <v>32</v>
      </c>
      <c r="AX205" s="12" t="s">
        <v>71</v>
      </c>
      <c r="AY205" s="151" t="s">
        <v>189</v>
      </c>
    </row>
    <row r="206" spans="2:65" s="12" customFormat="1">
      <c r="B206" s="149"/>
      <c r="D206" s="150" t="s">
        <v>144</v>
      </c>
      <c r="E206" s="151" t="s">
        <v>18</v>
      </c>
      <c r="F206" s="152" t="s">
        <v>373</v>
      </c>
      <c r="H206" s="153">
        <v>49.25</v>
      </c>
      <c r="I206" s="154"/>
      <c r="L206" s="149"/>
      <c r="M206" s="155"/>
      <c r="T206" s="156"/>
      <c r="AT206" s="151" t="s">
        <v>144</v>
      </c>
      <c r="AU206" s="151" t="s">
        <v>80</v>
      </c>
      <c r="AV206" s="12" t="s">
        <v>80</v>
      </c>
      <c r="AW206" s="12" t="s">
        <v>32</v>
      </c>
      <c r="AX206" s="12" t="s">
        <v>71</v>
      </c>
      <c r="AY206" s="151" t="s">
        <v>189</v>
      </c>
    </row>
    <row r="207" spans="2:65" s="13" customFormat="1">
      <c r="B207" s="158"/>
      <c r="D207" s="150" t="s">
        <v>144</v>
      </c>
      <c r="E207" s="159" t="s">
        <v>18</v>
      </c>
      <c r="F207" s="160" t="s">
        <v>268</v>
      </c>
      <c r="H207" s="161">
        <v>91.58</v>
      </c>
      <c r="I207" s="162"/>
      <c r="L207" s="158"/>
      <c r="M207" s="163"/>
      <c r="T207" s="164"/>
      <c r="AT207" s="159" t="s">
        <v>144</v>
      </c>
      <c r="AU207" s="159" t="s">
        <v>80</v>
      </c>
      <c r="AV207" s="13" t="s">
        <v>195</v>
      </c>
      <c r="AW207" s="13" t="s">
        <v>32</v>
      </c>
      <c r="AX207" s="13" t="s">
        <v>78</v>
      </c>
      <c r="AY207" s="159" t="s">
        <v>189</v>
      </c>
    </row>
    <row r="208" spans="2:65" s="1" customFormat="1" ht="24.2" customHeight="1">
      <c r="B208" s="32"/>
      <c r="C208" s="132" t="s">
        <v>374</v>
      </c>
      <c r="D208" s="132" t="s">
        <v>191</v>
      </c>
      <c r="E208" s="133" t="s">
        <v>375</v>
      </c>
      <c r="F208" s="134" t="s">
        <v>376</v>
      </c>
      <c r="G208" s="135" t="s">
        <v>135</v>
      </c>
      <c r="H208" s="136">
        <v>37.200000000000003</v>
      </c>
      <c r="I208" s="137"/>
      <c r="J208" s="138">
        <f>ROUND(I208*H208,2)</f>
        <v>0</v>
      </c>
      <c r="K208" s="134" t="s">
        <v>194</v>
      </c>
      <c r="L208" s="32"/>
      <c r="M208" s="139" t="s">
        <v>18</v>
      </c>
      <c r="N208" s="140" t="s">
        <v>42</v>
      </c>
      <c r="P208" s="141">
        <f>O208*H208</f>
        <v>0</v>
      </c>
      <c r="Q208" s="141">
        <v>0</v>
      </c>
      <c r="R208" s="141">
        <f>Q208*H208</f>
        <v>0</v>
      </c>
      <c r="S208" s="141">
        <v>7.5999999999999998E-2</v>
      </c>
      <c r="T208" s="142">
        <f>S208*H208</f>
        <v>2.8271999999999999</v>
      </c>
      <c r="AR208" s="143" t="s">
        <v>195</v>
      </c>
      <c r="AT208" s="143" t="s">
        <v>191</v>
      </c>
      <c r="AU208" s="143" t="s">
        <v>80</v>
      </c>
      <c r="AY208" s="17" t="s">
        <v>189</v>
      </c>
      <c r="BE208" s="144">
        <f>IF(N208="základní",J208,0)</f>
        <v>0</v>
      </c>
      <c r="BF208" s="144">
        <f>IF(N208="snížená",J208,0)</f>
        <v>0</v>
      </c>
      <c r="BG208" s="144">
        <f>IF(N208="zákl. přenesená",J208,0)</f>
        <v>0</v>
      </c>
      <c r="BH208" s="144">
        <f>IF(N208="sníž. přenesená",J208,0)</f>
        <v>0</v>
      </c>
      <c r="BI208" s="144">
        <f>IF(N208="nulová",J208,0)</f>
        <v>0</v>
      </c>
      <c r="BJ208" s="17" t="s">
        <v>78</v>
      </c>
      <c r="BK208" s="144">
        <f>ROUND(I208*H208,2)</f>
        <v>0</v>
      </c>
      <c r="BL208" s="17" t="s">
        <v>195</v>
      </c>
      <c r="BM208" s="143" t="s">
        <v>377</v>
      </c>
    </row>
    <row r="209" spans="2:65" s="1" customFormat="1">
      <c r="B209" s="32"/>
      <c r="D209" s="145" t="s">
        <v>197</v>
      </c>
      <c r="F209" s="146" t="s">
        <v>378</v>
      </c>
      <c r="I209" s="147"/>
      <c r="L209" s="32"/>
      <c r="M209" s="148"/>
      <c r="T209" s="51"/>
      <c r="AT209" s="17" t="s">
        <v>197</v>
      </c>
      <c r="AU209" s="17" t="s">
        <v>80</v>
      </c>
    </row>
    <row r="210" spans="2:65" s="12" customFormat="1">
      <c r="B210" s="149"/>
      <c r="D210" s="150" t="s">
        <v>144</v>
      </c>
      <c r="E210" s="151" t="s">
        <v>18</v>
      </c>
      <c r="F210" s="152" t="s">
        <v>379</v>
      </c>
      <c r="H210" s="153">
        <v>14.4</v>
      </c>
      <c r="I210" s="154"/>
      <c r="L210" s="149"/>
      <c r="M210" s="155"/>
      <c r="T210" s="156"/>
      <c r="AT210" s="151" t="s">
        <v>144</v>
      </c>
      <c r="AU210" s="151" t="s">
        <v>80</v>
      </c>
      <c r="AV210" s="12" t="s">
        <v>80</v>
      </c>
      <c r="AW210" s="12" t="s">
        <v>32</v>
      </c>
      <c r="AX210" s="12" t="s">
        <v>71</v>
      </c>
      <c r="AY210" s="151" t="s">
        <v>189</v>
      </c>
    </row>
    <row r="211" spans="2:65" s="12" customFormat="1">
      <c r="B211" s="149"/>
      <c r="D211" s="150" t="s">
        <v>144</v>
      </c>
      <c r="E211" s="151" t="s">
        <v>18</v>
      </c>
      <c r="F211" s="152" t="s">
        <v>380</v>
      </c>
      <c r="H211" s="153">
        <v>22.8</v>
      </c>
      <c r="I211" s="154"/>
      <c r="L211" s="149"/>
      <c r="M211" s="155"/>
      <c r="T211" s="156"/>
      <c r="AT211" s="151" t="s">
        <v>144</v>
      </c>
      <c r="AU211" s="151" t="s">
        <v>80</v>
      </c>
      <c r="AV211" s="12" t="s">
        <v>80</v>
      </c>
      <c r="AW211" s="12" t="s">
        <v>32</v>
      </c>
      <c r="AX211" s="12" t="s">
        <v>71</v>
      </c>
      <c r="AY211" s="151" t="s">
        <v>189</v>
      </c>
    </row>
    <row r="212" spans="2:65" s="13" customFormat="1">
      <c r="B212" s="158"/>
      <c r="D212" s="150" t="s">
        <v>144</v>
      </c>
      <c r="E212" s="159" t="s">
        <v>18</v>
      </c>
      <c r="F212" s="160" t="s">
        <v>268</v>
      </c>
      <c r="H212" s="161">
        <v>37.200000000000003</v>
      </c>
      <c r="I212" s="162"/>
      <c r="L212" s="158"/>
      <c r="M212" s="163"/>
      <c r="T212" s="164"/>
      <c r="AT212" s="159" t="s">
        <v>144</v>
      </c>
      <c r="AU212" s="159" t="s">
        <v>80</v>
      </c>
      <c r="AV212" s="13" t="s">
        <v>195</v>
      </c>
      <c r="AW212" s="13" t="s">
        <v>32</v>
      </c>
      <c r="AX212" s="13" t="s">
        <v>78</v>
      </c>
      <c r="AY212" s="159" t="s">
        <v>189</v>
      </c>
    </row>
    <row r="213" spans="2:65" s="1" customFormat="1" ht="24.2" customHeight="1">
      <c r="B213" s="32"/>
      <c r="C213" s="132" t="s">
        <v>381</v>
      </c>
      <c r="D213" s="132" t="s">
        <v>191</v>
      </c>
      <c r="E213" s="133" t="s">
        <v>382</v>
      </c>
      <c r="F213" s="134" t="s">
        <v>383</v>
      </c>
      <c r="G213" s="135" t="s">
        <v>135</v>
      </c>
      <c r="H213" s="136">
        <v>17.29</v>
      </c>
      <c r="I213" s="137"/>
      <c r="J213" s="138">
        <f>ROUND(I213*H213,2)</f>
        <v>0</v>
      </c>
      <c r="K213" s="134" t="s">
        <v>194</v>
      </c>
      <c r="L213" s="32"/>
      <c r="M213" s="139" t="s">
        <v>18</v>
      </c>
      <c r="N213" s="140" t="s">
        <v>42</v>
      </c>
      <c r="P213" s="141">
        <f>O213*H213</f>
        <v>0</v>
      </c>
      <c r="Q213" s="141">
        <v>0</v>
      </c>
      <c r="R213" s="141">
        <f>Q213*H213</f>
        <v>0</v>
      </c>
      <c r="S213" s="141">
        <v>6.3E-2</v>
      </c>
      <c r="T213" s="142">
        <f>S213*H213</f>
        <v>1.08927</v>
      </c>
      <c r="AR213" s="143" t="s">
        <v>195</v>
      </c>
      <c r="AT213" s="143" t="s">
        <v>191</v>
      </c>
      <c r="AU213" s="143" t="s">
        <v>80</v>
      </c>
      <c r="AY213" s="17" t="s">
        <v>189</v>
      </c>
      <c r="BE213" s="144">
        <f>IF(N213="základní",J213,0)</f>
        <v>0</v>
      </c>
      <c r="BF213" s="144">
        <f>IF(N213="snížená",J213,0)</f>
        <v>0</v>
      </c>
      <c r="BG213" s="144">
        <f>IF(N213="zákl. přenesená",J213,0)</f>
        <v>0</v>
      </c>
      <c r="BH213" s="144">
        <f>IF(N213="sníž. přenesená",J213,0)</f>
        <v>0</v>
      </c>
      <c r="BI213" s="144">
        <f>IF(N213="nulová",J213,0)</f>
        <v>0</v>
      </c>
      <c r="BJ213" s="17" t="s">
        <v>78</v>
      </c>
      <c r="BK213" s="144">
        <f>ROUND(I213*H213,2)</f>
        <v>0</v>
      </c>
      <c r="BL213" s="17" t="s">
        <v>195</v>
      </c>
      <c r="BM213" s="143" t="s">
        <v>384</v>
      </c>
    </row>
    <row r="214" spans="2:65" s="1" customFormat="1">
      <c r="B214" s="32"/>
      <c r="D214" s="145" t="s">
        <v>197</v>
      </c>
      <c r="F214" s="146" t="s">
        <v>385</v>
      </c>
      <c r="I214" s="147"/>
      <c r="L214" s="32"/>
      <c r="M214" s="148"/>
      <c r="T214" s="51"/>
      <c r="AT214" s="17" t="s">
        <v>197</v>
      </c>
      <c r="AU214" s="17" t="s">
        <v>80</v>
      </c>
    </row>
    <row r="215" spans="2:65" s="12" customFormat="1">
      <c r="B215" s="149"/>
      <c r="D215" s="150" t="s">
        <v>144</v>
      </c>
      <c r="E215" s="151" t="s">
        <v>18</v>
      </c>
      <c r="F215" s="152" t="s">
        <v>386</v>
      </c>
      <c r="H215" s="153">
        <v>9.6999999999999993</v>
      </c>
      <c r="I215" s="154"/>
      <c r="L215" s="149"/>
      <c r="M215" s="155"/>
      <c r="T215" s="156"/>
      <c r="AT215" s="151" t="s">
        <v>144</v>
      </c>
      <c r="AU215" s="151" t="s">
        <v>80</v>
      </c>
      <c r="AV215" s="12" t="s">
        <v>80</v>
      </c>
      <c r="AW215" s="12" t="s">
        <v>32</v>
      </c>
      <c r="AX215" s="12" t="s">
        <v>71</v>
      </c>
      <c r="AY215" s="151" t="s">
        <v>189</v>
      </c>
    </row>
    <row r="216" spans="2:65" s="12" customFormat="1">
      <c r="B216" s="149"/>
      <c r="D216" s="150" t="s">
        <v>144</v>
      </c>
      <c r="E216" s="151" t="s">
        <v>18</v>
      </c>
      <c r="F216" s="152" t="s">
        <v>387</v>
      </c>
      <c r="H216" s="153">
        <v>7.59</v>
      </c>
      <c r="I216" s="154"/>
      <c r="L216" s="149"/>
      <c r="M216" s="155"/>
      <c r="T216" s="156"/>
      <c r="AT216" s="151" t="s">
        <v>144</v>
      </c>
      <c r="AU216" s="151" t="s">
        <v>80</v>
      </c>
      <c r="AV216" s="12" t="s">
        <v>80</v>
      </c>
      <c r="AW216" s="12" t="s">
        <v>32</v>
      </c>
      <c r="AX216" s="12" t="s">
        <v>71</v>
      </c>
      <c r="AY216" s="151" t="s">
        <v>189</v>
      </c>
    </row>
    <row r="217" spans="2:65" s="13" customFormat="1">
      <c r="B217" s="158"/>
      <c r="D217" s="150" t="s">
        <v>144</v>
      </c>
      <c r="E217" s="159" t="s">
        <v>18</v>
      </c>
      <c r="F217" s="160" t="s">
        <v>268</v>
      </c>
      <c r="H217" s="161">
        <v>17.29</v>
      </c>
      <c r="I217" s="162"/>
      <c r="L217" s="158"/>
      <c r="M217" s="163"/>
      <c r="T217" s="164"/>
      <c r="AT217" s="159" t="s">
        <v>144</v>
      </c>
      <c r="AU217" s="159" t="s">
        <v>80</v>
      </c>
      <c r="AV217" s="13" t="s">
        <v>195</v>
      </c>
      <c r="AW217" s="13" t="s">
        <v>32</v>
      </c>
      <c r="AX217" s="13" t="s">
        <v>78</v>
      </c>
      <c r="AY217" s="159" t="s">
        <v>189</v>
      </c>
    </row>
    <row r="218" spans="2:65" s="1" customFormat="1" ht="24.2" customHeight="1">
      <c r="B218" s="32"/>
      <c r="C218" s="132" t="s">
        <v>388</v>
      </c>
      <c r="D218" s="132" t="s">
        <v>191</v>
      </c>
      <c r="E218" s="133" t="s">
        <v>389</v>
      </c>
      <c r="F218" s="134" t="s">
        <v>390</v>
      </c>
      <c r="G218" s="135" t="s">
        <v>135</v>
      </c>
      <c r="H218" s="136">
        <v>6.3</v>
      </c>
      <c r="I218" s="137"/>
      <c r="J218" s="138">
        <f>ROUND(I218*H218,2)</f>
        <v>0</v>
      </c>
      <c r="K218" s="134" t="s">
        <v>194</v>
      </c>
      <c r="L218" s="32"/>
      <c r="M218" s="139" t="s">
        <v>18</v>
      </c>
      <c r="N218" s="140" t="s">
        <v>42</v>
      </c>
      <c r="P218" s="141">
        <f>O218*H218</f>
        <v>0</v>
      </c>
      <c r="Q218" s="141">
        <v>0</v>
      </c>
      <c r="R218" s="141">
        <f>Q218*H218</f>
        <v>0</v>
      </c>
      <c r="S218" s="141">
        <v>0.11700000000000001</v>
      </c>
      <c r="T218" s="142">
        <f>S218*H218</f>
        <v>0.73709999999999998</v>
      </c>
      <c r="AR218" s="143" t="s">
        <v>195</v>
      </c>
      <c r="AT218" s="143" t="s">
        <v>191</v>
      </c>
      <c r="AU218" s="143" t="s">
        <v>80</v>
      </c>
      <c r="AY218" s="17" t="s">
        <v>189</v>
      </c>
      <c r="BE218" s="144">
        <f>IF(N218="základní",J218,0)</f>
        <v>0</v>
      </c>
      <c r="BF218" s="144">
        <f>IF(N218="snížená",J218,0)</f>
        <v>0</v>
      </c>
      <c r="BG218" s="144">
        <f>IF(N218="zákl. přenesená",J218,0)</f>
        <v>0</v>
      </c>
      <c r="BH218" s="144">
        <f>IF(N218="sníž. přenesená",J218,0)</f>
        <v>0</v>
      </c>
      <c r="BI218" s="144">
        <f>IF(N218="nulová",J218,0)</f>
        <v>0</v>
      </c>
      <c r="BJ218" s="17" t="s">
        <v>78</v>
      </c>
      <c r="BK218" s="144">
        <f>ROUND(I218*H218,2)</f>
        <v>0</v>
      </c>
      <c r="BL218" s="17" t="s">
        <v>195</v>
      </c>
      <c r="BM218" s="143" t="s">
        <v>391</v>
      </c>
    </row>
    <row r="219" spans="2:65" s="1" customFormat="1">
      <c r="B219" s="32"/>
      <c r="D219" s="145" t="s">
        <v>197</v>
      </c>
      <c r="F219" s="146" t="s">
        <v>392</v>
      </c>
      <c r="I219" s="147"/>
      <c r="L219" s="32"/>
      <c r="M219" s="148"/>
      <c r="T219" s="51"/>
      <c r="AT219" s="17" t="s">
        <v>197</v>
      </c>
      <c r="AU219" s="17" t="s">
        <v>80</v>
      </c>
    </row>
    <row r="220" spans="2:65" s="12" customFormat="1">
      <c r="B220" s="149"/>
      <c r="D220" s="150" t="s">
        <v>144</v>
      </c>
      <c r="E220" s="151" t="s">
        <v>18</v>
      </c>
      <c r="F220" s="152" t="s">
        <v>393</v>
      </c>
      <c r="H220" s="153">
        <v>6.3</v>
      </c>
      <c r="I220" s="154"/>
      <c r="L220" s="149"/>
      <c r="M220" s="155"/>
      <c r="T220" s="156"/>
      <c r="AT220" s="151" t="s">
        <v>144</v>
      </c>
      <c r="AU220" s="151" t="s">
        <v>80</v>
      </c>
      <c r="AV220" s="12" t="s">
        <v>80</v>
      </c>
      <c r="AW220" s="12" t="s">
        <v>32</v>
      </c>
      <c r="AX220" s="12" t="s">
        <v>78</v>
      </c>
      <c r="AY220" s="151" t="s">
        <v>189</v>
      </c>
    </row>
    <row r="221" spans="2:65" s="1" customFormat="1" ht="24.2" customHeight="1">
      <c r="B221" s="32"/>
      <c r="C221" s="132" t="s">
        <v>394</v>
      </c>
      <c r="D221" s="132" t="s">
        <v>191</v>
      </c>
      <c r="E221" s="133" t="s">
        <v>395</v>
      </c>
      <c r="F221" s="134" t="s">
        <v>396</v>
      </c>
      <c r="G221" s="135" t="s">
        <v>135</v>
      </c>
      <c r="H221" s="136">
        <v>6.3</v>
      </c>
      <c r="I221" s="137"/>
      <c r="J221" s="138">
        <f>ROUND(I221*H221,2)</f>
        <v>0</v>
      </c>
      <c r="K221" s="134" t="s">
        <v>194</v>
      </c>
      <c r="L221" s="32"/>
      <c r="M221" s="139" t="s">
        <v>18</v>
      </c>
      <c r="N221" s="140" t="s">
        <v>42</v>
      </c>
      <c r="P221" s="141">
        <f>O221*H221</f>
        <v>0</v>
      </c>
      <c r="Q221" s="141">
        <v>0</v>
      </c>
      <c r="R221" s="141">
        <f>Q221*H221</f>
        <v>0</v>
      </c>
      <c r="S221" s="141">
        <v>0.16500000000000001</v>
      </c>
      <c r="T221" s="142">
        <f>S221*H221</f>
        <v>1.0395000000000001</v>
      </c>
      <c r="AR221" s="143" t="s">
        <v>195</v>
      </c>
      <c r="AT221" s="143" t="s">
        <v>191</v>
      </c>
      <c r="AU221" s="143" t="s">
        <v>80</v>
      </c>
      <c r="AY221" s="17" t="s">
        <v>189</v>
      </c>
      <c r="BE221" s="144">
        <f>IF(N221="základní",J221,0)</f>
        <v>0</v>
      </c>
      <c r="BF221" s="144">
        <f>IF(N221="snížená",J221,0)</f>
        <v>0</v>
      </c>
      <c r="BG221" s="144">
        <f>IF(N221="zákl. přenesená",J221,0)</f>
        <v>0</v>
      </c>
      <c r="BH221" s="144">
        <f>IF(N221="sníž. přenesená",J221,0)</f>
        <v>0</v>
      </c>
      <c r="BI221" s="144">
        <f>IF(N221="nulová",J221,0)</f>
        <v>0</v>
      </c>
      <c r="BJ221" s="17" t="s">
        <v>78</v>
      </c>
      <c r="BK221" s="144">
        <f>ROUND(I221*H221,2)</f>
        <v>0</v>
      </c>
      <c r="BL221" s="17" t="s">
        <v>195</v>
      </c>
      <c r="BM221" s="143" t="s">
        <v>397</v>
      </c>
    </row>
    <row r="222" spans="2:65" s="1" customFormat="1">
      <c r="B222" s="32"/>
      <c r="D222" s="145" t="s">
        <v>197</v>
      </c>
      <c r="F222" s="146" t="s">
        <v>398</v>
      </c>
      <c r="I222" s="147"/>
      <c r="L222" s="32"/>
      <c r="M222" s="148"/>
      <c r="T222" s="51"/>
      <c r="AT222" s="17" t="s">
        <v>197</v>
      </c>
      <c r="AU222" s="17" t="s">
        <v>80</v>
      </c>
    </row>
    <row r="223" spans="2:65" s="12" customFormat="1">
      <c r="B223" s="149"/>
      <c r="D223" s="150" t="s">
        <v>144</v>
      </c>
      <c r="E223" s="151" t="s">
        <v>18</v>
      </c>
      <c r="F223" s="152" t="s">
        <v>393</v>
      </c>
      <c r="H223" s="153">
        <v>6.3</v>
      </c>
      <c r="I223" s="154"/>
      <c r="L223" s="149"/>
      <c r="M223" s="155"/>
      <c r="T223" s="156"/>
      <c r="AT223" s="151" t="s">
        <v>144</v>
      </c>
      <c r="AU223" s="151" t="s">
        <v>80</v>
      </c>
      <c r="AV223" s="12" t="s">
        <v>80</v>
      </c>
      <c r="AW223" s="12" t="s">
        <v>32</v>
      </c>
      <c r="AX223" s="12" t="s">
        <v>78</v>
      </c>
      <c r="AY223" s="151" t="s">
        <v>189</v>
      </c>
    </row>
    <row r="224" spans="2:65" s="1" customFormat="1" ht="24.2" customHeight="1">
      <c r="B224" s="32"/>
      <c r="C224" s="132" t="s">
        <v>399</v>
      </c>
      <c r="D224" s="132" t="s">
        <v>191</v>
      </c>
      <c r="E224" s="133" t="s">
        <v>400</v>
      </c>
      <c r="F224" s="134" t="s">
        <v>401</v>
      </c>
      <c r="G224" s="135" t="s">
        <v>131</v>
      </c>
      <c r="H224" s="136">
        <v>3.3</v>
      </c>
      <c r="I224" s="137"/>
      <c r="J224" s="138">
        <f>ROUND(I224*H224,2)</f>
        <v>0</v>
      </c>
      <c r="K224" s="134" t="s">
        <v>194</v>
      </c>
      <c r="L224" s="32"/>
      <c r="M224" s="139" t="s">
        <v>18</v>
      </c>
      <c r="N224" s="140" t="s">
        <v>42</v>
      </c>
      <c r="P224" s="141">
        <f>O224*H224</f>
        <v>0</v>
      </c>
      <c r="Q224" s="141">
        <v>0</v>
      </c>
      <c r="R224" s="141">
        <f>Q224*H224</f>
        <v>0</v>
      </c>
      <c r="S224" s="141">
        <v>2.4</v>
      </c>
      <c r="T224" s="142">
        <f>S224*H224</f>
        <v>7.919999999999999</v>
      </c>
      <c r="AR224" s="143" t="s">
        <v>195</v>
      </c>
      <c r="AT224" s="143" t="s">
        <v>191</v>
      </c>
      <c r="AU224" s="143" t="s">
        <v>80</v>
      </c>
      <c r="AY224" s="17" t="s">
        <v>189</v>
      </c>
      <c r="BE224" s="144">
        <f>IF(N224="základní",J224,0)</f>
        <v>0</v>
      </c>
      <c r="BF224" s="144">
        <f>IF(N224="snížená",J224,0)</f>
        <v>0</v>
      </c>
      <c r="BG224" s="144">
        <f>IF(N224="zákl. přenesená",J224,0)</f>
        <v>0</v>
      </c>
      <c r="BH224" s="144">
        <f>IF(N224="sníž. přenesená",J224,0)</f>
        <v>0</v>
      </c>
      <c r="BI224" s="144">
        <f>IF(N224="nulová",J224,0)</f>
        <v>0</v>
      </c>
      <c r="BJ224" s="17" t="s">
        <v>78</v>
      </c>
      <c r="BK224" s="144">
        <f>ROUND(I224*H224,2)</f>
        <v>0</v>
      </c>
      <c r="BL224" s="17" t="s">
        <v>195</v>
      </c>
      <c r="BM224" s="143" t="s">
        <v>402</v>
      </c>
    </row>
    <row r="225" spans="2:65" s="1" customFormat="1">
      <c r="B225" s="32"/>
      <c r="D225" s="145" t="s">
        <v>197</v>
      </c>
      <c r="F225" s="146" t="s">
        <v>403</v>
      </c>
      <c r="I225" s="147"/>
      <c r="L225" s="32"/>
      <c r="M225" s="148"/>
      <c r="T225" s="51"/>
      <c r="AT225" s="17" t="s">
        <v>197</v>
      </c>
      <c r="AU225" s="17" t="s">
        <v>80</v>
      </c>
    </row>
    <row r="226" spans="2:65" s="12" customFormat="1">
      <c r="B226" s="149"/>
      <c r="D226" s="150" t="s">
        <v>144</v>
      </c>
      <c r="E226" s="151" t="s">
        <v>18</v>
      </c>
      <c r="F226" s="152" t="s">
        <v>404</v>
      </c>
      <c r="H226" s="153">
        <v>3.3</v>
      </c>
      <c r="I226" s="154"/>
      <c r="L226" s="149"/>
      <c r="M226" s="155"/>
      <c r="T226" s="156"/>
      <c r="AT226" s="151" t="s">
        <v>144</v>
      </c>
      <c r="AU226" s="151" t="s">
        <v>80</v>
      </c>
      <c r="AV226" s="12" t="s">
        <v>80</v>
      </c>
      <c r="AW226" s="12" t="s">
        <v>32</v>
      </c>
      <c r="AX226" s="12" t="s">
        <v>78</v>
      </c>
      <c r="AY226" s="151" t="s">
        <v>189</v>
      </c>
    </row>
    <row r="227" spans="2:65" s="1" customFormat="1" ht="24.2" customHeight="1">
      <c r="B227" s="32"/>
      <c r="C227" s="132" t="s">
        <v>405</v>
      </c>
      <c r="D227" s="132" t="s">
        <v>191</v>
      </c>
      <c r="E227" s="133" t="s">
        <v>406</v>
      </c>
      <c r="F227" s="134" t="s">
        <v>407</v>
      </c>
      <c r="G227" s="135" t="s">
        <v>286</v>
      </c>
      <c r="H227" s="136">
        <v>38.200000000000003</v>
      </c>
      <c r="I227" s="137"/>
      <c r="J227" s="138">
        <f>ROUND(I227*H227,2)</f>
        <v>0</v>
      </c>
      <c r="K227" s="134" t="s">
        <v>194</v>
      </c>
      <c r="L227" s="32"/>
      <c r="M227" s="139" t="s">
        <v>18</v>
      </c>
      <c r="N227" s="140" t="s">
        <v>42</v>
      </c>
      <c r="P227" s="141">
        <f>O227*H227</f>
        <v>0</v>
      </c>
      <c r="Q227" s="141">
        <v>0</v>
      </c>
      <c r="R227" s="141">
        <f>Q227*H227</f>
        <v>0</v>
      </c>
      <c r="S227" s="141">
        <v>0</v>
      </c>
      <c r="T227" s="142">
        <f>S227*H227</f>
        <v>0</v>
      </c>
      <c r="AR227" s="143" t="s">
        <v>195</v>
      </c>
      <c r="AT227" s="143" t="s">
        <v>191</v>
      </c>
      <c r="AU227" s="143" t="s">
        <v>80</v>
      </c>
      <c r="AY227" s="17" t="s">
        <v>189</v>
      </c>
      <c r="BE227" s="144">
        <f>IF(N227="základní",J227,0)</f>
        <v>0</v>
      </c>
      <c r="BF227" s="144">
        <f>IF(N227="snížená",J227,0)</f>
        <v>0</v>
      </c>
      <c r="BG227" s="144">
        <f>IF(N227="zákl. přenesená",J227,0)</f>
        <v>0</v>
      </c>
      <c r="BH227" s="144">
        <f>IF(N227="sníž. přenesená",J227,0)</f>
        <v>0</v>
      </c>
      <c r="BI227" s="144">
        <f>IF(N227="nulová",J227,0)</f>
        <v>0</v>
      </c>
      <c r="BJ227" s="17" t="s">
        <v>78</v>
      </c>
      <c r="BK227" s="144">
        <f>ROUND(I227*H227,2)</f>
        <v>0</v>
      </c>
      <c r="BL227" s="17" t="s">
        <v>195</v>
      </c>
      <c r="BM227" s="143" t="s">
        <v>408</v>
      </c>
    </row>
    <row r="228" spans="2:65" s="1" customFormat="1">
      <c r="B228" s="32"/>
      <c r="D228" s="145" t="s">
        <v>197</v>
      </c>
      <c r="F228" s="146" t="s">
        <v>409</v>
      </c>
      <c r="I228" s="147"/>
      <c r="L228" s="32"/>
      <c r="M228" s="148"/>
      <c r="T228" s="51"/>
      <c r="AT228" s="17" t="s">
        <v>197</v>
      </c>
      <c r="AU228" s="17" t="s">
        <v>80</v>
      </c>
    </row>
    <row r="229" spans="2:65" s="12" customFormat="1">
      <c r="B229" s="149"/>
      <c r="D229" s="150" t="s">
        <v>144</v>
      </c>
      <c r="E229" s="151" t="s">
        <v>18</v>
      </c>
      <c r="F229" s="152" t="s">
        <v>410</v>
      </c>
      <c r="H229" s="153">
        <v>27</v>
      </c>
      <c r="I229" s="154"/>
      <c r="L229" s="149"/>
      <c r="M229" s="155"/>
      <c r="T229" s="156"/>
      <c r="AT229" s="151" t="s">
        <v>144</v>
      </c>
      <c r="AU229" s="151" t="s">
        <v>80</v>
      </c>
      <c r="AV229" s="12" t="s">
        <v>80</v>
      </c>
      <c r="AW229" s="12" t="s">
        <v>32</v>
      </c>
      <c r="AX229" s="12" t="s">
        <v>71</v>
      </c>
      <c r="AY229" s="151" t="s">
        <v>189</v>
      </c>
    </row>
    <row r="230" spans="2:65" s="12" customFormat="1">
      <c r="B230" s="149"/>
      <c r="D230" s="150" t="s">
        <v>144</v>
      </c>
      <c r="E230" s="151" t="s">
        <v>18</v>
      </c>
      <c r="F230" s="152" t="s">
        <v>411</v>
      </c>
      <c r="H230" s="153">
        <v>11.2</v>
      </c>
      <c r="I230" s="154"/>
      <c r="L230" s="149"/>
      <c r="M230" s="155"/>
      <c r="T230" s="156"/>
      <c r="AT230" s="151" t="s">
        <v>144</v>
      </c>
      <c r="AU230" s="151" t="s">
        <v>80</v>
      </c>
      <c r="AV230" s="12" t="s">
        <v>80</v>
      </c>
      <c r="AW230" s="12" t="s">
        <v>32</v>
      </c>
      <c r="AX230" s="12" t="s">
        <v>71</v>
      </c>
      <c r="AY230" s="151" t="s">
        <v>189</v>
      </c>
    </row>
    <row r="231" spans="2:65" s="13" customFormat="1">
      <c r="B231" s="158"/>
      <c r="D231" s="150" t="s">
        <v>144</v>
      </c>
      <c r="E231" s="159" t="s">
        <v>18</v>
      </c>
      <c r="F231" s="160" t="s">
        <v>268</v>
      </c>
      <c r="H231" s="161">
        <v>38.200000000000003</v>
      </c>
      <c r="I231" s="162"/>
      <c r="L231" s="158"/>
      <c r="M231" s="163"/>
      <c r="T231" s="164"/>
      <c r="AT231" s="159" t="s">
        <v>144</v>
      </c>
      <c r="AU231" s="159" t="s">
        <v>80</v>
      </c>
      <c r="AV231" s="13" t="s">
        <v>195</v>
      </c>
      <c r="AW231" s="13" t="s">
        <v>32</v>
      </c>
      <c r="AX231" s="13" t="s">
        <v>78</v>
      </c>
      <c r="AY231" s="159" t="s">
        <v>189</v>
      </c>
    </row>
    <row r="232" spans="2:65" s="1" customFormat="1" ht="24.2" customHeight="1">
      <c r="B232" s="32"/>
      <c r="C232" s="132" t="s">
        <v>412</v>
      </c>
      <c r="D232" s="132" t="s">
        <v>191</v>
      </c>
      <c r="E232" s="133" t="s">
        <v>413</v>
      </c>
      <c r="F232" s="134" t="s">
        <v>414</v>
      </c>
      <c r="G232" s="135" t="s">
        <v>286</v>
      </c>
      <c r="H232" s="136">
        <v>1528</v>
      </c>
      <c r="I232" s="137"/>
      <c r="J232" s="138">
        <f>ROUND(I232*H232,2)</f>
        <v>0</v>
      </c>
      <c r="K232" s="134" t="s">
        <v>194</v>
      </c>
      <c r="L232" s="32"/>
      <c r="M232" s="139" t="s">
        <v>18</v>
      </c>
      <c r="N232" s="140" t="s">
        <v>42</v>
      </c>
      <c r="P232" s="141">
        <f>O232*H232</f>
        <v>0</v>
      </c>
      <c r="Q232" s="141">
        <v>0</v>
      </c>
      <c r="R232" s="141">
        <f>Q232*H232</f>
        <v>0</v>
      </c>
      <c r="S232" s="141">
        <v>0</v>
      </c>
      <c r="T232" s="142">
        <f>S232*H232</f>
        <v>0</v>
      </c>
      <c r="AR232" s="143" t="s">
        <v>195</v>
      </c>
      <c r="AT232" s="143" t="s">
        <v>191</v>
      </c>
      <c r="AU232" s="143" t="s">
        <v>80</v>
      </c>
      <c r="AY232" s="17" t="s">
        <v>189</v>
      </c>
      <c r="BE232" s="144">
        <f>IF(N232="základní",J232,0)</f>
        <v>0</v>
      </c>
      <c r="BF232" s="144">
        <f>IF(N232="snížená",J232,0)</f>
        <v>0</v>
      </c>
      <c r="BG232" s="144">
        <f>IF(N232="zákl. přenesená",J232,0)</f>
        <v>0</v>
      </c>
      <c r="BH232" s="144">
        <f>IF(N232="sníž. přenesená",J232,0)</f>
        <v>0</v>
      </c>
      <c r="BI232" s="144">
        <f>IF(N232="nulová",J232,0)</f>
        <v>0</v>
      </c>
      <c r="BJ232" s="17" t="s">
        <v>78</v>
      </c>
      <c r="BK232" s="144">
        <f>ROUND(I232*H232,2)</f>
        <v>0</v>
      </c>
      <c r="BL232" s="17" t="s">
        <v>195</v>
      </c>
      <c r="BM232" s="143" t="s">
        <v>415</v>
      </c>
    </row>
    <row r="233" spans="2:65" s="1" customFormat="1">
      <c r="B233" s="32"/>
      <c r="D233" s="145" t="s">
        <v>197</v>
      </c>
      <c r="F233" s="146" t="s">
        <v>416</v>
      </c>
      <c r="I233" s="147"/>
      <c r="L233" s="32"/>
      <c r="M233" s="148"/>
      <c r="T233" s="51"/>
      <c r="AT233" s="17" t="s">
        <v>197</v>
      </c>
      <c r="AU233" s="17" t="s">
        <v>80</v>
      </c>
    </row>
    <row r="234" spans="2:65" s="1" customFormat="1" ht="19.5">
      <c r="B234" s="32"/>
      <c r="D234" s="150" t="s">
        <v>133</v>
      </c>
      <c r="F234" s="157" t="s">
        <v>417</v>
      </c>
      <c r="I234" s="147"/>
      <c r="L234" s="32"/>
      <c r="M234" s="148"/>
      <c r="T234" s="51"/>
      <c r="AT234" s="17" t="s">
        <v>133</v>
      </c>
      <c r="AU234" s="17" t="s">
        <v>80</v>
      </c>
    </row>
    <row r="235" spans="2:65" s="12" customFormat="1">
      <c r="B235" s="149"/>
      <c r="D235" s="150" t="s">
        <v>144</v>
      </c>
      <c r="F235" s="152" t="s">
        <v>418</v>
      </c>
      <c r="H235" s="153">
        <v>1528</v>
      </c>
      <c r="I235" s="154"/>
      <c r="L235" s="149"/>
      <c r="M235" s="155"/>
      <c r="T235" s="156"/>
      <c r="AT235" s="151" t="s">
        <v>144</v>
      </c>
      <c r="AU235" s="151" t="s">
        <v>80</v>
      </c>
      <c r="AV235" s="12" t="s">
        <v>80</v>
      </c>
      <c r="AW235" s="12" t="s">
        <v>4</v>
      </c>
      <c r="AX235" s="12" t="s">
        <v>78</v>
      </c>
      <c r="AY235" s="151" t="s">
        <v>189</v>
      </c>
    </row>
    <row r="236" spans="2:65" s="1" customFormat="1" ht="24.2" customHeight="1">
      <c r="B236" s="32"/>
      <c r="C236" s="132" t="s">
        <v>419</v>
      </c>
      <c r="D236" s="132" t="s">
        <v>191</v>
      </c>
      <c r="E236" s="133" t="s">
        <v>420</v>
      </c>
      <c r="F236" s="134" t="s">
        <v>421</v>
      </c>
      <c r="G236" s="135" t="s">
        <v>286</v>
      </c>
      <c r="H236" s="136">
        <v>38.200000000000003</v>
      </c>
      <c r="I236" s="137"/>
      <c r="J236" s="138">
        <f>ROUND(I236*H236,2)</f>
        <v>0</v>
      </c>
      <c r="K236" s="134" t="s">
        <v>194</v>
      </c>
      <c r="L236" s="32"/>
      <c r="M236" s="139" t="s">
        <v>18</v>
      </c>
      <c r="N236" s="140" t="s">
        <v>42</v>
      </c>
      <c r="P236" s="141">
        <f>O236*H236</f>
        <v>0</v>
      </c>
      <c r="Q236" s="141">
        <v>0</v>
      </c>
      <c r="R236" s="141">
        <f>Q236*H236</f>
        <v>0</v>
      </c>
      <c r="S236" s="141">
        <v>0</v>
      </c>
      <c r="T236" s="142">
        <f>S236*H236</f>
        <v>0</v>
      </c>
      <c r="AR236" s="143" t="s">
        <v>195</v>
      </c>
      <c r="AT236" s="143" t="s">
        <v>191</v>
      </c>
      <c r="AU236" s="143" t="s">
        <v>80</v>
      </c>
      <c r="AY236" s="17" t="s">
        <v>189</v>
      </c>
      <c r="BE236" s="144">
        <f>IF(N236="základní",J236,0)</f>
        <v>0</v>
      </c>
      <c r="BF236" s="144">
        <f>IF(N236="snížená",J236,0)</f>
        <v>0</v>
      </c>
      <c r="BG236" s="144">
        <f>IF(N236="zákl. přenesená",J236,0)</f>
        <v>0</v>
      </c>
      <c r="BH236" s="144">
        <f>IF(N236="sníž. přenesená",J236,0)</f>
        <v>0</v>
      </c>
      <c r="BI236" s="144">
        <f>IF(N236="nulová",J236,0)</f>
        <v>0</v>
      </c>
      <c r="BJ236" s="17" t="s">
        <v>78</v>
      </c>
      <c r="BK236" s="144">
        <f>ROUND(I236*H236,2)</f>
        <v>0</v>
      </c>
      <c r="BL236" s="17" t="s">
        <v>195</v>
      </c>
      <c r="BM236" s="143" t="s">
        <v>422</v>
      </c>
    </row>
    <row r="237" spans="2:65" s="1" customFormat="1">
      <c r="B237" s="32"/>
      <c r="D237" s="145" t="s">
        <v>197</v>
      </c>
      <c r="F237" s="146" t="s">
        <v>423</v>
      </c>
      <c r="I237" s="147"/>
      <c r="L237" s="32"/>
      <c r="M237" s="148"/>
      <c r="T237" s="51"/>
      <c r="AT237" s="17" t="s">
        <v>197</v>
      </c>
      <c r="AU237" s="17" t="s">
        <v>80</v>
      </c>
    </row>
    <row r="238" spans="2:65" s="1" customFormat="1" ht="24.2" customHeight="1">
      <c r="B238" s="32"/>
      <c r="C238" s="132" t="s">
        <v>424</v>
      </c>
      <c r="D238" s="132" t="s">
        <v>191</v>
      </c>
      <c r="E238" s="133" t="s">
        <v>425</v>
      </c>
      <c r="F238" s="134" t="s">
        <v>426</v>
      </c>
      <c r="G238" s="135" t="s">
        <v>286</v>
      </c>
      <c r="H238" s="136">
        <v>7.68</v>
      </c>
      <c r="I238" s="137"/>
      <c r="J238" s="138">
        <f>ROUND(I238*H238,2)</f>
        <v>0</v>
      </c>
      <c r="K238" s="134" t="s">
        <v>194</v>
      </c>
      <c r="L238" s="32"/>
      <c r="M238" s="139" t="s">
        <v>18</v>
      </c>
      <c r="N238" s="140" t="s">
        <v>42</v>
      </c>
      <c r="P238" s="141">
        <f>O238*H238</f>
        <v>0</v>
      </c>
      <c r="Q238" s="141">
        <v>2.0000000000000001E-4</v>
      </c>
      <c r="R238" s="141">
        <f>Q238*H238</f>
        <v>1.536E-3</v>
      </c>
      <c r="S238" s="141">
        <v>0</v>
      </c>
      <c r="T238" s="142">
        <f>S238*H238</f>
        <v>0</v>
      </c>
      <c r="AR238" s="143" t="s">
        <v>195</v>
      </c>
      <c r="AT238" s="143" t="s">
        <v>191</v>
      </c>
      <c r="AU238" s="143" t="s">
        <v>80</v>
      </c>
      <c r="AY238" s="17" t="s">
        <v>189</v>
      </c>
      <c r="BE238" s="144">
        <f>IF(N238="základní",J238,0)</f>
        <v>0</v>
      </c>
      <c r="BF238" s="144">
        <f>IF(N238="snížená",J238,0)</f>
        <v>0</v>
      </c>
      <c r="BG238" s="144">
        <f>IF(N238="zákl. přenesená",J238,0)</f>
        <v>0</v>
      </c>
      <c r="BH238" s="144">
        <f>IF(N238="sníž. přenesená",J238,0)</f>
        <v>0</v>
      </c>
      <c r="BI238" s="144">
        <f>IF(N238="nulová",J238,0)</f>
        <v>0</v>
      </c>
      <c r="BJ238" s="17" t="s">
        <v>78</v>
      </c>
      <c r="BK238" s="144">
        <f>ROUND(I238*H238,2)</f>
        <v>0</v>
      </c>
      <c r="BL238" s="17" t="s">
        <v>195</v>
      </c>
      <c r="BM238" s="143" t="s">
        <v>427</v>
      </c>
    </row>
    <row r="239" spans="2:65" s="1" customFormat="1">
      <c r="B239" s="32"/>
      <c r="D239" s="145" t="s">
        <v>197</v>
      </c>
      <c r="F239" s="146" t="s">
        <v>428</v>
      </c>
      <c r="I239" s="147"/>
      <c r="L239" s="32"/>
      <c r="M239" s="148"/>
      <c r="T239" s="51"/>
      <c r="AT239" s="17" t="s">
        <v>197</v>
      </c>
      <c r="AU239" s="17" t="s">
        <v>80</v>
      </c>
    </row>
    <row r="240" spans="2:65" s="12" customFormat="1">
      <c r="B240" s="149"/>
      <c r="D240" s="150" t="s">
        <v>144</v>
      </c>
      <c r="E240" s="151" t="s">
        <v>18</v>
      </c>
      <c r="F240" s="152" t="s">
        <v>429</v>
      </c>
      <c r="H240" s="153">
        <v>7.68</v>
      </c>
      <c r="I240" s="154"/>
      <c r="L240" s="149"/>
      <c r="M240" s="155"/>
      <c r="T240" s="156"/>
      <c r="AT240" s="151" t="s">
        <v>144</v>
      </c>
      <c r="AU240" s="151" t="s">
        <v>80</v>
      </c>
      <c r="AV240" s="12" t="s">
        <v>80</v>
      </c>
      <c r="AW240" s="12" t="s">
        <v>32</v>
      </c>
      <c r="AX240" s="12" t="s">
        <v>78</v>
      </c>
      <c r="AY240" s="151" t="s">
        <v>189</v>
      </c>
    </row>
    <row r="241" spans="2:65" s="1" customFormat="1" ht="24.2" customHeight="1">
      <c r="B241" s="32"/>
      <c r="C241" s="132" t="s">
        <v>430</v>
      </c>
      <c r="D241" s="132" t="s">
        <v>191</v>
      </c>
      <c r="E241" s="133" t="s">
        <v>431</v>
      </c>
      <c r="F241" s="134" t="s">
        <v>432</v>
      </c>
      <c r="G241" s="135" t="s">
        <v>135</v>
      </c>
      <c r="H241" s="136">
        <v>156.24</v>
      </c>
      <c r="I241" s="137"/>
      <c r="J241" s="138">
        <f>ROUND(I241*H241,2)</f>
        <v>0</v>
      </c>
      <c r="K241" s="134" t="s">
        <v>194</v>
      </c>
      <c r="L241" s="32"/>
      <c r="M241" s="139" t="s">
        <v>18</v>
      </c>
      <c r="N241" s="140" t="s">
        <v>42</v>
      </c>
      <c r="P241" s="141">
        <f>O241*H241</f>
        <v>0</v>
      </c>
      <c r="Q241" s="141">
        <v>0</v>
      </c>
      <c r="R241" s="141">
        <f>Q241*H241</f>
        <v>0</v>
      </c>
      <c r="S241" s="141">
        <v>0.02</v>
      </c>
      <c r="T241" s="142">
        <f>S241*H241</f>
        <v>3.1248000000000005</v>
      </c>
      <c r="AR241" s="143" t="s">
        <v>195</v>
      </c>
      <c r="AT241" s="143" t="s">
        <v>191</v>
      </c>
      <c r="AU241" s="143" t="s">
        <v>80</v>
      </c>
      <c r="AY241" s="17" t="s">
        <v>189</v>
      </c>
      <c r="BE241" s="144">
        <f>IF(N241="základní",J241,0)</f>
        <v>0</v>
      </c>
      <c r="BF241" s="144">
        <f>IF(N241="snížená",J241,0)</f>
        <v>0</v>
      </c>
      <c r="BG241" s="144">
        <f>IF(N241="zákl. přenesená",J241,0)</f>
        <v>0</v>
      </c>
      <c r="BH241" s="144">
        <f>IF(N241="sníž. přenesená",J241,0)</f>
        <v>0</v>
      </c>
      <c r="BI241" s="144">
        <f>IF(N241="nulová",J241,0)</f>
        <v>0</v>
      </c>
      <c r="BJ241" s="17" t="s">
        <v>78</v>
      </c>
      <c r="BK241" s="144">
        <f>ROUND(I241*H241,2)</f>
        <v>0</v>
      </c>
      <c r="BL241" s="17" t="s">
        <v>195</v>
      </c>
      <c r="BM241" s="143" t="s">
        <v>433</v>
      </c>
    </row>
    <row r="242" spans="2:65" s="1" customFormat="1">
      <c r="B242" s="32"/>
      <c r="D242" s="145" t="s">
        <v>197</v>
      </c>
      <c r="F242" s="146" t="s">
        <v>434</v>
      </c>
      <c r="I242" s="147"/>
      <c r="L242" s="32"/>
      <c r="M242" s="148"/>
      <c r="T242" s="51"/>
      <c r="AT242" s="17" t="s">
        <v>197</v>
      </c>
      <c r="AU242" s="17" t="s">
        <v>80</v>
      </c>
    </row>
    <row r="243" spans="2:65" s="12" customFormat="1">
      <c r="B243" s="149"/>
      <c r="D243" s="150" t="s">
        <v>144</v>
      </c>
      <c r="E243" s="151" t="s">
        <v>18</v>
      </c>
      <c r="F243" s="152" t="s">
        <v>435</v>
      </c>
      <c r="H243" s="153">
        <v>70.92</v>
      </c>
      <c r="I243" s="154"/>
      <c r="L243" s="149"/>
      <c r="M243" s="155"/>
      <c r="T243" s="156"/>
      <c r="AT243" s="151" t="s">
        <v>144</v>
      </c>
      <c r="AU243" s="151" t="s">
        <v>80</v>
      </c>
      <c r="AV243" s="12" t="s">
        <v>80</v>
      </c>
      <c r="AW243" s="12" t="s">
        <v>32</v>
      </c>
      <c r="AX243" s="12" t="s">
        <v>71</v>
      </c>
      <c r="AY243" s="151" t="s">
        <v>189</v>
      </c>
    </row>
    <row r="244" spans="2:65" s="12" customFormat="1">
      <c r="B244" s="149"/>
      <c r="D244" s="150" t="s">
        <v>144</v>
      </c>
      <c r="E244" s="151" t="s">
        <v>18</v>
      </c>
      <c r="F244" s="152" t="s">
        <v>436</v>
      </c>
      <c r="H244" s="153">
        <v>85.32</v>
      </c>
      <c r="I244" s="154"/>
      <c r="L244" s="149"/>
      <c r="M244" s="155"/>
      <c r="T244" s="156"/>
      <c r="AT244" s="151" t="s">
        <v>144</v>
      </c>
      <c r="AU244" s="151" t="s">
        <v>80</v>
      </c>
      <c r="AV244" s="12" t="s">
        <v>80</v>
      </c>
      <c r="AW244" s="12" t="s">
        <v>32</v>
      </c>
      <c r="AX244" s="12" t="s">
        <v>71</v>
      </c>
      <c r="AY244" s="151" t="s">
        <v>189</v>
      </c>
    </row>
    <row r="245" spans="2:65" s="13" customFormat="1">
      <c r="B245" s="158"/>
      <c r="D245" s="150" t="s">
        <v>144</v>
      </c>
      <c r="E245" s="159" t="s">
        <v>18</v>
      </c>
      <c r="F245" s="160" t="s">
        <v>268</v>
      </c>
      <c r="H245" s="161">
        <v>156.24</v>
      </c>
      <c r="I245" s="162"/>
      <c r="L245" s="158"/>
      <c r="M245" s="163"/>
      <c r="T245" s="164"/>
      <c r="AT245" s="159" t="s">
        <v>144</v>
      </c>
      <c r="AU245" s="159" t="s">
        <v>80</v>
      </c>
      <c r="AV245" s="13" t="s">
        <v>195</v>
      </c>
      <c r="AW245" s="13" t="s">
        <v>32</v>
      </c>
      <c r="AX245" s="13" t="s">
        <v>78</v>
      </c>
      <c r="AY245" s="159" t="s">
        <v>189</v>
      </c>
    </row>
    <row r="246" spans="2:65" s="11" customFormat="1" ht="22.9" customHeight="1">
      <c r="B246" s="120"/>
      <c r="D246" s="121" t="s">
        <v>70</v>
      </c>
      <c r="E246" s="130" t="s">
        <v>437</v>
      </c>
      <c r="F246" s="130" t="s">
        <v>438</v>
      </c>
      <c r="I246" s="123"/>
      <c r="J246" s="131">
        <f>BK246</f>
        <v>0</v>
      </c>
      <c r="L246" s="120"/>
      <c r="M246" s="125"/>
      <c r="P246" s="126">
        <f>SUM(P247:P280)</f>
        <v>0</v>
      </c>
      <c r="R246" s="126">
        <f>SUM(R247:R280)</f>
        <v>0</v>
      </c>
      <c r="T246" s="127">
        <f>SUM(T247:T280)</f>
        <v>0</v>
      </c>
      <c r="AR246" s="121" t="s">
        <v>78</v>
      </c>
      <c r="AT246" s="128" t="s">
        <v>70</v>
      </c>
      <c r="AU246" s="128" t="s">
        <v>78</v>
      </c>
      <c r="AY246" s="121" t="s">
        <v>189</v>
      </c>
      <c r="BK246" s="129">
        <f>SUM(BK247:BK280)</f>
        <v>0</v>
      </c>
    </row>
    <row r="247" spans="2:65" s="1" customFormat="1" ht="24.2" customHeight="1">
      <c r="B247" s="32"/>
      <c r="C247" s="132" t="s">
        <v>439</v>
      </c>
      <c r="D247" s="132" t="s">
        <v>191</v>
      </c>
      <c r="E247" s="133" t="s">
        <v>440</v>
      </c>
      <c r="F247" s="134" t="s">
        <v>441</v>
      </c>
      <c r="G247" s="135" t="s">
        <v>256</v>
      </c>
      <c r="H247" s="136">
        <v>276.93</v>
      </c>
      <c r="I247" s="137"/>
      <c r="J247" s="138">
        <f>ROUND(I247*H247,2)</f>
        <v>0</v>
      </c>
      <c r="K247" s="134" t="s">
        <v>194</v>
      </c>
      <c r="L247" s="32"/>
      <c r="M247" s="139" t="s">
        <v>18</v>
      </c>
      <c r="N247" s="140" t="s">
        <v>42</v>
      </c>
      <c r="P247" s="141">
        <f>O247*H247</f>
        <v>0</v>
      </c>
      <c r="Q247" s="141">
        <v>0</v>
      </c>
      <c r="R247" s="141">
        <f>Q247*H247</f>
        <v>0</v>
      </c>
      <c r="S247" s="141">
        <v>0</v>
      </c>
      <c r="T247" s="142">
        <f>S247*H247</f>
        <v>0</v>
      </c>
      <c r="AR247" s="143" t="s">
        <v>195</v>
      </c>
      <c r="AT247" s="143" t="s">
        <v>191</v>
      </c>
      <c r="AU247" s="143" t="s">
        <v>80</v>
      </c>
      <c r="AY247" s="17" t="s">
        <v>189</v>
      </c>
      <c r="BE247" s="144">
        <f>IF(N247="základní",J247,0)</f>
        <v>0</v>
      </c>
      <c r="BF247" s="144">
        <f>IF(N247="snížená",J247,0)</f>
        <v>0</v>
      </c>
      <c r="BG247" s="144">
        <f>IF(N247="zákl. přenesená",J247,0)</f>
        <v>0</v>
      </c>
      <c r="BH247" s="144">
        <f>IF(N247="sníž. přenesená",J247,0)</f>
        <v>0</v>
      </c>
      <c r="BI247" s="144">
        <f>IF(N247="nulová",J247,0)</f>
        <v>0</v>
      </c>
      <c r="BJ247" s="17" t="s">
        <v>78</v>
      </c>
      <c r="BK247" s="144">
        <f>ROUND(I247*H247,2)</f>
        <v>0</v>
      </c>
      <c r="BL247" s="17" t="s">
        <v>195</v>
      </c>
      <c r="BM247" s="143" t="s">
        <v>442</v>
      </c>
    </row>
    <row r="248" spans="2:65" s="1" customFormat="1">
      <c r="B248" s="32"/>
      <c r="D248" s="145" t="s">
        <v>197</v>
      </c>
      <c r="F248" s="146" t="s">
        <v>443</v>
      </c>
      <c r="I248" s="147"/>
      <c r="L248" s="32"/>
      <c r="M248" s="148"/>
      <c r="T248" s="51"/>
      <c r="AT248" s="17" t="s">
        <v>197</v>
      </c>
      <c r="AU248" s="17" t="s">
        <v>80</v>
      </c>
    </row>
    <row r="249" spans="2:65" s="1" customFormat="1" ht="16.5" customHeight="1">
      <c r="B249" s="32"/>
      <c r="C249" s="132" t="s">
        <v>444</v>
      </c>
      <c r="D249" s="132" t="s">
        <v>191</v>
      </c>
      <c r="E249" s="133" t="s">
        <v>445</v>
      </c>
      <c r="F249" s="134" t="s">
        <v>446</v>
      </c>
      <c r="G249" s="135" t="s">
        <v>286</v>
      </c>
      <c r="H249" s="136">
        <v>9</v>
      </c>
      <c r="I249" s="137"/>
      <c r="J249" s="138">
        <f>ROUND(I249*H249,2)</f>
        <v>0</v>
      </c>
      <c r="K249" s="134" t="s">
        <v>194</v>
      </c>
      <c r="L249" s="32"/>
      <c r="M249" s="139" t="s">
        <v>18</v>
      </c>
      <c r="N249" s="140" t="s">
        <v>42</v>
      </c>
      <c r="P249" s="141">
        <f>O249*H249</f>
        <v>0</v>
      </c>
      <c r="Q249" s="141">
        <v>0</v>
      </c>
      <c r="R249" s="141">
        <f>Q249*H249</f>
        <v>0</v>
      </c>
      <c r="S249" s="141">
        <v>0</v>
      </c>
      <c r="T249" s="142">
        <f>S249*H249</f>
        <v>0</v>
      </c>
      <c r="AR249" s="143" t="s">
        <v>195</v>
      </c>
      <c r="AT249" s="143" t="s">
        <v>191</v>
      </c>
      <c r="AU249" s="143" t="s">
        <v>80</v>
      </c>
      <c r="AY249" s="17" t="s">
        <v>189</v>
      </c>
      <c r="BE249" s="144">
        <f>IF(N249="základní",J249,0)</f>
        <v>0</v>
      </c>
      <c r="BF249" s="144">
        <f>IF(N249="snížená",J249,0)</f>
        <v>0</v>
      </c>
      <c r="BG249" s="144">
        <f>IF(N249="zákl. přenesená",J249,0)</f>
        <v>0</v>
      </c>
      <c r="BH249" s="144">
        <f>IF(N249="sníž. přenesená",J249,0)</f>
        <v>0</v>
      </c>
      <c r="BI249" s="144">
        <f>IF(N249="nulová",J249,0)</f>
        <v>0</v>
      </c>
      <c r="BJ249" s="17" t="s">
        <v>78</v>
      </c>
      <c r="BK249" s="144">
        <f>ROUND(I249*H249,2)</f>
        <v>0</v>
      </c>
      <c r="BL249" s="17" t="s">
        <v>195</v>
      </c>
      <c r="BM249" s="143" t="s">
        <v>447</v>
      </c>
    </row>
    <row r="250" spans="2:65" s="1" customFormat="1">
      <c r="B250" s="32"/>
      <c r="D250" s="145" t="s">
        <v>197</v>
      </c>
      <c r="F250" s="146" t="s">
        <v>448</v>
      </c>
      <c r="I250" s="147"/>
      <c r="L250" s="32"/>
      <c r="M250" s="148"/>
      <c r="T250" s="51"/>
      <c r="AT250" s="17" t="s">
        <v>197</v>
      </c>
      <c r="AU250" s="17" t="s">
        <v>80</v>
      </c>
    </row>
    <row r="251" spans="2:65" s="1" customFormat="1" ht="24.2" customHeight="1">
      <c r="B251" s="32"/>
      <c r="C251" s="132" t="s">
        <v>449</v>
      </c>
      <c r="D251" s="132" t="s">
        <v>191</v>
      </c>
      <c r="E251" s="133" t="s">
        <v>450</v>
      </c>
      <c r="F251" s="134" t="s">
        <v>451</v>
      </c>
      <c r="G251" s="135" t="s">
        <v>286</v>
      </c>
      <c r="H251" s="136">
        <v>90</v>
      </c>
      <c r="I251" s="137"/>
      <c r="J251" s="138">
        <f>ROUND(I251*H251,2)</f>
        <v>0</v>
      </c>
      <c r="K251" s="134" t="s">
        <v>194</v>
      </c>
      <c r="L251" s="32"/>
      <c r="M251" s="139" t="s">
        <v>18</v>
      </c>
      <c r="N251" s="140" t="s">
        <v>42</v>
      </c>
      <c r="P251" s="141">
        <f>O251*H251</f>
        <v>0</v>
      </c>
      <c r="Q251" s="141">
        <v>0</v>
      </c>
      <c r="R251" s="141">
        <f>Q251*H251</f>
        <v>0</v>
      </c>
      <c r="S251" s="141">
        <v>0</v>
      </c>
      <c r="T251" s="142">
        <f>S251*H251</f>
        <v>0</v>
      </c>
      <c r="AR251" s="143" t="s">
        <v>195</v>
      </c>
      <c r="AT251" s="143" t="s">
        <v>191</v>
      </c>
      <c r="AU251" s="143" t="s">
        <v>80</v>
      </c>
      <c r="AY251" s="17" t="s">
        <v>189</v>
      </c>
      <c r="BE251" s="144">
        <f>IF(N251="základní",J251,0)</f>
        <v>0</v>
      </c>
      <c r="BF251" s="144">
        <f>IF(N251="snížená",J251,0)</f>
        <v>0</v>
      </c>
      <c r="BG251" s="144">
        <f>IF(N251="zákl. přenesená",J251,0)</f>
        <v>0</v>
      </c>
      <c r="BH251" s="144">
        <f>IF(N251="sníž. přenesená",J251,0)</f>
        <v>0</v>
      </c>
      <c r="BI251" s="144">
        <f>IF(N251="nulová",J251,0)</f>
        <v>0</v>
      </c>
      <c r="BJ251" s="17" t="s">
        <v>78</v>
      </c>
      <c r="BK251" s="144">
        <f>ROUND(I251*H251,2)</f>
        <v>0</v>
      </c>
      <c r="BL251" s="17" t="s">
        <v>195</v>
      </c>
      <c r="BM251" s="143" t="s">
        <v>452</v>
      </c>
    </row>
    <row r="252" spans="2:65" s="1" customFormat="1">
      <c r="B252" s="32"/>
      <c r="D252" s="145" t="s">
        <v>197</v>
      </c>
      <c r="F252" s="146" t="s">
        <v>453</v>
      </c>
      <c r="I252" s="147"/>
      <c r="L252" s="32"/>
      <c r="M252" s="148"/>
      <c r="T252" s="51"/>
      <c r="AT252" s="17" t="s">
        <v>197</v>
      </c>
      <c r="AU252" s="17" t="s">
        <v>80</v>
      </c>
    </row>
    <row r="253" spans="2:65" s="12" customFormat="1">
      <c r="B253" s="149"/>
      <c r="D253" s="150" t="s">
        <v>144</v>
      </c>
      <c r="F253" s="152" t="s">
        <v>454</v>
      </c>
      <c r="H253" s="153">
        <v>90</v>
      </c>
      <c r="I253" s="154"/>
      <c r="L253" s="149"/>
      <c r="M253" s="155"/>
      <c r="T253" s="156"/>
      <c r="AT253" s="151" t="s">
        <v>144</v>
      </c>
      <c r="AU253" s="151" t="s">
        <v>80</v>
      </c>
      <c r="AV253" s="12" t="s">
        <v>80</v>
      </c>
      <c r="AW253" s="12" t="s">
        <v>4</v>
      </c>
      <c r="AX253" s="12" t="s">
        <v>78</v>
      </c>
      <c r="AY253" s="151" t="s">
        <v>189</v>
      </c>
    </row>
    <row r="254" spans="2:65" s="1" customFormat="1" ht="21.75" customHeight="1">
      <c r="B254" s="32"/>
      <c r="C254" s="132" t="s">
        <v>455</v>
      </c>
      <c r="D254" s="132" t="s">
        <v>191</v>
      </c>
      <c r="E254" s="133" t="s">
        <v>456</v>
      </c>
      <c r="F254" s="134" t="s">
        <v>457</v>
      </c>
      <c r="G254" s="135" t="s">
        <v>256</v>
      </c>
      <c r="H254" s="136">
        <v>276.93</v>
      </c>
      <c r="I254" s="137"/>
      <c r="J254" s="138">
        <f>ROUND(I254*H254,2)</f>
        <v>0</v>
      </c>
      <c r="K254" s="134" t="s">
        <v>194</v>
      </c>
      <c r="L254" s="32"/>
      <c r="M254" s="139" t="s">
        <v>18</v>
      </c>
      <c r="N254" s="140" t="s">
        <v>42</v>
      </c>
      <c r="P254" s="141">
        <f>O254*H254</f>
        <v>0</v>
      </c>
      <c r="Q254" s="141">
        <v>0</v>
      </c>
      <c r="R254" s="141">
        <f>Q254*H254</f>
        <v>0</v>
      </c>
      <c r="S254" s="141">
        <v>0</v>
      </c>
      <c r="T254" s="142">
        <f>S254*H254</f>
        <v>0</v>
      </c>
      <c r="AR254" s="143" t="s">
        <v>195</v>
      </c>
      <c r="AT254" s="143" t="s">
        <v>191</v>
      </c>
      <c r="AU254" s="143" t="s">
        <v>80</v>
      </c>
      <c r="AY254" s="17" t="s">
        <v>189</v>
      </c>
      <c r="BE254" s="144">
        <f>IF(N254="základní",J254,0)</f>
        <v>0</v>
      </c>
      <c r="BF254" s="144">
        <f>IF(N254="snížená",J254,0)</f>
        <v>0</v>
      </c>
      <c r="BG254" s="144">
        <f>IF(N254="zákl. přenesená",J254,0)</f>
        <v>0</v>
      </c>
      <c r="BH254" s="144">
        <f>IF(N254="sníž. přenesená",J254,0)</f>
        <v>0</v>
      </c>
      <c r="BI254" s="144">
        <f>IF(N254="nulová",J254,0)</f>
        <v>0</v>
      </c>
      <c r="BJ254" s="17" t="s">
        <v>78</v>
      </c>
      <c r="BK254" s="144">
        <f>ROUND(I254*H254,2)</f>
        <v>0</v>
      </c>
      <c r="BL254" s="17" t="s">
        <v>195</v>
      </c>
      <c r="BM254" s="143" t="s">
        <v>458</v>
      </c>
    </row>
    <row r="255" spans="2:65" s="1" customFormat="1">
      <c r="B255" s="32"/>
      <c r="D255" s="145" t="s">
        <v>197</v>
      </c>
      <c r="F255" s="146" t="s">
        <v>459</v>
      </c>
      <c r="I255" s="147"/>
      <c r="L255" s="32"/>
      <c r="M255" s="148"/>
      <c r="T255" s="51"/>
      <c r="AT255" s="17" t="s">
        <v>197</v>
      </c>
      <c r="AU255" s="17" t="s">
        <v>80</v>
      </c>
    </row>
    <row r="256" spans="2:65" s="1" customFormat="1" ht="24.2" customHeight="1">
      <c r="B256" s="32"/>
      <c r="C256" s="132" t="s">
        <v>460</v>
      </c>
      <c r="D256" s="132" t="s">
        <v>191</v>
      </c>
      <c r="E256" s="133" t="s">
        <v>461</v>
      </c>
      <c r="F256" s="134" t="s">
        <v>462</v>
      </c>
      <c r="G256" s="135" t="s">
        <v>256</v>
      </c>
      <c r="H256" s="136">
        <v>2492.37</v>
      </c>
      <c r="I256" s="137"/>
      <c r="J256" s="138">
        <f>ROUND(I256*H256,2)</f>
        <v>0</v>
      </c>
      <c r="K256" s="134" t="s">
        <v>194</v>
      </c>
      <c r="L256" s="32"/>
      <c r="M256" s="139" t="s">
        <v>18</v>
      </c>
      <c r="N256" s="140" t="s">
        <v>42</v>
      </c>
      <c r="P256" s="141">
        <f>O256*H256</f>
        <v>0</v>
      </c>
      <c r="Q256" s="141">
        <v>0</v>
      </c>
      <c r="R256" s="141">
        <f>Q256*H256</f>
        <v>0</v>
      </c>
      <c r="S256" s="141">
        <v>0</v>
      </c>
      <c r="T256" s="142">
        <f>S256*H256</f>
        <v>0</v>
      </c>
      <c r="AR256" s="143" t="s">
        <v>195</v>
      </c>
      <c r="AT256" s="143" t="s">
        <v>191</v>
      </c>
      <c r="AU256" s="143" t="s">
        <v>80</v>
      </c>
      <c r="AY256" s="17" t="s">
        <v>189</v>
      </c>
      <c r="BE256" s="144">
        <f>IF(N256="základní",J256,0)</f>
        <v>0</v>
      </c>
      <c r="BF256" s="144">
        <f>IF(N256="snížená",J256,0)</f>
        <v>0</v>
      </c>
      <c r="BG256" s="144">
        <f>IF(N256="zákl. přenesená",J256,0)</f>
        <v>0</v>
      </c>
      <c r="BH256" s="144">
        <f>IF(N256="sníž. přenesená",J256,0)</f>
        <v>0</v>
      </c>
      <c r="BI256" s="144">
        <f>IF(N256="nulová",J256,0)</f>
        <v>0</v>
      </c>
      <c r="BJ256" s="17" t="s">
        <v>78</v>
      </c>
      <c r="BK256" s="144">
        <f>ROUND(I256*H256,2)</f>
        <v>0</v>
      </c>
      <c r="BL256" s="17" t="s">
        <v>195</v>
      </c>
      <c r="BM256" s="143" t="s">
        <v>463</v>
      </c>
    </row>
    <row r="257" spans="2:65" s="1" customFormat="1">
      <c r="B257" s="32"/>
      <c r="D257" s="145" t="s">
        <v>197</v>
      </c>
      <c r="F257" s="146" t="s">
        <v>464</v>
      </c>
      <c r="I257" s="147"/>
      <c r="L257" s="32"/>
      <c r="M257" s="148"/>
      <c r="T257" s="51"/>
      <c r="AT257" s="17" t="s">
        <v>197</v>
      </c>
      <c r="AU257" s="17" t="s">
        <v>80</v>
      </c>
    </row>
    <row r="258" spans="2:65" s="1" customFormat="1" ht="19.5">
      <c r="B258" s="32"/>
      <c r="D258" s="150" t="s">
        <v>133</v>
      </c>
      <c r="F258" s="157" t="s">
        <v>465</v>
      </c>
      <c r="I258" s="147"/>
      <c r="L258" s="32"/>
      <c r="M258" s="148"/>
      <c r="T258" s="51"/>
      <c r="AT258" s="17" t="s">
        <v>133</v>
      </c>
      <c r="AU258" s="17" t="s">
        <v>80</v>
      </c>
    </row>
    <row r="259" spans="2:65" s="12" customFormat="1">
      <c r="B259" s="149"/>
      <c r="D259" s="150" t="s">
        <v>144</v>
      </c>
      <c r="F259" s="152" t="s">
        <v>466</v>
      </c>
      <c r="H259" s="153">
        <v>2492.37</v>
      </c>
      <c r="I259" s="154"/>
      <c r="L259" s="149"/>
      <c r="M259" s="155"/>
      <c r="T259" s="156"/>
      <c r="AT259" s="151" t="s">
        <v>144</v>
      </c>
      <c r="AU259" s="151" t="s">
        <v>80</v>
      </c>
      <c r="AV259" s="12" t="s">
        <v>80</v>
      </c>
      <c r="AW259" s="12" t="s">
        <v>4</v>
      </c>
      <c r="AX259" s="12" t="s">
        <v>78</v>
      </c>
      <c r="AY259" s="151" t="s">
        <v>189</v>
      </c>
    </row>
    <row r="260" spans="2:65" s="1" customFormat="1" ht="24.2" customHeight="1">
      <c r="B260" s="32"/>
      <c r="C260" s="132" t="s">
        <v>467</v>
      </c>
      <c r="D260" s="132" t="s">
        <v>191</v>
      </c>
      <c r="E260" s="133" t="s">
        <v>468</v>
      </c>
      <c r="F260" s="134" t="s">
        <v>469</v>
      </c>
      <c r="G260" s="135" t="s">
        <v>256</v>
      </c>
      <c r="H260" s="136">
        <v>4.923</v>
      </c>
      <c r="I260" s="137"/>
      <c r="J260" s="138">
        <f>ROUND(I260*H260,2)</f>
        <v>0</v>
      </c>
      <c r="K260" s="134" t="s">
        <v>194</v>
      </c>
      <c r="L260" s="32"/>
      <c r="M260" s="139" t="s">
        <v>18</v>
      </c>
      <c r="N260" s="140" t="s">
        <v>42</v>
      </c>
      <c r="P260" s="141">
        <f>O260*H260</f>
        <v>0</v>
      </c>
      <c r="Q260" s="141">
        <v>0</v>
      </c>
      <c r="R260" s="141">
        <f>Q260*H260</f>
        <v>0</v>
      </c>
      <c r="S260" s="141">
        <v>0</v>
      </c>
      <c r="T260" s="142">
        <f>S260*H260</f>
        <v>0</v>
      </c>
      <c r="AR260" s="143" t="s">
        <v>195</v>
      </c>
      <c r="AT260" s="143" t="s">
        <v>191</v>
      </c>
      <c r="AU260" s="143" t="s">
        <v>80</v>
      </c>
      <c r="AY260" s="17" t="s">
        <v>189</v>
      </c>
      <c r="BE260" s="144">
        <f>IF(N260="základní",J260,0)</f>
        <v>0</v>
      </c>
      <c r="BF260" s="144">
        <f>IF(N260="snížená",J260,0)</f>
        <v>0</v>
      </c>
      <c r="BG260" s="144">
        <f>IF(N260="zákl. přenesená",J260,0)</f>
        <v>0</v>
      </c>
      <c r="BH260" s="144">
        <f>IF(N260="sníž. přenesená",J260,0)</f>
        <v>0</v>
      </c>
      <c r="BI260" s="144">
        <f>IF(N260="nulová",J260,0)</f>
        <v>0</v>
      </c>
      <c r="BJ260" s="17" t="s">
        <v>78</v>
      </c>
      <c r="BK260" s="144">
        <f>ROUND(I260*H260,2)</f>
        <v>0</v>
      </c>
      <c r="BL260" s="17" t="s">
        <v>195</v>
      </c>
      <c r="BM260" s="143" t="s">
        <v>470</v>
      </c>
    </row>
    <row r="261" spans="2:65" s="1" customFormat="1">
      <c r="B261" s="32"/>
      <c r="D261" s="145" t="s">
        <v>197</v>
      </c>
      <c r="F261" s="146" t="s">
        <v>471</v>
      </c>
      <c r="I261" s="147"/>
      <c r="L261" s="32"/>
      <c r="M261" s="148"/>
      <c r="T261" s="51"/>
      <c r="AT261" s="17" t="s">
        <v>197</v>
      </c>
      <c r="AU261" s="17" t="s">
        <v>80</v>
      </c>
    </row>
    <row r="262" spans="2:65" s="12" customFormat="1">
      <c r="B262" s="149"/>
      <c r="D262" s="150" t="s">
        <v>144</v>
      </c>
      <c r="E262" s="151" t="s">
        <v>18</v>
      </c>
      <c r="F262" s="152" t="s">
        <v>472</v>
      </c>
      <c r="H262" s="153">
        <v>4.923</v>
      </c>
      <c r="I262" s="154"/>
      <c r="L262" s="149"/>
      <c r="M262" s="155"/>
      <c r="T262" s="156"/>
      <c r="AT262" s="151" t="s">
        <v>144</v>
      </c>
      <c r="AU262" s="151" t="s">
        <v>80</v>
      </c>
      <c r="AV262" s="12" t="s">
        <v>80</v>
      </c>
      <c r="AW262" s="12" t="s">
        <v>32</v>
      </c>
      <c r="AX262" s="12" t="s">
        <v>78</v>
      </c>
      <c r="AY262" s="151" t="s">
        <v>189</v>
      </c>
    </row>
    <row r="263" spans="2:65" s="1" customFormat="1" ht="24.2" customHeight="1">
      <c r="B263" s="32"/>
      <c r="C263" s="132" t="s">
        <v>473</v>
      </c>
      <c r="D263" s="132" t="s">
        <v>191</v>
      </c>
      <c r="E263" s="133" t="s">
        <v>474</v>
      </c>
      <c r="F263" s="134" t="s">
        <v>475</v>
      </c>
      <c r="G263" s="135" t="s">
        <v>256</v>
      </c>
      <c r="H263" s="136">
        <v>55.515000000000001</v>
      </c>
      <c r="I263" s="137"/>
      <c r="J263" s="138">
        <f>ROUND(I263*H263,2)</f>
        <v>0</v>
      </c>
      <c r="K263" s="134" t="s">
        <v>194</v>
      </c>
      <c r="L263" s="32"/>
      <c r="M263" s="139" t="s">
        <v>18</v>
      </c>
      <c r="N263" s="140" t="s">
        <v>42</v>
      </c>
      <c r="P263" s="141">
        <f>O263*H263</f>
        <v>0</v>
      </c>
      <c r="Q263" s="141">
        <v>0</v>
      </c>
      <c r="R263" s="141">
        <f>Q263*H263</f>
        <v>0</v>
      </c>
      <c r="S263" s="141">
        <v>0</v>
      </c>
      <c r="T263" s="142">
        <f>S263*H263</f>
        <v>0</v>
      </c>
      <c r="AR263" s="143" t="s">
        <v>195</v>
      </c>
      <c r="AT263" s="143" t="s">
        <v>191</v>
      </c>
      <c r="AU263" s="143" t="s">
        <v>80</v>
      </c>
      <c r="AY263" s="17" t="s">
        <v>189</v>
      </c>
      <c r="BE263" s="144">
        <f>IF(N263="základní",J263,0)</f>
        <v>0</v>
      </c>
      <c r="BF263" s="144">
        <f>IF(N263="snížená",J263,0)</f>
        <v>0</v>
      </c>
      <c r="BG263" s="144">
        <f>IF(N263="zákl. přenesená",J263,0)</f>
        <v>0</v>
      </c>
      <c r="BH263" s="144">
        <f>IF(N263="sníž. přenesená",J263,0)</f>
        <v>0</v>
      </c>
      <c r="BI263" s="144">
        <f>IF(N263="nulová",J263,0)</f>
        <v>0</v>
      </c>
      <c r="BJ263" s="17" t="s">
        <v>78</v>
      </c>
      <c r="BK263" s="144">
        <f>ROUND(I263*H263,2)</f>
        <v>0</v>
      </c>
      <c r="BL263" s="17" t="s">
        <v>195</v>
      </c>
      <c r="BM263" s="143" t="s">
        <v>476</v>
      </c>
    </row>
    <row r="264" spans="2:65" s="1" customFormat="1">
      <c r="B264" s="32"/>
      <c r="D264" s="145" t="s">
        <v>197</v>
      </c>
      <c r="F264" s="146" t="s">
        <v>477</v>
      </c>
      <c r="I264" s="147"/>
      <c r="L264" s="32"/>
      <c r="M264" s="148"/>
      <c r="T264" s="51"/>
      <c r="AT264" s="17" t="s">
        <v>197</v>
      </c>
      <c r="AU264" s="17" t="s">
        <v>80</v>
      </c>
    </row>
    <row r="265" spans="2:65" s="12" customFormat="1">
      <c r="B265" s="149"/>
      <c r="D265" s="150" t="s">
        <v>144</v>
      </c>
      <c r="E265" s="151" t="s">
        <v>18</v>
      </c>
      <c r="F265" s="152" t="s">
        <v>478</v>
      </c>
      <c r="H265" s="153">
        <v>55.515000000000001</v>
      </c>
      <c r="I265" s="154"/>
      <c r="L265" s="149"/>
      <c r="M265" s="155"/>
      <c r="T265" s="156"/>
      <c r="AT265" s="151" t="s">
        <v>144</v>
      </c>
      <c r="AU265" s="151" t="s">
        <v>80</v>
      </c>
      <c r="AV265" s="12" t="s">
        <v>80</v>
      </c>
      <c r="AW265" s="12" t="s">
        <v>32</v>
      </c>
      <c r="AX265" s="12" t="s">
        <v>78</v>
      </c>
      <c r="AY265" s="151" t="s">
        <v>189</v>
      </c>
    </row>
    <row r="266" spans="2:65" s="1" customFormat="1" ht="24.2" customHeight="1">
      <c r="B266" s="32"/>
      <c r="C266" s="132" t="s">
        <v>479</v>
      </c>
      <c r="D266" s="132" t="s">
        <v>191</v>
      </c>
      <c r="E266" s="133" t="s">
        <v>480</v>
      </c>
      <c r="F266" s="134" t="s">
        <v>481</v>
      </c>
      <c r="G266" s="135" t="s">
        <v>256</v>
      </c>
      <c r="H266" s="136">
        <v>42.363999999999997</v>
      </c>
      <c r="I266" s="137"/>
      <c r="J266" s="138">
        <f>ROUND(I266*H266,2)</f>
        <v>0</v>
      </c>
      <c r="K266" s="134" t="s">
        <v>194</v>
      </c>
      <c r="L266" s="32"/>
      <c r="M266" s="139" t="s">
        <v>18</v>
      </c>
      <c r="N266" s="140" t="s">
        <v>42</v>
      </c>
      <c r="P266" s="141">
        <f>O266*H266</f>
        <v>0</v>
      </c>
      <c r="Q266" s="141">
        <v>0</v>
      </c>
      <c r="R266" s="141">
        <f>Q266*H266</f>
        <v>0</v>
      </c>
      <c r="S266" s="141">
        <v>0</v>
      </c>
      <c r="T266" s="142">
        <f>S266*H266</f>
        <v>0</v>
      </c>
      <c r="AR266" s="143" t="s">
        <v>195</v>
      </c>
      <c r="AT266" s="143" t="s">
        <v>191</v>
      </c>
      <c r="AU266" s="143" t="s">
        <v>80</v>
      </c>
      <c r="AY266" s="17" t="s">
        <v>189</v>
      </c>
      <c r="BE266" s="144">
        <f>IF(N266="základní",J266,0)</f>
        <v>0</v>
      </c>
      <c r="BF266" s="144">
        <f>IF(N266="snížená",J266,0)</f>
        <v>0</v>
      </c>
      <c r="BG266" s="144">
        <f>IF(N266="zákl. přenesená",J266,0)</f>
        <v>0</v>
      </c>
      <c r="BH266" s="144">
        <f>IF(N266="sníž. přenesená",J266,0)</f>
        <v>0</v>
      </c>
      <c r="BI266" s="144">
        <f>IF(N266="nulová",J266,0)</f>
        <v>0</v>
      </c>
      <c r="BJ266" s="17" t="s">
        <v>78</v>
      </c>
      <c r="BK266" s="144">
        <f>ROUND(I266*H266,2)</f>
        <v>0</v>
      </c>
      <c r="BL266" s="17" t="s">
        <v>195</v>
      </c>
      <c r="BM266" s="143" t="s">
        <v>482</v>
      </c>
    </row>
    <row r="267" spans="2:65" s="1" customFormat="1">
      <c r="B267" s="32"/>
      <c r="D267" s="145" t="s">
        <v>197</v>
      </c>
      <c r="F267" s="146" t="s">
        <v>483</v>
      </c>
      <c r="I267" s="147"/>
      <c r="L267" s="32"/>
      <c r="M267" s="148"/>
      <c r="T267" s="51"/>
      <c r="AT267" s="17" t="s">
        <v>197</v>
      </c>
      <c r="AU267" s="17" t="s">
        <v>80</v>
      </c>
    </row>
    <row r="268" spans="2:65" s="12" customFormat="1">
      <c r="B268" s="149"/>
      <c r="D268" s="150" t="s">
        <v>144</v>
      </c>
      <c r="E268" s="151" t="s">
        <v>18</v>
      </c>
      <c r="F268" s="152" t="s">
        <v>484</v>
      </c>
      <c r="H268" s="153">
        <v>42.363999999999997</v>
      </c>
      <c r="I268" s="154"/>
      <c r="L268" s="149"/>
      <c r="M268" s="155"/>
      <c r="T268" s="156"/>
      <c r="AT268" s="151" t="s">
        <v>144</v>
      </c>
      <c r="AU268" s="151" t="s">
        <v>80</v>
      </c>
      <c r="AV268" s="12" t="s">
        <v>80</v>
      </c>
      <c r="AW268" s="12" t="s">
        <v>32</v>
      </c>
      <c r="AX268" s="12" t="s">
        <v>78</v>
      </c>
      <c r="AY268" s="151" t="s">
        <v>189</v>
      </c>
    </row>
    <row r="269" spans="2:65" s="1" customFormat="1" ht="24.2" customHeight="1">
      <c r="B269" s="32"/>
      <c r="C269" s="132" t="s">
        <v>485</v>
      </c>
      <c r="D269" s="132" t="s">
        <v>191</v>
      </c>
      <c r="E269" s="133" t="s">
        <v>486</v>
      </c>
      <c r="F269" s="134" t="s">
        <v>487</v>
      </c>
      <c r="G269" s="135" t="s">
        <v>256</v>
      </c>
      <c r="H269" s="136">
        <v>51.506</v>
      </c>
      <c r="I269" s="137"/>
      <c r="J269" s="138">
        <f>ROUND(I269*H269,2)</f>
        <v>0</v>
      </c>
      <c r="K269" s="134" t="s">
        <v>194</v>
      </c>
      <c r="L269" s="32"/>
      <c r="M269" s="139" t="s">
        <v>18</v>
      </c>
      <c r="N269" s="140" t="s">
        <v>42</v>
      </c>
      <c r="P269" s="141">
        <f>O269*H269</f>
        <v>0</v>
      </c>
      <c r="Q269" s="141">
        <v>0</v>
      </c>
      <c r="R269" s="141">
        <f>Q269*H269</f>
        <v>0</v>
      </c>
      <c r="S269" s="141">
        <v>0</v>
      </c>
      <c r="T269" s="142">
        <f>S269*H269</f>
        <v>0</v>
      </c>
      <c r="AR269" s="143" t="s">
        <v>195</v>
      </c>
      <c r="AT269" s="143" t="s">
        <v>191</v>
      </c>
      <c r="AU269" s="143" t="s">
        <v>80</v>
      </c>
      <c r="AY269" s="17" t="s">
        <v>189</v>
      </c>
      <c r="BE269" s="144">
        <f>IF(N269="základní",J269,0)</f>
        <v>0</v>
      </c>
      <c r="BF269" s="144">
        <f>IF(N269="snížená",J269,0)</f>
        <v>0</v>
      </c>
      <c r="BG269" s="144">
        <f>IF(N269="zákl. přenesená",J269,0)</f>
        <v>0</v>
      </c>
      <c r="BH269" s="144">
        <f>IF(N269="sníž. přenesená",J269,0)</f>
        <v>0</v>
      </c>
      <c r="BI269" s="144">
        <f>IF(N269="nulová",J269,0)</f>
        <v>0</v>
      </c>
      <c r="BJ269" s="17" t="s">
        <v>78</v>
      </c>
      <c r="BK269" s="144">
        <f>ROUND(I269*H269,2)</f>
        <v>0</v>
      </c>
      <c r="BL269" s="17" t="s">
        <v>195</v>
      </c>
      <c r="BM269" s="143" t="s">
        <v>488</v>
      </c>
    </row>
    <row r="270" spans="2:65" s="1" customFormat="1">
      <c r="B270" s="32"/>
      <c r="D270" s="145" t="s">
        <v>197</v>
      </c>
      <c r="F270" s="146" t="s">
        <v>489</v>
      </c>
      <c r="I270" s="147"/>
      <c r="L270" s="32"/>
      <c r="M270" s="148"/>
      <c r="T270" s="51"/>
      <c r="AT270" s="17" t="s">
        <v>197</v>
      </c>
      <c r="AU270" s="17" t="s">
        <v>80</v>
      </c>
    </row>
    <row r="271" spans="2:65" s="12" customFormat="1">
      <c r="B271" s="149"/>
      <c r="D271" s="150" t="s">
        <v>144</v>
      </c>
      <c r="E271" s="151" t="s">
        <v>18</v>
      </c>
      <c r="F271" s="152" t="s">
        <v>490</v>
      </c>
      <c r="H271" s="153">
        <v>51.506</v>
      </c>
      <c r="I271" s="154"/>
      <c r="L271" s="149"/>
      <c r="M271" s="155"/>
      <c r="T271" s="156"/>
      <c r="AT271" s="151" t="s">
        <v>144</v>
      </c>
      <c r="AU271" s="151" t="s">
        <v>80</v>
      </c>
      <c r="AV271" s="12" t="s">
        <v>80</v>
      </c>
      <c r="AW271" s="12" t="s">
        <v>32</v>
      </c>
      <c r="AX271" s="12" t="s">
        <v>78</v>
      </c>
      <c r="AY271" s="151" t="s">
        <v>189</v>
      </c>
    </row>
    <row r="272" spans="2:65" s="1" customFormat="1" ht="24.2" customHeight="1">
      <c r="B272" s="32"/>
      <c r="C272" s="132" t="s">
        <v>491</v>
      </c>
      <c r="D272" s="132" t="s">
        <v>191</v>
      </c>
      <c r="E272" s="133" t="s">
        <v>492</v>
      </c>
      <c r="F272" s="134" t="s">
        <v>493</v>
      </c>
      <c r="G272" s="135" t="s">
        <v>256</v>
      </c>
      <c r="H272" s="136">
        <v>113.685</v>
      </c>
      <c r="I272" s="137"/>
      <c r="J272" s="138">
        <f>ROUND(I272*H272,2)</f>
        <v>0</v>
      </c>
      <c r="K272" s="134" t="s">
        <v>194</v>
      </c>
      <c r="L272" s="32"/>
      <c r="M272" s="139" t="s">
        <v>18</v>
      </c>
      <c r="N272" s="140" t="s">
        <v>42</v>
      </c>
      <c r="P272" s="141">
        <f>O272*H272</f>
        <v>0</v>
      </c>
      <c r="Q272" s="141">
        <v>0</v>
      </c>
      <c r="R272" s="141">
        <f>Q272*H272</f>
        <v>0</v>
      </c>
      <c r="S272" s="141">
        <v>0</v>
      </c>
      <c r="T272" s="142">
        <f>S272*H272</f>
        <v>0</v>
      </c>
      <c r="AR272" s="143" t="s">
        <v>195</v>
      </c>
      <c r="AT272" s="143" t="s">
        <v>191</v>
      </c>
      <c r="AU272" s="143" t="s">
        <v>80</v>
      </c>
      <c r="AY272" s="17" t="s">
        <v>189</v>
      </c>
      <c r="BE272" s="144">
        <f>IF(N272="základní",J272,0)</f>
        <v>0</v>
      </c>
      <c r="BF272" s="144">
        <f>IF(N272="snížená",J272,0)</f>
        <v>0</v>
      </c>
      <c r="BG272" s="144">
        <f>IF(N272="zákl. přenesená",J272,0)</f>
        <v>0</v>
      </c>
      <c r="BH272" s="144">
        <f>IF(N272="sníž. přenesená",J272,0)</f>
        <v>0</v>
      </c>
      <c r="BI272" s="144">
        <f>IF(N272="nulová",J272,0)</f>
        <v>0</v>
      </c>
      <c r="BJ272" s="17" t="s">
        <v>78</v>
      </c>
      <c r="BK272" s="144">
        <f>ROUND(I272*H272,2)</f>
        <v>0</v>
      </c>
      <c r="BL272" s="17" t="s">
        <v>195</v>
      </c>
      <c r="BM272" s="143" t="s">
        <v>494</v>
      </c>
    </row>
    <row r="273" spans="2:65" s="1" customFormat="1">
      <c r="B273" s="32"/>
      <c r="D273" s="145" t="s">
        <v>197</v>
      </c>
      <c r="F273" s="146" t="s">
        <v>495</v>
      </c>
      <c r="I273" s="147"/>
      <c r="L273" s="32"/>
      <c r="M273" s="148"/>
      <c r="T273" s="51"/>
      <c r="AT273" s="17" t="s">
        <v>197</v>
      </c>
      <c r="AU273" s="17" t="s">
        <v>80</v>
      </c>
    </row>
    <row r="274" spans="2:65" s="12" customFormat="1">
      <c r="B274" s="149"/>
      <c r="D274" s="150" t="s">
        <v>144</v>
      </c>
      <c r="E274" s="151" t="s">
        <v>18</v>
      </c>
      <c r="F274" s="152" t="s">
        <v>496</v>
      </c>
      <c r="H274" s="153">
        <v>113.685</v>
      </c>
      <c r="I274" s="154"/>
      <c r="L274" s="149"/>
      <c r="M274" s="155"/>
      <c r="T274" s="156"/>
      <c r="AT274" s="151" t="s">
        <v>144</v>
      </c>
      <c r="AU274" s="151" t="s">
        <v>80</v>
      </c>
      <c r="AV274" s="12" t="s">
        <v>80</v>
      </c>
      <c r="AW274" s="12" t="s">
        <v>32</v>
      </c>
      <c r="AX274" s="12" t="s">
        <v>78</v>
      </c>
      <c r="AY274" s="151" t="s">
        <v>189</v>
      </c>
    </row>
    <row r="275" spans="2:65" s="1" customFormat="1" ht="24.2" customHeight="1">
      <c r="B275" s="32"/>
      <c r="C275" s="132" t="s">
        <v>497</v>
      </c>
      <c r="D275" s="132" t="s">
        <v>191</v>
      </c>
      <c r="E275" s="133" t="s">
        <v>498</v>
      </c>
      <c r="F275" s="134" t="s">
        <v>255</v>
      </c>
      <c r="G275" s="135" t="s">
        <v>256</v>
      </c>
      <c r="H275" s="136">
        <v>9.1590000000000007</v>
      </c>
      <c r="I275" s="137"/>
      <c r="J275" s="138">
        <f>ROUND(I275*H275,2)</f>
        <v>0</v>
      </c>
      <c r="K275" s="134" t="s">
        <v>194</v>
      </c>
      <c r="L275" s="32"/>
      <c r="M275" s="139" t="s">
        <v>18</v>
      </c>
      <c r="N275" s="140" t="s">
        <v>42</v>
      </c>
      <c r="P275" s="141">
        <f>O275*H275</f>
        <v>0</v>
      </c>
      <c r="Q275" s="141">
        <v>0</v>
      </c>
      <c r="R275" s="141">
        <f>Q275*H275</f>
        <v>0</v>
      </c>
      <c r="S275" s="141">
        <v>0</v>
      </c>
      <c r="T275" s="142">
        <f>S275*H275</f>
        <v>0</v>
      </c>
      <c r="AR275" s="143" t="s">
        <v>195</v>
      </c>
      <c r="AT275" s="143" t="s">
        <v>191</v>
      </c>
      <c r="AU275" s="143" t="s">
        <v>80</v>
      </c>
      <c r="AY275" s="17" t="s">
        <v>189</v>
      </c>
      <c r="BE275" s="144">
        <f>IF(N275="základní",J275,0)</f>
        <v>0</v>
      </c>
      <c r="BF275" s="144">
        <f>IF(N275="snížená",J275,0)</f>
        <v>0</v>
      </c>
      <c r="BG275" s="144">
        <f>IF(N275="zákl. přenesená",J275,0)</f>
        <v>0</v>
      </c>
      <c r="BH275" s="144">
        <f>IF(N275="sníž. přenesená",J275,0)</f>
        <v>0</v>
      </c>
      <c r="BI275" s="144">
        <f>IF(N275="nulová",J275,0)</f>
        <v>0</v>
      </c>
      <c r="BJ275" s="17" t="s">
        <v>78</v>
      </c>
      <c r="BK275" s="144">
        <f>ROUND(I275*H275,2)</f>
        <v>0</v>
      </c>
      <c r="BL275" s="17" t="s">
        <v>195</v>
      </c>
      <c r="BM275" s="143" t="s">
        <v>499</v>
      </c>
    </row>
    <row r="276" spans="2:65" s="1" customFormat="1">
      <c r="B276" s="32"/>
      <c r="D276" s="145" t="s">
        <v>197</v>
      </c>
      <c r="F276" s="146" t="s">
        <v>500</v>
      </c>
      <c r="I276" s="147"/>
      <c r="L276" s="32"/>
      <c r="M276" s="148"/>
      <c r="T276" s="51"/>
      <c r="AT276" s="17" t="s">
        <v>197</v>
      </c>
      <c r="AU276" s="17" t="s">
        <v>80</v>
      </c>
    </row>
    <row r="277" spans="2:65" s="12" customFormat="1">
      <c r="B277" s="149"/>
      <c r="D277" s="150" t="s">
        <v>144</v>
      </c>
      <c r="E277" s="151" t="s">
        <v>18</v>
      </c>
      <c r="F277" s="152" t="s">
        <v>501</v>
      </c>
      <c r="H277" s="153">
        <v>9.1590000000000007</v>
      </c>
      <c r="I277" s="154"/>
      <c r="L277" s="149"/>
      <c r="M277" s="155"/>
      <c r="T277" s="156"/>
      <c r="AT277" s="151" t="s">
        <v>144</v>
      </c>
      <c r="AU277" s="151" t="s">
        <v>80</v>
      </c>
      <c r="AV277" s="12" t="s">
        <v>80</v>
      </c>
      <c r="AW277" s="12" t="s">
        <v>32</v>
      </c>
      <c r="AX277" s="12" t="s">
        <v>78</v>
      </c>
      <c r="AY277" s="151" t="s">
        <v>189</v>
      </c>
    </row>
    <row r="278" spans="2:65" s="1" customFormat="1" ht="24.2" customHeight="1">
      <c r="B278" s="32"/>
      <c r="C278" s="132" t="s">
        <v>502</v>
      </c>
      <c r="D278" s="132" t="s">
        <v>191</v>
      </c>
      <c r="E278" s="133" t="s">
        <v>503</v>
      </c>
      <c r="F278" s="134" t="s">
        <v>504</v>
      </c>
      <c r="G278" s="135" t="s">
        <v>256</v>
      </c>
      <c r="H278" s="136">
        <v>0.17399999999999999</v>
      </c>
      <c r="I278" s="137"/>
      <c r="J278" s="138">
        <f>ROUND(I278*H278,2)</f>
        <v>0</v>
      </c>
      <c r="K278" s="134" t="s">
        <v>194</v>
      </c>
      <c r="L278" s="32"/>
      <c r="M278" s="139" t="s">
        <v>18</v>
      </c>
      <c r="N278" s="140" t="s">
        <v>42</v>
      </c>
      <c r="P278" s="141">
        <f>O278*H278</f>
        <v>0</v>
      </c>
      <c r="Q278" s="141">
        <v>0</v>
      </c>
      <c r="R278" s="141">
        <f>Q278*H278</f>
        <v>0</v>
      </c>
      <c r="S278" s="141">
        <v>0</v>
      </c>
      <c r="T278" s="142">
        <f>S278*H278</f>
        <v>0</v>
      </c>
      <c r="AR278" s="143" t="s">
        <v>195</v>
      </c>
      <c r="AT278" s="143" t="s">
        <v>191</v>
      </c>
      <c r="AU278" s="143" t="s">
        <v>80</v>
      </c>
      <c r="AY278" s="17" t="s">
        <v>189</v>
      </c>
      <c r="BE278" s="144">
        <f>IF(N278="základní",J278,0)</f>
        <v>0</v>
      </c>
      <c r="BF278" s="144">
        <f>IF(N278="snížená",J278,0)</f>
        <v>0</v>
      </c>
      <c r="BG278" s="144">
        <f>IF(N278="zákl. přenesená",J278,0)</f>
        <v>0</v>
      </c>
      <c r="BH278" s="144">
        <f>IF(N278="sníž. přenesená",J278,0)</f>
        <v>0</v>
      </c>
      <c r="BI278" s="144">
        <f>IF(N278="nulová",J278,0)</f>
        <v>0</v>
      </c>
      <c r="BJ278" s="17" t="s">
        <v>78</v>
      </c>
      <c r="BK278" s="144">
        <f>ROUND(I278*H278,2)</f>
        <v>0</v>
      </c>
      <c r="BL278" s="17" t="s">
        <v>195</v>
      </c>
      <c r="BM278" s="143" t="s">
        <v>505</v>
      </c>
    </row>
    <row r="279" spans="2:65" s="1" customFormat="1">
      <c r="B279" s="32"/>
      <c r="D279" s="145" t="s">
        <v>197</v>
      </c>
      <c r="F279" s="146" t="s">
        <v>506</v>
      </c>
      <c r="I279" s="147"/>
      <c r="L279" s="32"/>
      <c r="M279" s="148"/>
      <c r="T279" s="51"/>
      <c r="AT279" s="17" t="s">
        <v>197</v>
      </c>
      <c r="AU279" s="17" t="s">
        <v>80</v>
      </c>
    </row>
    <row r="280" spans="2:65" s="12" customFormat="1">
      <c r="B280" s="149"/>
      <c r="D280" s="150" t="s">
        <v>144</v>
      </c>
      <c r="E280" s="151" t="s">
        <v>18</v>
      </c>
      <c r="F280" s="152" t="s">
        <v>507</v>
      </c>
      <c r="H280" s="153">
        <v>0.17399999999999999</v>
      </c>
      <c r="I280" s="154"/>
      <c r="L280" s="149"/>
      <c r="M280" s="155"/>
      <c r="T280" s="156"/>
      <c r="AT280" s="151" t="s">
        <v>144</v>
      </c>
      <c r="AU280" s="151" t="s">
        <v>80</v>
      </c>
      <c r="AV280" s="12" t="s">
        <v>80</v>
      </c>
      <c r="AW280" s="12" t="s">
        <v>32</v>
      </c>
      <c r="AX280" s="12" t="s">
        <v>78</v>
      </c>
      <c r="AY280" s="151" t="s">
        <v>189</v>
      </c>
    </row>
    <row r="281" spans="2:65" s="11" customFormat="1" ht="25.9" customHeight="1">
      <c r="B281" s="120"/>
      <c r="D281" s="121" t="s">
        <v>70</v>
      </c>
      <c r="E281" s="122" t="s">
        <v>508</v>
      </c>
      <c r="F281" s="122" t="s">
        <v>509</v>
      </c>
      <c r="I281" s="123"/>
      <c r="J281" s="124">
        <f>BK281</f>
        <v>0</v>
      </c>
      <c r="L281" s="120"/>
      <c r="M281" s="125"/>
      <c r="P281" s="126">
        <f>P282+P286+P290+P297+P305+P309+P313+P320+P324</f>
        <v>0</v>
      </c>
      <c r="R281" s="126">
        <f>R282+R286+R290+R297+R305+R309+R313+R320+R324</f>
        <v>0</v>
      </c>
      <c r="T281" s="127">
        <f>T282+T286+T290+T297+T305+T309+T313+T320+T324</f>
        <v>37.050315500000004</v>
      </c>
      <c r="AR281" s="121" t="s">
        <v>80</v>
      </c>
      <c r="AT281" s="128" t="s">
        <v>70</v>
      </c>
      <c r="AU281" s="128" t="s">
        <v>71</v>
      </c>
      <c r="AY281" s="121" t="s">
        <v>189</v>
      </c>
      <c r="BK281" s="129">
        <f>BK282+BK286+BK290+BK297+BK305+BK309+BK313+BK320+BK324</f>
        <v>0</v>
      </c>
    </row>
    <row r="282" spans="2:65" s="11" customFormat="1" ht="22.9" customHeight="1">
      <c r="B282" s="120"/>
      <c r="D282" s="121" t="s">
        <v>70</v>
      </c>
      <c r="E282" s="130" t="s">
        <v>510</v>
      </c>
      <c r="F282" s="130" t="s">
        <v>511</v>
      </c>
      <c r="I282" s="123"/>
      <c r="J282" s="131">
        <f>BK282</f>
        <v>0</v>
      </c>
      <c r="L282" s="120"/>
      <c r="M282" s="125"/>
      <c r="P282" s="126">
        <f>SUM(P283:P285)</f>
        <v>0</v>
      </c>
      <c r="R282" s="126">
        <f>SUM(R283:R285)</f>
        <v>0</v>
      </c>
      <c r="T282" s="127">
        <f>SUM(T283:T285)</f>
        <v>0.17444000000000001</v>
      </c>
      <c r="AR282" s="121" t="s">
        <v>80</v>
      </c>
      <c r="AT282" s="128" t="s">
        <v>70</v>
      </c>
      <c r="AU282" s="128" t="s">
        <v>78</v>
      </c>
      <c r="AY282" s="121" t="s">
        <v>189</v>
      </c>
      <c r="BK282" s="129">
        <f>SUM(BK283:BK285)</f>
        <v>0</v>
      </c>
    </row>
    <row r="283" spans="2:65" s="1" customFormat="1" ht="16.5" customHeight="1">
      <c r="B283" s="32"/>
      <c r="C283" s="132" t="s">
        <v>512</v>
      </c>
      <c r="D283" s="132" t="s">
        <v>191</v>
      </c>
      <c r="E283" s="133" t="s">
        <v>513</v>
      </c>
      <c r="F283" s="134" t="s">
        <v>514</v>
      </c>
      <c r="G283" s="135" t="s">
        <v>135</v>
      </c>
      <c r="H283" s="136">
        <v>43.61</v>
      </c>
      <c r="I283" s="137"/>
      <c r="J283" s="138">
        <f>ROUND(I283*H283,2)</f>
        <v>0</v>
      </c>
      <c r="K283" s="134" t="s">
        <v>194</v>
      </c>
      <c r="L283" s="32"/>
      <c r="M283" s="139" t="s">
        <v>18</v>
      </c>
      <c r="N283" s="140" t="s">
        <v>42</v>
      </c>
      <c r="P283" s="141">
        <f>O283*H283</f>
        <v>0</v>
      </c>
      <c r="Q283" s="141">
        <v>0</v>
      </c>
      <c r="R283" s="141">
        <f>Q283*H283</f>
        <v>0</v>
      </c>
      <c r="S283" s="141">
        <v>4.0000000000000001E-3</v>
      </c>
      <c r="T283" s="142">
        <f>S283*H283</f>
        <v>0.17444000000000001</v>
      </c>
      <c r="AR283" s="143" t="s">
        <v>291</v>
      </c>
      <c r="AT283" s="143" t="s">
        <v>191</v>
      </c>
      <c r="AU283" s="143" t="s">
        <v>80</v>
      </c>
      <c r="AY283" s="17" t="s">
        <v>189</v>
      </c>
      <c r="BE283" s="144">
        <f>IF(N283="základní",J283,0)</f>
        <v>0</v>
      </c>
      <c r="BF283" s="144">
        <f>IF(N283="snížená",J283,0)</f>
        <v>0</v>
      </c>
      <c r="BG283" s="144">
        <f>IF(N283="zákl. přenesená",J283,0)</f>
        <v>0</v>
      </c>
      <c r="BH283" s="144">
        <f>IF(N283="sníž. přenesená",J283,0)</f>
        <v>0</v>
      </c>
      <c r="BI283" s="144">
        <f>IF(N283="nulová",J283,0)</f>
        <v>0</v>
      </c>
      <c r="BJ283" s="17" t="s">
        <v>78</v>
      </c>
      <c r="BK283" s="144">
        <f>ROUND(I283*H283,2)</f>
        <v>0</v>
      </c>
      <c r="BL283" s="17" t="s">
        <v>291</v>
      </c>
      <c r="BM283" s="143" t="s">
        <v>515</v>
      </c>
    </row>
    <row r="284" spans="2:65" s="1" customFormat="1">
      <c r="B284" s="32"/>
      <c r="D284" s="145" t="s">
        <v>197</v>
      </c>
      <c r="F284" s="146" t="s">
        <v>516</v>
      </c>
      <c r="I284" s="147"/>
      <c r="L284" s="32"/>
      <c r="M284" s="148"/>
      <c r="T284" s="51"/>
      <c r="AT284" s="17" t="s">
        <v>197</v>
      </c>
      <c r="AU284" s="17" t="s">
        <v>80</v>
      </c>
    </row>
    <row r="285" spans="2:65" s="12" customFormat="1">
      <c r="B285" s="149"/>
      <c r="D285" s="150" t="s">
        <v>144</v>
      </c>
      <c r="E285" s="151" t="s">
        <v>18</v>
      </c>
      <c r="F285" s="152" t="s">
        <v>517</v>
      </c>
      <c r="H285" s="153">
        <v>43.61</v>
      </c>
      <c r="I285" s="154"/>
      <c r="L285" s="149"/>
      <c r="M285" s="155"/>
      <c r="T285" s="156"/>
      <c r="AT285" s="151" t="s">
        <v>144</v>
      </c>
      <c r="AU285" s="151" t="s">
        <v>80</v>
      </c>
      <c r="AV285" s="12" t="s">
        <v>80</v>
      </c>
      <c r="AW285" s="12" t="s">
        <v>32</v>
      </c>
      <c r="AX285" s="12" t="s">
        <v>78</v>
      </c>
      <c r="AY285" s="151" t="s">
        <v>189</v>
      </c>
    </row>
    <row r="286" spans="2:65" s="11" customFormat="1" ht="22.9" customHeight="1">
      <c r="B286" s="120"/>
      <c r="D286" s="121" t="s">
        <v>70</v>
      </c>
      <c r="E286" s="130" t="s">
        <v>518</v>
      </c>
      <c r="F286" s="130" t="s">
        <v>519</v>
      </c>
      <c r="I286" s="123"/>
      <c r="J286" s="131">
        <f>BK286</f>
        <v>0</v>
      </c>
      <c r="L286" s="120"/>
      <c r="M286" s="125"/>
      <c r="P286" s="126">
        <f>SUM(P287:P289)</f>
        <v>0</v>
      </c>
      <c r="R286" s="126">
        <f>SUM(R287:R289)</f>
        <v>0</v>
      </c>
      <c r="T286" s="127">
        <f>SUM(T287:T289)</f>
        <v>0.79257600000000006</v>
      </c>
      <c r="AR286" s="121" t="s">
        <v>80</v>
      </c>
      <c r="AT286" s="128" t="s">
        <v>70</v>
      </c>
      <c r="AU286" s="128" t="s">
        <v>78</v>
      </c>
      <c r="AY286" s="121" t="s">
        <v>189</v>
      </c>
      <c r="BK286" s="129">
        <f>SUM(BK287:BK289)</f>
        <v>0</v>
      </c>
    </row>
    <row r="287" spans="2:65" s="1" customFormat="1" ht="16.5" customHeight="1">
      <c r="B287" s="32"/>
      <c r="C287" s="132" t="s">
        <v>520</v>
      </c>
      <c r="D287" s="132" t="s">
        <v>191</v>
      </c>
      <c r="E287" s="133" t="s">
        <v>521</v>
      </c>
      <c r="F287" s="134" t="s">
        <v>522</v>
      </c>
      <c r="G287" s="135" t="s">
        <v>135</v>
      </c>
      <c r="H287" s="136">
        <v>247.68</v>
      </c>
      <c r="I287" s="137"/>
      <c r="J287" s="138">
        <f>ROUND(I287*H287,2)</f>
        <v>0</v>
      </c>
      <c r="K287" s="134" t="s">
        <v>194</v>
      </c>
      <c r="L287" s="32"/>
      <c r="M287" s="139" t="s">
        <v>18</v>
      </c>
      <c r="N287" s="140" t="s">
        <v>42</v>
      </c>
      <c r="P287" s="141">
        <f>O287*H287</f>
        <v>0</v>
      </c>
      <c r="Q287" s="141">
        <v>0</v>
      </c>
      <c r="R287" s="141">
        <f>Q287*H287</f>
        <v>0</v>
      </c>
      <c r="S287" s="141">
        <v>3.2000000000000002E-3</v>
      </c>
      <c r="T287" s="142">
        <f>S287*H287</f>
        <v>0.79257600000000006</v>
      </c>
      <c r="AR287" s="143" t="s">
        <v>291</v>
      </c>
      <c r="AT287" s="143" t="s">
        <v>191</v>
      </c>
      <c r="AU287" s="143" t="s">
        <v>80</v>
      </c>
      <c r="AY287" s="17" t="s">
        <v>189</v>
      </c>
      <c r="BE287" s="144">
        <f>IF(N287="základní",J287,0)</f>
        <v>0</v>
      </c>
      <c r="BF287" s="144">
        <f>IF(N287="snížená",J287,0)</f>
        <v>0</v>
      </c>
      <c r="BG287" s="144">
        <f>IF(N287="zákl. přenesená",J287,0)</f>
        <v>0</v>
      </c>
      <c r="BH287" s="144">
        <f>IF(N287="sníž. přenesená",J287,0)</f>
        <v>0</v>
      </c>
      <c r="BI287" s="144">
        <f>IF(N287="nulová",J287,0)</f>
        <v>0</v>
      </c>
      <c r="BJ287" s="17" t="s">
        <v>78</v>
      </c>
      <c r="BK287" s="144">
        <f>ROUND(I287*H287,2)</f>
        <v>0</v>
      </c>
      <c r="BL287" s="17" t="s">
        <v>291</v>
      </c>
      <c r="BM287" s="143" t="s">
        <v>523</v>
      </c>
    </row>
    <row r="288" spans="2:65" s="1" customFormat="1">
      <c r="B288" s="32"/>
      <c r="D288" s="145" t="s">
        <v>197</v>
      </c>
      <c r="F288" s="146" t="s">
        <v>524</v>
      </c>
      <c r="I288" s="147"/>
      <c r="L288" s="32"/>
      <c r="M288" s="148"/>
      <c r="T288" s="51"/>
      <c r="AT288" s="17" t="s">
        <v>197</v>
      </c>
      <c r="AU288" s="17" t="s">
        <v>80</v>
      </c>
    </row>
    <row r="289" spans="2:65" s="12" customFormat="1">
      <c r="B289" s="149"/>
      <c r="D289" s="150" t="s">
        <v>144</v>
      </c>
      <c r="E289" s="151" t="s">
        <v>18</v>
      </c>
      <c r="F289" s="152" t="s">
        <v>525</v>
      </c>
      <c r="H289" s="153">
        <v>247.68</v>
      </c>
      <c r="I289" s="154"/>
      <c r="L289" s="149"/>
      <c r="M289" s="155"/>
      <c r="T289" s="156"/>
      <c r="AT289" s="151" t="s">
        <v>144</v>
      </c>
      <c r="AU289" s="151" t="s">
        <v>80</v>
      </c>
      <c r="AV289" s="12" t="s">
        <v>80</v>
      </c>
      <c r="AW289" s="12" t="s">
        <v>32</v>
      </c>
      <c r="AX289" s="12" t="s">
        <v>78</v>
      </c>
      <c r="AY289" s="151" t="s">
        <v>189</v>
      </c>
    </row>
    <row r="290" spans="2:65" s="11" customFormat="1" ht="22.9" customHeight="1">
      <c r="B290" s="120"/>
      <c r="D290" s="121" t="s">
        <v>70</v>
      </c>
      <c r="E290" s="130" t="s">
        <v>526</v>
      </c>
      <c r="F290" s="130" t="s">
        <v>527</v>
      </c>
      <c r="I290" s="123"/>
      <c r="J290" s="131">
        <f>BK290</f>
        <v>0</v>
      </c>
      <c r="L290" s="120"/>
      <c r="M290" s="125"/>
      <c r="P290" s="126">
        <f>SUM(P291:P296)</f>
        <v>0</v>
      </c>
      <c r="R290" s="126">
        <f>SUM(R291:R296)</f>
        <v>0</v>
      </c>
      <c r="T290" s="127">
        <f>SUM(T291:T296)</f>
        <v>3.8545500000000001</v>
      </c>
      <c r="AR290" s="121" t="s">
        <v>80</v>
      </c>
      <c r="AT290" s="128" t="s">
        <v>70</v>
      </c>
      <c r="AU290" s="128" t="s">
        <v>78</v>
      </c>
      <c r="AY290" s="121" t="s">
        <v>189</v>
      </c>
      <c r="BK290" s="129">
        <f>SUM(BK291:BK296)</f>
        <v>0</v>
      </c>
    </row>
    <row r="291" spans="2:65" s="1" customFormat="1" ht="24.2" customHeight="1">
      <c r="B291" s="32"/>
      <c r="C291" s="132" t="s">
        <v>528</v>
      </c>
      <c r="D291" s="132" t="s">
        <v>191</v>
      </c>
      <c r="E291" s="133" t="s">
        <v>529</v>
      </c>
      <c r="F291" s="134" t="s">
        <v>530</v>
      </c>
      <c r="G291" s="135" t="s">
        <v>135</v>
      </c>
      <c r="H291" s="136">
        <v>194.5</v>
      </c>
      <c r="I291" s="137"/>
      <c r="J291" s="138">
        <f>ROUND(I291*H291,2)</f>
        <v>0</v>
      </c>
      <c r="K291" s="134" t="s">
        <v>194</v>
      </c>
      <c r="L291" s="32"/>
      <c r="M291" s="139" t="s">
        <v>18</v>
      </c>
      <c r="N291" s="140" t="s">
        <v>42</v>
      </c>
      <c r="P291" s="141">
        <f>O291*H291</f>
        <v>0</v>
      </c>
      <c r="Q291" s="141">
        <v>0</v>
      </c>
      <c r="R291" s="141">
        <f>Q291*H291</f>
        <v>0</v>
      </c>
      <c r="S291" s="141">
        <v>3.8999999999999998E-3</v>
      </c>
      <c r="T291" s="142">
        <f>S291*H291</f>
        <v>0.75854999999999995</v>
      </c>
      <c r="AR291" s="143" t="s">
        <v>291</v>
      </c>
      <c r="AT291" s="143" t="s">
        <v>191</v>
      </c>
      <c r="AU291" s="143" t="s">
        <v>80</v>
      </c>
      <c r="AY291" s="17" t="s">
        <v>189</v>
      </c>
      <c r="BE291" s="144">
        <f>IF(N291="základní",J291,0)</f>
        <v>0</v>
      </c>
      <c r="BF291" s="144">
        <f>IF(N291="snížená",J291,0)</f>
        <v>0</v>
      </c>
      <c r="BG291" s="144">
        <f>IF(N291="zákl. přenesená",J291,0)</f>
        <v>0</v>
      </c>
      <c r="BH291" s="144">
        <f>IF(N291="sníž. přenesená",J291,0)</f>
        <v>0</v>
      </c>
      <c r="BI291" s="144">
        <f>IF(N291="nulová",J291,0)</f>
        <v>0</v>
      </c>
      <c r="BJ291" s="17" t="s">
        <v>78</v>
      </c>
      <c r="BK291" s="144">
        <f>ROUND(I291*H291,2)</f>
        <v>0</v>
      </c>
      <c r="BL291" s="17" t="s">
        <v>291</v>
      </c>
      <c r="BM291" s="143" t="s">
        <v>531</v>
      </c>
    </row>
    <row r="292" spans="2:65" s="1" customFormat="1">
      <c r="B292" s="32"/>
      <c r="D292" s="145" t="s">
        <v>197</v>
      </c>
      <c r="F292" s="146" t="s">
        <v>532</v>
      </c>
      <c r="I292" s="147"/>
      <c r="L292" s="32"/>
      <c r="M292" s="148"/>
      <c r="T292" s="51"/>
      <c r="AT292" s="17" t="s">
        <v>197</v>
      </c>
      <c r="AU292" s="17" t="s">
        <v>80</v>
      </c>
    </row>
    <row r="293" spans="2:65" s="12" customFormat="1">
      <c r="B293" s="149"/>
      <c r="D293" s="150" t="s">
        <v>144</v>
      </c>
      <c r="E293" s="151" t="s">
        <v>18</v>
      </c>
      <c r="F293" s="152" t="s">
        <v>533</v>
      </c>
      <c r="H293" s="153">
        <v>194.5</v>
      </c>
      <c r="I293" s="154"/>
      <c r="L293" s="149"/>
      <c r="M293" s="155"/>
      <c r="T293" s="156"/>
      <c r="AT293" s="151" t="s">
        <v>144</v>
      </c>
      <c r="AU293" s="151" t="s">
        <v>80</v>
      </c>
      <c r="AV293" s="12" t="s">
        <v>80</v>
      </c>
      <c r="AW293" s="12" t="s">
        <v>32</v>
      </c>
      <c r="AX293" s="12" t="s">
        <v>78</v>
      </c>
      <c r="AY293" s="151" t="s">
        <v>189</v>
      </c>
    </row>
    <row r="294" spans="2:65" s="1" customFormat="1" ht="24.2" customHeight="1">
      <c r="B294" s="32"/>
      <c r="C294" s="132" t="s">
        <v>534</v>
      </c>
      <c r="D294" s="132" t="s">
        <v>191</v>
      </c>
      <c r="E294" s="133" t="s">
        <v>535</v>
      </c>
      <c r="F294" s="134" t="s">
        <v>536</v>
      </c>
      <c r="G294" s="135" t="s">
        <v>135</v>
      </c>
      <c r="H294" s="136">
        <v>206.4</v>
      </c>
      <c r="I294" s="137"/>
      <c r="J294" s="138">
        <f>ROUND(I294*H294,2)</f>
        <v>0</v>
      </c>
      <c r="K294" s="134" t="s">
        <v>194</v>
      </c>
      <c r="L294" s="32"/>
      <c r="M294" s="139" t="s">
        <v>18</v>
      </c>
      <c r="N294" s="140" t="s">
        <v>42</v>
      </c>
      <c r="P294" s="141">
        <f>O294*H294</f>
        <v>0</v>
      </c>
      <c r="Q294" s="141">
        <v>0</v>
      </c>
      <c r="R294" s="141">
        <f>Q294*H294</f>
        <v>0</v>
      </c>
      <c r="S294" s="141">
        <v>1.4999999999999999E-2</v>
      </c>
      <c r="T294" s="142">
        <f>S294*H294</f>
        <v>3.0960000000000001</v>
      </c>
      <c r="AR294" s="143" t="s">
        <v>291</v>
      </c>
      <c r="AT294" s="143" t="s">
        <v>191</v>
      </c>
      <c r="AU294" s="143" t="s">
        <v>80</v>
      </c>
      <c r="AY294" s="17" t="s">
        <v>189</v>
      </c>
      <c r="BE294" s="144">
        <f>IF(N294="základní",J294,0)</f>
        <v>0</v>
      </c>
      <c r="BF294" s="144">
        <f>IF(N294="snížená",J294,0)</f>
        <v>0</v>
      </c>
      <c r="BG294" s="144">
        <f>IF(N294="zákl. přenesená",J294,0)</f>
        <v>0</v>
      </c>
      <c r="BH294" s="144">
        <f>IF(N294="sníž. přenesená",J294,0)</f>
        <v>0</v>
      </c>
      <c r="BI294" s="144">
        <f>IF(N294="nulová",J294,0)</f>
        <v>0</v>
      </c>
      <c r="BJ294" s="17" t="s">
        <v>78</v>
      </c>
      <c r="BK294" s="144">
        <f>ROUND(I294*H294,2)</f>
        <v>0</v>
      </c>
      <c r="BL294" s="17" t="s">
        <v>291</v>
      </c>
      <c r="BM294" s="143" t="s">
        <v>537</v>
      </c>
    </row>
    <row r="295" spans="2:65" s="1" customFormat="1">
      <c r="B295" s="32"/>
      <c r="D295" s="145" t="s">
        <v>197</v>
      </c>
      <c r="F295" s="146" t="s">
        <v>538</v>
      </c>
      <c r="I295" s="147"/>
      <c r="L295" s="32"/>
      <c r="M295" s="148"/>
      <c r="T295" s="51"/>
      <c r="AT295" s="17" t="s">
        <v>197</v>
      </c>
      <c r="AU295" s="17" t="s">
        <v>80</v>
      </c>
    </row>
    <row r="296" spans="2:65" s="12" customFormat="1">
      <c r="B296" s="149"/>
      <c r="D296" s="150" t="s">
        <v>144</v>
      </c>
      <c r="E296" s="151" t="s">
        <v>18</v>
      </c>
      <c r="F296" s="152" t="s">
        <v>539</v>
      </c>
      <c r="H296" s="153">
        <v>206.4</v>
      </c>
      <c r="I296" s="154"/>
      <c r="L296" s="149"/>
      <c r="M296" s="155"/>
      <c r="T296" s="156"/>
      <c r="AT296" s="151" t="s">
        <v>144</v>
      </c>
      <c r="AU296" s="151" t="s">
        <v>80</v>
      </c>
      <c r="AV296" s="12" t="s">
        <v>80</v>
      </c>
      <c r="AW296" s="12" t="s">
        <v>32</v>
      </c>
      <c r="AX296" s="12" t="s">
        <v>78</v>
      </c>
      <c r="AY296" s="151" t="s">
        <v>189</v>
      </c>
    </row>
    <row r="297" spans="2:65" s="11" customFormat="1" ht="22.9" customHeight="1">
      <c r="B297" s="120"/>
      <c r="D297" s="121" t="s">
        <v>70</v>
      </c>
      <c r="E297" s="130" t="s">
        <v>540</v>
      </c>
      <c r="F297" s="130" t="s">
        <v>541</v>
      </c>
      <c r="I297" s="123"/>
      <c r="J297" s="131">
        <f>BK297</f>
        <v>0</v>
      </c>
      <c r="L297" s="120"/>
      <c r="M297" s="125"/>
      <c r="P297" s="126">
        <f>SUM(P298:P304)</f>
        <v>0</v>
      </c>
      <c r="R297" s="126">
        <f>SUM(R298:R304)</f>
        <v>0</v>
      </c>
      <c r="T297" s="127">
        <f>SUM(T298:T304)</f>
        <v>0.94099999999999995</v>
      </c>
      <c r="AR297" s="121" t="s">
        <v>80</v>
      </c>
      <c r="AT297" s="128" t="s">
        <v>70</v>
      </c>
      <c r="AU297" s="128" t="s">
        <v>78</v>
      </c>
      <c r="AY297" s="121" t="s">
        <v>189</v>
      </c>
      <c r="BK297" s="129">
        <f>SUM(BK298:BK304)</f>
        <v>0</v>
      </c>
    </row>
    <row r="298" spans="2:65" s="1" customFormat="1" ht="24.2" customHeight="1">
      <c r="B298" s="32"/>
      <c r="C298" s="132" t="s">
        <v>542</v>
      </c>
      <c r="D298" s="132" t="s">
        <v>191</v>
      </c>
      <c r="E298" s="133" t="s">
        <v>543</v>
      </c>
      <c r="F298" s="134" t="s">
        <v>544</v>
      </c>
      <c r="G298" s="135" t="s">
        <v>286</v>
      </c>
      <c r="H298" s="136">
        <v>400</v>
      </c>
      <c r="I298" s="137"/>
      <c r="J298" s="138">
        <f>ROUND(I298*H298,2)</f>
        <v>0</v>
      </c>
      <c r="K298" s="134" t="s">
        <v>194</v>
      </c>
      <c r="L298" s="32"/>
      <c r="M298" s="139" t="s">
        <v>18</v>
      </c>
      <c r="N298" s="140" t="s">
        <v>42</v>
      </c>
      <c r="P298" s="141">
        <f>O298*H298</f>
        <v>0</v>
      </c>
      <c r="Q298" s="141">
        <v>0</v>
      </c>
      <c r="R298" s="141">
        <f>Q298*H298</f>
        <v>0</v>
      </c>
      <c r="S298" s="141">
        <v>2.1199999999999999E-3</v>
      </c>
      <c r="T298" s="142">
        <f>S298*H298</f>
        <v>0.84799999999999998</v>
      </c>
      <c r="AR298" s="143" t="s">
        <v>291</v>
      </c>
      <c r="AT298" s="143" t="s">
        <v>191</v>
      </c>
      <c r="AU298" s="143" t="s">
        <v>80</v>
      </c>
      <c r="AY298" s="17" t="s">
        <v>189</v>
      </c>
      <c r="BE298" s="144">
        <f>IF(N298="základní",J298,0)</f>
        <v>0</v>
      </c>
      <c r="BF298" s="144">
        <f>IF(N298="snížená",J298,0)</f>
        <v>0</v>
      </c>
      <c r="BG298" s="144">
        <f>IF(N298="zákl. přenesená",J298,0)</f>
        <v>0</v>
      </c>
      <c r="BH298" s="144">
        <f>IF(N298="sníž. přenesená",J298,0)</f>
        <v>0</v>
      </c>
      <c r="BI298" s="144">
        <f>IF(N298="nulová",J298,0)</f>
        <v>0</v>
      </c>
      <c r="BJ298" s="17" t="s">
        <v>78</v>
      </c>
      <c r="BK298" s="144">
        <f>ROUND(I298*H298,2)</f>
        <v>0</v>
      </c>
      <c r="BL298" s="17" t="s">
        <v>291</v>
      </c>
      <c r="BM298" s="143" t="s">
        <v>545</v>
      </c>
    </row>
    <row r="299" spans="2:65" s="1" customFormat="1">
      <c r="B299" s="32"/>
      <c r="D299" s="145" t="s">
        <v>197</v>
      </c>
      <c r="F299" s="146" t="s">
        <v>546</v>
      </c>
      <c r="I299" s="147"/>
      <c r="L299" s="32"/>
      <c r="M299" s="148"/>
      <c r="T299" s="51"/>
      <c r="AT299" s="17" t="s">
        <v>197</v>
      </c>
      <c r="AU299" s="17" t="s">
        <v>80</v>
      </c>
    </row>
    <row r="300" spans="2:65" s="12" customFormat="1">
      <c r="B300" s="149"/>
      <c r="D300" s="150" t="s">
        <v>144</v>
      </c>
      <c r="E300" s="151" t="s">
        <v>18</v>
      </c>
      <c r="F300" s="152" t="s">
        <v>547</v>
      </c>
      <c r="H300" s="153">
        <v>400</v>
      </c>
      <c r="I300" s="154"/>
      <c r="L300" s="149"/>
      <c r="M300" s="155"/>
      <c r="T300" s="156"/>
      <c r="AT300" s="151" t="s">
        <v>144</v>
      </c>
      <c r="AU300" s="151" t="s">
        <v>80</v>
      </c>
      <c r="AV300" s="12" t="s">
        <v>80</v>
      </c>
      <c r="AW300" s="12" t="s">
        <v>32</v>
      </c>
      <c r="AX300" s="12" t="s">
        <v>78</v>
      </c>
      <c r="AY300" s="151" t="s">
        <v>189</v>
      </c>
    </row>
    <row r="301" spans="2:65" s="1" customFormat="1" ht="16.5" customHeight="1">
      <c r="B301" s="32"/>
      <c r="C301" s="132" t="s">
        <v>548</v>
      </c>
      <c r="D301" s="132" t="s">
        <v>191</v>
      </c>
      <c r="E301" s="133" t="s">
        <v>549</v>
      </c>
      <c r="F301" s="134" t="s">
        <v>550</v>
      </c>
      <c r="G301" s="135" t="s">
        <v>551</v>
      </c>
      <c r="H301" s="136">
        <v>2</v>
      </c>
      <c r="I301" s="137"/>
      <c r="J301" s="138">
        <f>ROUND(I301*H301,2)</f>
        <v>0</v>
      </c>
      <c r="K301" s="134" t="s">
        <v>194</v>
      </c>
      <c r="L301" s="32"/>
      <c r="M301" s="139" t="s">
        <v>18</v>
      </c>
      <c r="N301" s="140" t="s">
        <v>42</v>
      </c>
      <c r="P301" s="141">
        <f>O301*H301</f>
        <v>0</v>
      </c>
      <c r="Q301" s="141">
        <v>0</v>
      </c>
      <c r="R301" s="141">
        <f>Q301*H301</f>
        <v>0</v>
      </c>
      <c r="S301" s="141">
        <v>0.03</v>
      </c>
      <c r="T301" s="142">
        <f>S301*H301</f>
        <v>0.06</v>
      </c>
      <c r="AR301" s="143" t="s">
        <v>291</v>
      </c>
      <c r="AT301" s="143" t="s">
        <v>191</v>
      </c>
      <c r="AU301" s="143" t="s">
        <v>80</v>
      </c>
      <c r="AY301" s="17" t="s">
        <v>189</v>
      </c>
      <c r="BE301" s="144">
        <f>IF(N301="základní",J301,0)</f>
        <v>0</v>
      </c>
      <c r="BF301" s="144">
        <f>IF(N301="snížená",J301,0)</f>
        <v>0</v>
      </c>
      <c r="BG301" s="144">
        <f>IF(N301="zákl. přenesená",J301,0)</f>
        <v>0</v>
      </c>
      <c r="BH301" s="144">
        <f>IF(N301="sníž. přenesená",J301,0)</f>
        <v>0</v>
      </c>
      <c r="BI301" s="144">
        <f>IF(N301="nulová",J301,0)</f>
        <v>0</v>
      </c>
      <c r="BJ301" s="17" t="s">
        <v>78</v>
      </c>
      <c r="BK301" s="144">
        <f>ROUND(I301*H301,2)</f>
        <v>0</v>
      </c>
      <c r="BL301" s="17" t="s">
        <v>291</v>
      </c>
      <c r="BM301" s="143" t="s">
        <v>552</v>
      </c>
    </row>
    <row r="302" spans="2:65" s="1" customFormat="1">
      <c r="B302" s="32"/>
      <c r="D302" s="145" t="s">
        <v>197</v>
      </c>
      <c r="F302" s="146" t="s">
        <v>553</v>
      </c>
      <c r="I302" s="147"/>
      <c r="L302" s="32"/>
      <c r="M302" s="148"/>
      <c r="T302" s="51"/>
      <c r="AT302" s="17" t="s">
        <v>197</v>
      </c>
      <c r="AU302" s="17" t="s">
        <v>80</v>
      </c>
    </row>
    <row r="303" spans="2:65" s="1" customFormat="1" ht="21.75" customHeight="1">
      <c r="B303" s="32"/>
      <c r="C303" s="132" t="s">
        <v>554</v>
      </c>
      <c r="D303" s="132" t="s">
        <v>191</v>
      </c>
      <c r="E303" s="133" t="s">
        <v>555</v>
      </c>
      <c r="F303" s="134" t="s">
        <v>556</v>
      </c>
      <c r="G303" s="135" t="s">
        <v>551</v>
      </c>
      <c r="H303" s="136">
        <v>60</v>
      </c>
      <c r="I303" s="137"/>
      <c r="J303" s="138">
        <f>ROUND(I303*H303,2)</f>
        <v>0</v>
      </c>
      <c r="K303" s="134" t="s">
        <v>18</v>
      </c>
      <c r="L303" s="32"/>
      <c r="M303" s="139" t="s">
        <v>18</v>
      </c>
      <c r="N303" s="140" t="s">
        <v>42</v>
      </c>
      <c r="P303" s="141">
        <f>O303*H303</f>
        <v>0</v>
      </c>
      <c r="Q303" s="141">
        <v>0</v>
      </c>
      <c r="R303" s="141">
        <f>Q303*H303</f>
        <v>0</v>
      </c>
      <c r="S303" s="141">
        <v>5.0000000000000002E-5</v>
      </c>
      <c r="T303" s="142">
        <f>S303*H303</f>
        <v>3.0000000000000001E-3</v>
      </c>
      <c r="AR303" s="143" t="s">
        <v>291</v>
      </c>
      <c r="AT303" s="143" t="s">
        <v>191</v>
      </c>
      <c r="AU303" s="143" t="s">
        <v>80</v>
      </c>
      <c r="AY303" s="17" t="s">
        <v>189</v>
      </c>
      <c r="BE303" s="144">
        <f>IF(N303="základní",J303,0)</f>
        <v>0</v>
      </c>
      <c r="BF303" s="144">
        <f>IF(N303="snížená",J303,0)</f>
        <v>0</v>
      </c>
      <c r="BG303" s="144">
        <f>IF(N303="zákl. přenesená",J303,0)</f>
        <v>0</v>
      </c>
      <c r="BH303" s="144">
        <f>IF(N303="sníž. přenesená",J303,0)</f>
        <v>0</v>
      </c>
      <c r="BI303" s="144">
        <f>IF(N303="nulová",J303,0)</f>
        <v>0</v>
      </c>
      <c r="BJ303" s="17" t="s">
        <v>78</v>
      </c>
      <c r="BK303" s="144">
        <f>ROUND(I303*H303,2)</f>
        <v>0</v>
      </c>
      <c r="BL303" s="17" t="s">
        <v>291</v>
      </c>
      <c r="BM303" s="143" t="s">
        <v>557</v>
      </c>
    </row>
    <row r="304" spans="2:65" s="1" customFormat="1" ht="16.5" customHeight="1">
      <c r="B304" s="32"/>
      <c r="C304" s="132" t="s">
        <v>558</v>
      </c>
      <c r="D304" s="132" t="s">
        <v>191</v>
      </c>
      <c r="E304" s="133" t="s">
        <v>559</v>
      </c>
      <c r="F304" s="134" t="s">
        <v>560</v>
      </c>
      <c r="G304" s="135" t="s">
        <v>551</v>
      </c>
      <c r="H304" s="136">
        <v>30</v>
      </c>
      <c r="I304" s="137"/>
      <c r="J304" s="138">
        <f>ROUND(I304*H304,2)</f>
        <v>0</v>
      </c>
      <c r="K304" s="134" t="s">
        <v>18</v>
      </c>
      <c r="L304" s="32"/>
      <c r="M304" s="139" t="s">
        <v>18</v>
      </c>
      <c r="N304" s="140" t="s">
        <v>42</v>
      </c>
      <c r="P304" s="141">
        <f>O304*H304</f>
        <v>0</v>
      </c>
      <c r="Q304" s="141">
        <v>0</v>
      </c>
      <c r="R304" s="141">
        <f>Q304*H304</f>
        <v>0</v>
      </c>
      <c r="S304" s="141">
        <v>1E-3</v>
      </c>
      <c r="T304" s="142">
        <f>S304*H304</f>
        <v>0.03</v>
      </c>
      <c r="AR304" s="143" t="s">
        <v>291</v>
      </c>
      <c r="AT304" s="143" t="s">
        <v>191</v>
      </c>
      <c r="AU304" s="143" t="s">
        <v>80</v>
      </c>
      <c r="AY304" s="17" t="s">
        <v>189</v>
      </c>
      <c r="BE304" s="144">
        <f>IF(N304="základní",J304,0)</f>
        <v>0</v>
      </c>
      <c r="BF304" s="144">
        <f>IF(N304="snížená",J304,0)</f>
        <v>0</v>
      </c>
      <c r="BG304" s="144">
        <f>IF(N304="zákl. přenesená",J304,0)</f>
        <v>0</v>
      </c>
      <c r="BH304" s="144">
        <f>IF(N304="sníž. přenesená",J304,0)</f>
        <v>0</v>
      </c>
      <c r="BI304" s="144">
        <f>IF(N304="nulová",J304,0)</f>
        <v>0</v>
      </c>
      <c r="BJ304" s="17" t="s">
        <v>78</v>
      </c>
      <c r="BK304" s="144">
        <f>ROUND(I304*H304,2)</f>
        <v>0</v>
      </c>
      <c r="BL304" s="17" t="s">
        <v>291</v>
      </c>
      <c r="BM304" s="143" t="s">
        <v>561</v>
      </c>
    </row>
    <row r="305" spans="2:65" s="11" customFormat="1" ht="22.9" customHeight="1">
      <c r="B305" s="120"/>
      <c r="D305" s="121" t="s">
        <v>70</v>
      </c>
      <c r="E305" s="130" t="s">
        <v>562</v>
      </c>
      <c r="F305" s="130" t="s">
        <v>563</v>
      </c>
      <c r="I305" s="123"/>
      <c r="J305" s="131">
        <f>BK305</f>
        <v>0</v>
      </c>
      <c r="L305" s="120"/>
      <c r="M305" s="125"/>
      <c r="P305" s="126">
        <f>SUM(P306:P308)</f>
        <v>0</v>
      </c>
      <c r="R305" s="126">
        <f>SUM(R306:R308)</f>
        <v>0</v>
      </c>
      <c r="T305" s="127">
        <f>SUM(T306:T308)</f>
        <v>0.119948</v>
      </c>
      <c r="AR305" s="121" t="s">
        <v>80</v>
      </c>
      <c r="AT305" s="128" t="s">
        <v>70</v>
      </c>
      <c r="AU305" s="128" t="s">
        <v>78</v>
      </c>
      <c r="AY305" s="121" t="s">
        <v>189</v>
      </c>
      <c r="BK305" s="129">
        <f>SUM(BK306:BK308)</f>
        <v>0</v>
      </c>
    </row>
    <row r="306" spans="2:65" s="1" customFormat="1" ht="16.5" customHeight="1">
      <c r="B306" s="32"/>
      <c r="C306" s="132" t="s">
        <v>564</v>
      </c>
      <c r="D306" s="132" t="s">
        <v>191</v>
      </c>
      <c r="E306" s="133" t="s">
        <v>565</v>
      </c>
      <c r="F306" s="134" t="s">
        <v>566</v>
      </c>
      <c r="G306" s="135" t="s">
        <v>286</v>
      </c>
      <c r="H306" s="136">
        <v>62.8</v>
      </c>
      <c r="I306" s="137"/>
      <c r="J306" s="138">
        <f>ROUND(I306*H306,2)</f>
        <v>0</v>
      </c>
      <c r="K306" s="134" t="s">
        <v>194</v>
      </c>
      <c r="L306" s="32"/>
      <c r="M306" s="139" t="s">
        <v>18</v>
      </c>
      <c r="N306" s="140" t="s">
        <v>42</v>
      </c>
      <c r="P306" s="141">
        <f>O306*H306</f>
        <v>0</v>
      </c>
      <c r="Q306" s="141">
        <v>0</v>
      </c>
      <c r="R306" s="141">
        <f>Q306*H306</f>
        <v>0</v>
      </c>
      <c r="S306" s="141">
        <v>1.91E-3</v>
      </c>
      <c r="T306" s="142">
        <f>S306*H306</f>
        <v>0.119948</v>
      </c>
      <c r="AR306" s="143" t="s">
        <v>291</v>
      </c>
      <c r="AT306" s="143" t="s">
        <v>191</v>
      </c>
      <c r="AU306" s="143" t="s">
        <v>80</v>
      </c>
      <c r="AY306" s="17" t="s">
        <v>189</v>
      </c>
      <c r="BE306" s="144">
        <f>IF(N306="základní",J306,0)</f>
        <v>0</v>
      </c>
      <c r="BF306" s="144">
        <f>IF(N306="snížená",J306,0)</f>
        <v>0</v>
      </c>
      <c r="BG306" s="144">
        <f>IF(N306="zákl. přenesená",J306,0)</f>
        <v>0</v>
      </c>
      <c r="BH306" s="144">
        <f>IF(N306="sníž. přenesená",J306,0)</f>
        <v>0</v>
      </c>
      <c r="BI306" s="144">
        <f>IF(N306="nulová",J306,0)</f>
        <v>0</v>
      </c>
      <c r="BJ306" s="17" t="s">
        <v>78</v>
      </c>
      <c r="BK306" s="144">
        <f>ROUND(I306*H306,2)</f>
        <v>0</v>
      </c>
      <c r="BL306" s="17" t="s">
        <v>291</v>
      </c>
      <c r="BM306" s="143" t="s">
        <v>567</v>
      </c>
    </row>
    <row r="307" spans="2:65" s="1" customFormat="1">
      <c r="B307" s="32"/>
      <c r="D307" s="145" t="s">
        <v>197</v>
      </c>
      <c r="F307" s="146" t="s">
        <v>568</v>
      </c>
      <c r="I307" s="147"/>
      <c r="L307" s="32"/>
      <c r="M307" s="148"/>
      <c r="T307" s="51"/>
      <c r="AT307" s="17" t="s">
        <v>197</v>
      </c>
      <c r="AU307" s="17" t="s">
        <v>80</v>
      </c>
    </row>
    <row r="308" spans="2:65" s="12" customFormat="1">
      <c r="B308" s="149"/>
      <c r="D308" s="150" t="s">
        <v>144</v>
      </c>
      <c r="E308" s="151" t="s">
        <v>18</v>
      </c>
      <c r="F308" s="152" t="s">
        <v>569</v>
      </c>
      <c r="H308" s="153">
        <v>62.8</v>
      </c>
      <c r="I308" s="154"/>
      <c r="L308" s="149"/>
      <c r="M308" s="155"/>
      <c r="T308" s="156"/>
      <c r="AT308" s="151" t="s">
        <v>144</v>
      </c>
      <c r="AU308" s="151" t="s">
        <v>80</v>
      </c>
      <c r="AV308" s="12" t="s">
        <v>80</v>
      </c>
      <c r="AW308" s="12" t="s">
        <v>32</v>
      </c>
      <c r="AX308" s="12" t="s">
        <v>78</v>
      </c>
      <c r="AY308" s="151" t="s">
        <v>189</v>
      </c>
    </row>
    <row r="309" spans="2:65" s="11" customFormat="1" ht="22.9" customHeight="1">
      <c r="B309" s="120"/>
      <c r="D309" s="121" t="s">
        <v>70</v>
      </c>
      <c r="E309" s="130" t="s">
        <v>570</v>
      </c>
      <c r="F309" s="130" t="s">
        <v>571</v>
      </c>
      <c r="I309" s="123"/>
      <c r="J309" s="131">
        <f>BK309</f>
        <v>0</v>
      </c>
      <c r="L309" s="120"/>
      <c r="M309" s="125"/>
      <c r="P309" s="126">
        <f>SUM(P310:P312)</f>
        <v>0</v>
      </c>
      <c r="R309" s="126">
        <f>SUM(R310:R312)</f>
        <v>0</v>
      </c>
      <c r="T309" s="127">
        <f>SUM(T310:T312)</f>
        <v>0.48499999999999999</v>
      </c>
      <c r="AR309" s="121" t="s">
        <v>80</v>
      </c>
      <c r="AT309" s="128" t="s">
        <v>70</v>
      </c>
      <c r="AU309" s="128" t="s">
        <v>78</v>
      </c>
      <c r="AY309" s="121" t="s">
        <v>189</v>
      </c>
      <c r="BK309" s="129">
        <f>SUM(BK310:BK312)</f>
        <v>0</v>
      </c>
    </row>
    <row r="310" spans="2:65" s="1" customFormat="1" ht="16.5" customHeight="1">
      <c r="B310" s="32"/>
      <c r="C310" s="132" t="s">
        <v>572</v>
      </c>
      <c r="D310" s="132" t="s">
        <v>191</v>
      </c>
      <c r="E310" s="133" t="s">
        <v>573</v>
      </c>
      <c r="F310" s="134" t="s">
        <v>574</v>
      </c>
      <c r="G310" s="135" t="s">
        <v>286</v>
      </c>
      <c r="H310" s="136">
        <v>9.6999999999999993</v>
      </c>
      <c r="I310" s="137"/>
      <c r="J310" s="138">
        <f>ROUND(I310*H310,2)</f>
        <v>0</v>
      </c>
      <c r="K310" s="134" t="s">
        <v>194</v>
      </c>
      <c r="L310" s="32"/>
      <c r="M310" s="139" t="s">
        <v>18</v>
      </c>
      <c r="N310" s="140" t="s">
        <v>42</v>
      </c>
      <c r="P310" s="141">
        <f>O310*H310</f>
        <v>0</v>
      </c>
      <c r="Q310" s="141">
        <v>0</v>
      </c>
      <c r="R310" s="141">
        <f>Q310*H310</f>
        <v>0</v>
      </c>
      <c r="S310" s="141">
        <v>0.05</v>
      </c>
      <c r="T310" s="142">
        <f>S310*H310</f>
        <v>0.48499999999999999</v>
      </c>
      <c r="AR310" s="143" t="s">
        <v>291</v>
      </c>
      <c r="AT310" s="143" t="s">
        <v>191</v>
      </c>
      <c r="AU310" s="143" t="s">
        <v>80</v>
      </c>
      <c r="AY310" s="17" t="s">
        <v>189</v>
      </c>
      <c r="BE310" s="144">
        <f>IF(N310="základní",J310,0)</f>
        <v>0</v>
      </c>
      <c r="BF310" s="144">
        <f>IF(N310="snížená",J310,0)</f>
        <v>0</v>
      </c>
      <c r="BG310" s="144">
        <f>IF(N310="zákl. přenesená",J310,0)</f>
        <v>0</v>
      </c>
      <c r="BH310" s="144">
        <f>IF(N310="sníž. přenesená",J310,0)</f>
        <v>0</v>
      </c>
      <c r="BI310" s="144">
        <f>IF(N310="nulová",J310,0)</f>
        <v>0</v>
      </c>
      <c r="BJ310" s="17" t="s">
        <v>78</v>
      </c>
      <c r="BK310" s="144">
        <f>ROUND(I310*H310,2)</f>
        <v>0</v>
      </c>
      <c r="BL310" s="17" t="s">
        <v>291</v>
      </c>
      <c r="BM310" s="143" t="s">
        <v>575</v>
      </c>
    </row>
    <row r="311" spans="2:65" s="1" customFormat="1">
      <c r="B311" s="32"/>
      <c r="D311" s="145" t="s">
        <v>197</v>
      </c>
      <c r="F311" s="146" t="s">
        <v>576</v>
      </c>
      <c r="I311" s="147"/>
      <c r="L311" s="32"/>
      <c r="M311" s="148"/>
      <c r="T311" s="51"/>
      <c r="AT311" s="17" t="s">
        <v>197</v>
      </c>
      <c r="AU311" s="17" t="s">
        <v>80</v>
      </c>
    </row>
    <row r="312" spans="2:65" s="12" customFormat="1">
      <c r="B312" s="149"/>
      <c r="D312" s="150" t="s">
        <v>144</v>
      </c>
      <c r="E312" s="151" t="s">
        <v>18</v>
      </c>
      <c r="F312" s="152" t="s">
        <v>577</v>
      </c>
      <c r="H312" s="153">
        <v>9.6999999999999993</v>
      </c>
      <c r="I312" s="154"/>
      <c r="L312" s="149"/>
      <c r="M312" s="155"/>
      <c r="T312" s="156"/>
      <c r="AT312" s="151" t="s">
        <v>144</v>
      </c>
      <c r="AU312" s="151" t="s">
        <v>80</v>
      </c>
      <c r="AV312" s="12" t="s">
        <v>80</v>
      </c>
      <c r="AW312" s="12" t="s">
        <v>32</v>
      </c>
      <c r="AX312" s="12" t="s">
        <v>78</v>
      </c>
      <c r="AY312" s="151" t="s">
        <v>189</v>
      </c>
    </row>
    <row r="313" spans="2:65" s="11" customFormat="1" ht="22.9" customHeight="1">
      <c r="B313" s="120"/>
      <c r="D313" s="121" t="s">
        <v>70</v>
      </c>
      <c r="E313" s="130" t="s">
        <v>578</v>
      </c>
      <c r="F313" s="130" t="s">
        <v>579</v>
      </c>
      <c r="I313" s="123"/>
      <c r="J313" s="131">
        <f>BK313</f>
        <v>0</v>
      </c>
      <c r="L313" s="120"/>
      <c r="M313" s="125"/>
      <c r="P313" s="126">
        <f>SUM(P314:P319)</f>
        <v>0</v>
      </c>
      <c r="R313" s="126">
        <f>SUM(R314:R319)</f>
        <v>0</v>
      </c>
      <c r="T313" s="127">
        <f>SUM(T314:T319)</f>
        <v>27.438033999999998</v>
      </c>
      <c r="AR313" s="121" t="s">
        <v>80</v>
      </c>
      <c r="AT313" s="128" t="s">
        <v>70</v>
      </c>
      <c r="AU313" s="128" t="s">
        <v>78</v>
      </c>
      <c r="AY313" s="121" t="s">
        <v>189</v>
      </c>
      <c r="BK313" s="129">
        <f>SUM(BK314:BK319)</f>
        <v>0</v>
      </c>
    </row>
    <row r="314" spans="2:65" s="1" customFormat="1" ht="16.5" customHeight="1">
      <c r="B314" s="32"/>
      <c r="C314" s="132" t="s">
        <v>580</v>
      </c>
      <c r="D314" s="132" t="s">
        <v>191</v>
      </c>
      <c r="E314" s="133" t="s">
        <v>581</v>
      </c>
      <c r="F314" s="134" t="s">
        <v>582</v>
      </c>
      <c r="G314" s="135" t="s">
        <v>135</v>
      </c>
      <c r="H314" s="136">
        <v>50.5</v>
      </c>
      <c r="I314" s="137"/>
      <c r="J314" s="138">
        <f>ROUND(I314*H314,2)</f>
        <v>0</v>
      </c>
      <c r="K314" s="134" t="s">
        <v>194</v>
      </c>
      <c r="L314" s="32"/>
      <c r="M314" s="139" t="s">
        <v>18</v>
      </c>
      <c r="N314" s="140" t="s">
        <v>42</v>
      </c>
      <c r="P314" s="141">
        <f>O314*H314</f>
        <v>0</v>
      </c>
      <c r="Q314" s="141">
        <v>0</v>
      </c>
      <c r="R314" s="141">
        <f>Q314*H314</f>
        <v>0</v>
      </c>
      <c r="S314" s="141">
        <v>0.13950000000000001</v>
      </c>
      <c r="T314" s="142">
        <f>S314*H314</f>
        <v>7.0447500000000005</v>
      </c>
      <c r="AR314" s="143" t="s">
        <v>291</v>
      </c>
      <c r="AT314" s="143" t="s">
        <v>191</v>
      </c>
      <c r="AU314" s="143" t="s">
        <v>80</v>
      </c>
      <c r="AY314" s="17" t="s">
        <v>189</v>
      </c>
      <c r="BE314" s="144">
        <f>IF(N314="základní",J314,0)</f>
        <v>0</v>
      </c>
      <c r="BF314" s="144">
        <f>IF(N314="snížená",J314,0)</f>
        <v>0</v>
      </c>
      <c r="BG314" s="144">
        <f>IF(N314="zákl. přenesená",J314,0)</f>
        <v>0</v>
      </c>
      <c r="BH314" s="144">
        <f>IF(N314="sníž. přenesená",J314,0)</f>
        <v>0</v>
      </c>
      <c r="BI314" s="144">
        <f>IF(N314="nulová",J314,0)</f>
        <v>0</v>
      </c>
      <c r="BJ314" s="17" t="s">
        <v>78</v>
      </c>
      <c r="BK314" s="144">
        <f>ROUND(I314*H314,2)</f>
        <v>0</v>
      </c>
      <c r="BL314" s="17" t="s">
        <v>291</v>
      </c>
      <c r="BM314" s="143" t="s">
        <v>583</v>
      </c>
    </row>
    <row r="315" spans="2:65" s="1" customFormat="1">
      <c r="B315" s="32"/>
      <c r="D315" s="145" t="s">
        <v>197</v>
      </c>
      <c r="F315" s="146" t="s">
        <v>584</v>
      </c>
      <c r="I315" s="147"/>
      <c r="L315" s="32"/>
      <c r="M315" s="148"/>
      <c r="T315" s="51"/>
      <c r="AT315" s="17" t="s">
        <v>197</v>
      </c>
      <c r="AU315" s="17" t="s">
        <v>80</v>
      </c>
    </row>
    <row r="316" spans="2:65" s="12" customFormat="1">
      <c r="B316" s="149"/>
      <c r="D316" s="150" t="s">
        <v>144</v>
      </c>
      <c r="E316" s="151" t="s">
        <v>18</v>
      </c>
      <c r="F316" s="152" t="s">
        <v>585</v>
      </c>
      <c r="H316" s="153">
        <v>50.5</v>
      </c>
      <c r="I316" s="154"/>
      <c r="L316" s="149"/>
      <c r="M316" s="155"/>
      <c r="T316" s="156"/>
      <c r="AT316" s="151" t="s">
        <v>144</v>
      </c>
      <c r="AU316" s="151" t="s">
        <v>80</v>
      </c>
      <c r="AV316" s="12" t="s">
        <v>80</v>
      </c>
      <c r="AW316" s="12" t="s">
        <v>32</v>
      </c>
      <c r="AX316" s="12" t="s">
        <v>78</v>
      </c>
      <c r="AY316" s="151" t="s">
        <v>189</v>
      </c>
    </row>
    <row r="317" spans="2:65" s="1" customFormat="1" ht="16.5" customHeight="1">
      <c r="B317" s="32"/>
      <c r="C317" s="132" t="s">
        <v>586</v>
      </c>
      <c r="D317" s="132" t="s">
        <v>191</v>
      </c>
      <c r="E317" s="133" t="s">
        <v>587</v>
      </c>
      <c r="F317" s="134" t="s">
        <v>588</v>
      </c>
      <c r="G317" s="135" t="s">
        <v>135</v>
      </c>
      <c r="H317" s="136">
        <v>245.2</v>
      </c>
      <c r="I317" s="137"/>
      <c r="J317" s="138">
        <f>ROUND(I317*H317,2)</f>
        <v>0</v>
      </c>
      <c r="K317" s="134" t="s">
        <v>194</v>
      </c>
      <c r="L317" s="32"/>
      <c r="M317" s="139" t="s">
        <v>18</v>
      </c>
      <c r="N317" s="140" t="s">
        <v>42</v>
      </c>
      <c r="P317" s="141">
        <f>O317*H317</f>
        <v>0</v>
      </c>
      <c r="Q317" s="141">
        <v>0</v>
      </c>
      <c r="R317" s="141">
        <f>Q317*H317</f>
        <v>0</v>
      </c>
      <c r="S317" s="141">
        <v>8.3169999999999994E-2</v>
      </c>
      <c r="T317" s="142">
        <f>S317*H317</f>
        <v>20.393283999999998</v>
      </c>
      <c r="AR317" s="143" t="s">
        <v>291</v>
      </c>
      <c r="AT317" s="143" t="s">
        <v>191</v>
      </c>
      <c r="AU317" s="143" t="s">
        <v>80</v>
      </c>
      <c r="AY317" s="17" t="s">
        <v>189</v>
      </c>
      <c r="BE317" s="144">
        <f>IF(N317="základní",J317,0)</f>
        <v>0</v>
      </c>
      <c r="BF317" s="144">
        <f>IF(N317="snížená",J317,0)</f>
        <v>0</v>
      </c>
      <c r="BG317" s="144">
        <f>IF(N317="zákl. přenesená",J317,0)</f>
        <v>0</v>
      </c>
      <c r="BH317" s="144">
        <f>IF(N317="sníž. přenesená",J317,0)</f>
        <v>0</v>
      </c>
      <c r="BI317" s="144">
        <f>IF(N317="nulová",J317,0)</f>
        <v>0</v>
      </c>
      <c r="BJ317" s="17" t="s">
        <v>78</v>
      </c>
      <c r="BK317" s="144">
        <f>ROUND(I317*H317,2)</f>
        <v>0</v>
      </c>
      <c r="BL317" s="17" t="s">
        <v>291</v>
      </c>
      <c r="BM317" s="143" t="s">
        <v>589</v>
      </c>
    </row>
    <row r="318" spans="2:65" s="1" customFormat="1">
      <c r="B318" s="32"/>
      <c r="D318" s="145" t="s">
        <v>197</v>
      </c>
      <c r="F318" s="146" t="s">
        <v>590</v>
      </c>
      <c r="I318" s="147"/>
      <c r="L318" s="32"/>
      <c r="M318" s="148"/>
      <c r="T318" s="51"/>
      <c r="AT318" s="17" t="s">
        <v>197</v>
      </c>
      <c r="AU318" s="17" t="s">
        <v>80</v>
      </c>
    </row>
    <row r="319" spans="2:65" s="12" customFormat="1">
      <c r="B319" s="149"/>
      <c r="D319" s="150" t="s">
        <v>144</v>
      </c>
      <c r="E319" s="151" t="s">
        <v>18</v>
      </c>
      <c r="F319" s="152" t="s">
        <v>591</v>
      </c>
      <c r="H319" s="153">
        <v>245.2</v>
      </c>
      <c r="I319" s="154"/>
      <c r="L319" s="149"/>
      <c r="M319" s="155"/>
      <c r="T319" s="156"/>
      <c r="AT319" s="151" t="s">
        <v>144</v>
      </c>
      <c r="AU319" s="151" t="s">
        <v>80</v>
      </c>
      <c r="AV319" s="12" t="s">
        <v>80</v>
      </c>
      <c r="AW319" s="12" t="s">
        <v>32</v>
      </c>
      <c r="AX319" s="12" t="s">
        <v>78</v>
      </c>
      <c r="AY319" s="151" t="s">
        <v>189</v>
      </c>
    </row>
    <row r="320" spans="2:65" s="11" customFormat="1" ht="22.9" customHeight="1">
      <c r="B320" s="120"/>
      <c r="D320" s="121" t="s">
        <v>70</v>
      </c>
      <c r="E320" s="130" t="s">
        <v>592</v>
      </c>
      <c r="F320" s="130" t="s">
        <v>593</v>
      </c>
      <c r="I320" s="123"/>
      <c r="J320" s="131">
        <f>BK320</f>
        <v>0</v>
      </c>
      <c r="L320" s="120"/>
      <c r="M320" s="125"/>
      <c r="P320" s="126">
        <f>SUM(P321:P323)</f>
        <v>0</v>
      </c>
      <c r="R320" s="126">
        <f>SUM(R321:R323)</f>
        <v>0</v>
      </c>
      <c r="T320" s="127">
        <f>SUM(T321:T323)</f>
        <v>0.27450000000000002</v>
      </c>
      <c r="AR320" s="121" t="s">
        <v>80</v>
      </c>
      <c r="AT320" s="128" t="s">
        <v>70</v>
      </c>
      <c r="AU320" s="128" t="s">
        <v>78</v>
      </c>
      <c r="AY320" s="121" t="s">
        <v>189</v>
      </c>
      <c r="BK320" s="129">
        <f>SUM(BK321:BK323)</f>
        <v>0</v>
      </c>
    </row>
    <row r="321" spans="2:65" s="1" customFormat="1" ht="16.5" customHeight="1">
      <c r="B321" s="32"/>
      <c r="C321" s="132" t="s">
        <v>594</v>
      </c>
      <c r="D321" s="132" t="s">
        <v>191</v>
      </c>
      <c r="E321" s="133" t="s">
        <v>595</v>
      </c>
      <c r="F321" s="134" t="s">
        <v>596</v>
      </c>
      <c r="G321" s="135" t="s">
        <v>135</v>
      </c>
      <c r="H321" s="136">
        <v>91.5</v>
      </c>
      <c r="I321" s="137"/>
      <c r="J321" s="138">
        <f>ROUND(I321*H321,2)</f>
        <v>0</v>
      </c>
      <c r="K321" s="134" t="s">
        <v>194</v>
      </c>
      <c r="L321" s="32"/>
      <c r="M321" s="139" t="s">
        <v>18</v>
      </c>
      <c r="N321" s="140" t="s">
        <v>42</v>
      </c>
      <c r="P321" s="141">
        <f>O321*H321</f>
        <v>0</v>
      </c>
      <c r="Q321" s="141">
        <v>0</v>
      </c>
      <c r="R321" s="141">
        <f>Q321*H321</f>
        <v>0</v>
      </c>
      <c r="S321" s="141">
        <v>3.0000000000000001E-3</v>
      </c>
      <c r="T321" s="142">
        <f>S321*H321</f>
        <v>0.27450000000000002</v>
      </c>
      <c r="AR321" s="143" t="s">
        <v>291</v>
      </c>
      <c r="AT321" s="143" t="s">
        <v>191</v>
      </c>
      <c r="AU321" s="143" t="s">
        <v>80</v>
      </c>
      <c r="AY321" s="17" t="s">
        <v>189</v>
      </c>
      <c r="BE321" s="144">
        <f>IF(N321="základní",J321,0)</f>
        <v>0</v>
      </c>
      <c r="BF321" s="144">
        <f>IF(N321="snížená",J321,0)</f>
        <v>0</v>
      </c>
      <c r="BG321" s="144">
        <f>IF(N321="zákl. přenesená",J321,0)</f>
        <v>0</v>
      </c>
      <c r="BH321" s="144">
        <f>IF(N321="sníž. přenesená",J321,0)</f>
        <v>0</v>
      </c>
      <c r="BI321" s="144">
        <f>IF(N321="nulová",J321,0)</f>
        <v>0</v>
      </c>
      <c r="BJ321" s="17" t="s">
        <v>78</v>
      </c>
      <c r="BK321" s="144">
        <f>ROUND(I321*H321,2)</f>
        <v>0</v>
      </c>
      <c r="BL321" s="17" t="s">
        <v>291</v>
      </c>
      <c r="BM321" s="143" t="s">
        <v>597</v>
      </c>
    </row>
    <row r="322" spans="2:65" s="1" customFormat="1">
      <c r="B322" s="32"/>
      <c r="D322" s="145" t="s">
        <v>197</v>
      </c>
      <c r="F322" s="146" t="s">
        <v>598</v>
      </c>
      <c r="I322" s="147"/>
      <c r="L322" s="32"/>
      <c r="M322" s="148"/>
      <c r="T322" s="51"/>
      <c r="AT322" s="17" t="s">
        <v>197</v>
      </c>
      <c r="AU322" s="17" t="s">
        <v>80</v>
      </c>
    </row>
    <row r="323" spans="2:65" s="12" customFormat="1">
      <c r="B323" s="149"/>
      <c r="D323" s="150" t="s">
        <v>144</v>
      </c>
      <c r="E323" s="151" t="s">
        <v>18</v>
      </c>
      <c r="F323" s="152" t="s">
        <v>599</v>
      </c>
      <c r="H323" s="153">
        <v>91.5</v>
      </c>
      <c r="I323" s="154"/>
      <c r="L323" s="149"/>
      <c r="M323" s="155"/>
      <c r="T323" s="156"/>
      <c r="AT323" s="151" t="s">
        <v>144</v>
      </c>
      <c r="AU323" s="151" t="s">
        <v>80</v>
      </c>
      <c r="AV323" s="12" t="s">
        <v>80</v>
      </c>
      <c r="AW323" s="12" t="s">
        <v>32</v>
      </c>
      <c r="AX323" s="12" t="s">
        <v>78</v>
      </c>
      <c r="AY323" s="151" t="s">
        <v>189</v>
      </c>
    </row>
    <row r="324" spans="2:65" s="11" customFormat="1" ht="22.9" customHeight="1">
      <c r="B324" s="120"/>
      <c r="D324" s="121" t="s">
        <v>70</v>
      </c>
      <c r="E324" s="130" t="s">
        <v>600</v>
      </c>
      <c r="F324" s="130" t="s">
        <v>601</v>
      </c>
      <c r="I324" s="123"/>
      <c r="J324" s="131">
        <f>BK324</f>
        <v>0</v>
      </c>
      <c r="L324" s="120"/>
      <c r="M324" s="125"/>
      <c r="P324" s="126">
        <f>SUM(P325:P327)</f>
        <v>0</v>
      </c>
      <c r="R324" s="126">
        <f>SUM(R325:R327)</f>
        <v>0</v>
      </c>
      <c r="T324" s="127">
        <f>SUM(T325:T327)</f>
        <v>2.9702675000000003</v>
      </c>
      <c r="AR324" s="121" t="s">
        <v>80</v>
      </c>
      <c r="AT324" s="128" t="s">
        <v>70</v>
      </c>
      <c r="AU324" s="128" t="s">
        <v>78</v>
      </c>
      <c r="AY324" s="121" t="s">
        <v>189</v>
      </c>
      <c r="BK324" s="129">
        <f>SUM(BK325:BK327)</f>
        <v>0</v>
      </c>
    </row>
    <row r="325" spans="2:65" s="1" customFormat="1" ht="16.5" customHeight="1">
      <c r="B325" s="32"/>
      <c r="C325" s="132" t="s">
        <v>602</v>
      </c>
      <c r="D325" s="132" t="s">
        <v>191</v>
      </c>
      <c r="E325" s="133" t="s">
        <v>603</v>
      </c>
      <c r="F325" s="134" t="s">
        <v>604</v>
      </c>
      <c r="G325" s="135" t="s">
        <v>135</v>
      </c>
      <c r="H325" s="136">
        <v>36.445</v>
      </c>
      <c r="I325" s="137"/>
      <c r="J325" s="138">
        <f>ROUND(I325*H325,2)</f>
        <v>0</v>
      </c>
      <c r="K325" s="134" t="s">
        <v>194</v>
      </c>
      <c r="L325" s="32"/>
      <c r="M325" s="139" t="s">
        <v>18</v>
      </c>
      <c r="N325" s="140" t="s">
        <v>42</v>
      </c>
      <c r="P325" s="141">
        <f>O325*H325</f>
        <v>0</v>
      </c>
      <c r="Q325" s="141">
        <v>0</v>
      </c>
      <c r="R325" s="141">
        <f>Q325*H325</f>
        <v>0</v>
      </c>
      <c r="S325" s="141">
        <v>8.1500000000000003E-2</v>
      </c>
      <c r="T325" s="142">
        <f>S325*H325</f>
        <v>2.9702675000000003</v>
      </c>
      <c r="AR325" s="143" t="s">
        <v>291</v>
      </c>
      <c r="AT325" s="143" t="s">
        <v>191</v>
      </c>
      <c r="AU325" s="143" t="s">
        <v>80</v>
      </c>
      <c r="AY325" s="17" t="s">
        <v>189</v>
      </c>
      <c r="BE325" s="144">
        <f>IF(N325="základní",J325,0)</f>
        <v>0</v>
      </c>
      <c r="BF325" s="144">
        <f>IF(N325="snížená",J325,0)</f>
        <v>0</v>
      </c>
      <c r="BG325" s="144">
        <f>IF(N325="zákl. přenesená",J325,0)</f>
        <v>0</v>
      </c>
      <c r="BH325" s="144">
        <f>IF(N325="sníž. přenesená",J325,0)</f>
        <v>0</v>
      </c>
      <c r="BI325" s="144">
        <f>IF(N325="nulová",J325,0)</f>
        <v>0</v>
      </c>
      <c r="BJ325" s="17" t="s">
        <v>78</v>
      </c>
      <c r="BK325" s="144">
        <f>ROUND(I325*H325,2)</f>
        <v>0</v>
      </c>
      <c r="BL325" s="17" t="s">
        <v>291</v>
      </c>
      <c r="BM325" s="143" t="s">
        <v>605</v>
      </c>
    </row>
    <row r="326" spans="2:65" s="1" customFormat="1">
      <c r="B326" s="32"/>
      <c r="D326" s="145" t="s">
        <v>197</v>
      </c>
      <c r="F326" s="146" t="s">
        <v>606</v>
      </c>
      <c r="I326" s="147"/>
      <c r="L326" s="32"/>
      <c r="M326" s="148"/>
      <c r="T326" s="51"/>
      <c r="AT326" s="17" t="s">
        <v>197</v>
      </c>
      <c r="AU326" s="17" t="s">
        <v>80</v>
      </c>
    </row>
    <row r="327" spans="2:65" s="12" customFormat="1">
      <c r="B327" s="149"/>
      <c r="D327" s="150" t="s">
        <v>144</v>
      </c>
      <c r="E327" s="151" t="s">
        <v>18</v>
      </c>
      <c r="F327" s="152" t="s">
        <v>607</v>
      </c>
      <c r="H327" s="153">
        <v>36.445</v>
      </c>
      <c r="I327" s="154"/>
      <c r="L327" s="149"/>
      <c r="M327" s="165"/>
      <c r="N327" s="166"/>
      <c r="O327" s="166"/>
      <c r="P327" s="166"/>
      <c r="Q327" s="166"/>
      <c r="R327" s="166"/>
      <c r="S327" s="166"/>
      <c r="T327" s="167"/>
      <c r="AT327" s="151" t="s">
        <v>144</v>
      </c>
      <c r="AU327" s="151" t="s">
        <v>80</v>
      </c>
      <c r="AV327" s="12" t="s">
        <v>80</v>
      </c>
      <c r="AW327" s="12" t="s">
        <v>32</v>
      </c>
      <c r="AX327" s="12" t="s">
        <v>78</v>
      </c>
      <c r="AY327" s="151" t="s">
        <v>189</v>
      </c>
    </row>
    <row r="328" spans="2:65" s="1" customFormat="1" ht="6.95" customHeight="1">
      <c r="B328" s="40"/>
      <c r="C328" s="41"/>
      <c r="D328" s="41"/>
      <c r="E328" s="41"/>
      <c r="F328" s="41"/>
      <c r="G328" s="41"/>
      <c r="H328" s="41"/>
      <c r="I328" s="41"/>
      <c r="J328" s="41"/>
      <c r="K328" s="41"/>
      <c r="L328" s="32"/>
    </row>
  </sheetData>
  <sheetProtection algorithmName="SHA-512" hashValue="g5O+A7socirpEjyyDnkcfowVwfxVMOtK6FhQyeapwnFZweymGkA1GNEKltZTyCGwihwWAB3dhy8Iu5AmIWeFDQ==" saltValue="QytsrifJQKbXTMSmF37P7Xvmg3tBhHXpZ7yrX5CuE0HrvBQKyv9Gl/TxvGm0XI2SiVo8/9Q/dHhRzg0cQ1Giaw==" spinCount="100000" sheet="1" objects="1" scenarios="1" formatColumns="0" formatRows="0" autoFilter="0"/>
  <autoFilter ref="C99:K327" xr:uid="{00000000-0009-0000-0000-000001000000}"/>
  <mergeCells count="12">
    <mergeCell ref="E92:H92"/>
    <mergeCell ref="L2:V2"/>
    <mergeCell ref="E50:H50"/>
    <mergeCell ref="E52:H52"/>
    <mergeCell ref="E54:H54"/>
    <mergeCell ref="E88:H88"/>
    <mergeCell ref="E90:H90"/>
    <mergeCell ref="E7:H7"/>
    <mergeCell ref="E9:H9"/>
    <mergeCell ref="E11:H11"/>
    <mergeCell ref="E20:H20"/>
    <mergeCell ref="E29:H29"/>
  </mergeCells>
  <hyperlinks>
    <hyperlink ref="F104" r:id="rId1" xr:uid="{00000000-0004-0000-0100-000000000000}"/>
    <hyperlink ref="F108" r:id="rId2" xr:uid="{00000000-0004-0000-0100-000001000000}"/>
    <hyperlink ref="F111" r:id="rId3" xr:uid="{00000000-0004-0000-0100-000002000000}"/>
    <hyperlink ref="F115" r:id="rId4" xr:uid="{00000000-0004-0000-0100-000003000000}"/>
    <hyperlink ref="F118" r:id="rId5" xr:uid="{00000000-0004-0000-0100-000004000000}"/>
    <hyperlink ref="F121" r:id="rId6" xr:uid="{00000000-0004-0000-0100-000005000000}"/>
    <hyperlink ref="F124" r:id="rId7" xr:uid="{00000000-0004-0000-0100-000006000000}"/>
    <hyperlink ref="F127" r:id="rId8" xr:uid="{00000000-0004-0000-0100-000007000000}"/>
    <hyperlink ref="F131" r:id="rId9" xr:uid="{00000000-0004-0000-0100-000008000000}"/>
    <hyperlink ref="F135" r:id="rId10" xr:uid="{00000000-0004-0000-0100-000009000000}"/>
    <hyperlink ref="F138" r:id="rId11" xr:uid="{00000000-0004-0000-0100-00000A000000}"/>
    <hyperlink ref="F141" r:id="rId12" xr:uid="{00000000-0004-0000-0100-00000B000000}"/>
    <hyperlink ref="F149" r:id="rId13" xr:uid="{00000000-0004-0000-0100-00000C000000}"/>
    <hyperlink ref="F156" r:id="rId14" xr:uid="{00000000-0004-0000-0100-00000D000000}"/>
    <hyperlink ref="F161" r:id="rId15" xr:uid="{00000000-0004-0000-0100-00000E000000}"/>
    <hyperlink ref="F165" r:id="rId16" xr:uid="{00000000-0004-0000-0100-00000F000000}"/>
    <hyperlink ref="F172" r:id="rId17" xr:uid="{00000000-0004-0000-0100-000010000000}"/>
    <hyperlink ref="F181" r:id="rId18" xr:uid="{00000000-0004-0000-0100-000011000000}"/>
    <hyperlink ref="F184" r:id="rId19" xr:uid="{00000000-0004-0000-0100-000012000000}"/>
    <hyperlink ref="F187" r:id="rId20" xr:uid="{00000000-0004-0000-0100-000013000000}"/>
    <hyperlink ref="F190" r:id="rId21" xr:uid="{00000000-0004-0000-0100-000014000000}"/>
    <hyperlink ref="F193" r:id="rId22" xr:uid="{00000000-0004-0000-0100-000015000000}"/>
    <hyperlink ref="F196" r:id="rId23" xr:uid="{00000000-0004-0000-0100-000016000000}"/>
    <hyperlink ref="F201" r:id="rId24" xr:uid="{00000000-0004-0000-0100-000017000000}"/>
    <hyperlink ref="F204" r:id="rId25" xr:uid="{00000000-0004-0000-0100-000018000000}"/>
    <hyperlink ref="F209" r:id="rId26" xr:uid="{00000000-0004-0000-0100-000019000000}"/>
    <hyperlink ref="F214" r:id="rId27" xr:uid="{00000000-0004-0000-0100-00001A000000}"/>
    <hyperlink ref="F219" r:id="rId28" xr:uid="{00000000-0004-0000-0100-00001B000000}"/>
    <hyperlink ref="F222" r:id="rId29" xr:uid="{00000000-0004-0000-0100-00001C000000}"/>
    <hyperlink ref="F225" r:id="rId30" xr:uid="{00000000-0004-0000-0100-00001D000000}"/>
    <hyperlink ref="F228" r:id="rId31" xr:uid="{00000000-0004-0000-0100-00001E000000}"/>
    <hyperlink ref="F233" r:id="rId32" xr:uid="{00000000-0004-0000-0100-00001F000000}"/>
    <hyperlink ref="F237" r:id="rId33" xr:uid="{00000000-0004-0000-0100-000020000000}"/>
    <hyperlink ref="F239" r:id="rId34" xr:uid="{00000000-0004-0000-0100-000021000000}"/>
    <hyperlink ref="F242" r:id="rId35" xr:uid="{00000000-0004-0000-0100-000022000000}"/>
    <hyperlink ref="F248" r:id="rId36" xr:uid="{00000000-0004-0000-0100-000023000000}"/>
    <hyperlink ref="F250" r:id="rId37" xr:uid="{00000000-0004-0000-0100-000024000000}"/>
    <hyperlink ref="F252" r:id="rId38" xr:uid="{00000000-0004-0000-0100-000025000000}"/>
    <hyperlink ref="F255" r:id="rId39" xr:uid="{00000000-0004-0000-0100-000026000000}"/>
    <hyperlink ref="F257" r:id="rId40" xr:uid="{00000000-0004-0000-0100-000027000000}"/>
    <hyperlink ref="F261" r:id="rId41" xr:uid="{00000000-0004-0000-0100-000028000000}"/>
    <hyperlink ref="F264" r:id="rId42" xr:uid="{00000000-0004-0000-0100-000029000000}"/>
    <hyperlink ref="F267" r:id="rId43" xr:uid="{00000000-0004-0000-0100-00002A000000}"/>
    <hyperlink ref="F270" r:id="rId44" xr:uid="{00000000-0004-0000-0100-00002B000000}"/>
    <hyperlink ref="F273" r:id="rId45" xr:uid="{00000000-0004-0000-0100-00002C000000}"/>
    <hyperlink ref="F276" r:id="rId46" xr:uid="{00000000-0004-0000-0100-00002D000000}"/>
    <hyperlink ref="F279" r:id="rId47" xr:uid="{00000000-0004-0000-0100-00002E000000}"/>
    <hyperlink ref="F284" r:id="rId48" xr:uid="{00000000-0004-0000-0100-00002F000000}"/>
    <hyperlink ref="F288" r:id="rId49" xr:uid="{00000000-0004-0000-0100-000030000000}"/>
    <hyperlink ref="F292" r:id="rId50" xr:uid="{00000000-0004-0000-0100-000031000000}"/>
    <hyperlink ref="F295" r:id="rId51" xr:uid="{00000000-0004-0000-0100-000032000000}"/>
    <hyperlink ref="F299" r:id="rId52" xr:uid="{00000000-0004-0000-0100-000033000000}"/>
    <hyperlink ref="F302" r:id="rId53" xr:uid="{00000000-0004-0000-0100-000034000000}"/>
    <hyperlink ref="F307" r:id="rId54" xr:uid="{00000000-0004-0000-0100-000035000000}"/>
    <hyperlink ref="F311" r:id="rId55" xr:uid="{00000000-0004-0000-0100-000036000000}"/>
    <hyperlink ref="F315" r:id="rId56" xr:uid="{00000000-0004-0000-0100-000037000000}"/>
    <hyperlink ref="F318" r:id="rId57" xr:uid="{00000000-0004-0000-0100-000038000000}"/>
    <hyperlink ref="F322" r:id="rId58" xr:uid="{00000000-0004-0000-0100-000039000000}"/>
    <hyperlink ref="F326" r:id="rId59" xr:uid="{00000000-0004-0000-0100-00003A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6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219"/>
  <sheetViews>
    <sheetView showGridLines="0" topLeftCell="A43" zoomScale="110" zoomScaleNormal="110" workbookViewId="0"/>
  </sheetViews>
  <sheetFormatPr defaultRowHeight="11.25"/>
  <cols>
    <col min="1" max="1" width="8.33203125" style="200" customWidth="1"/>
    <col min="2" max="2" width="1.6640625" style="200" customWidth="1"/>
    <col min="3" max="4" width="5" style="200" customWidth="1"/>
    <col min="5" max="5" width="11.6640625" style="200" customWidth="1"/>
    <col min="6" max="6" width="9.1640625" style="200" customWidth="1"/>
    <col min="7" max="7" width="5" style="200" customWidth="1"/>
    <col min="8" max="8" width="77.83203125" style="200" customWidth="1"/>
    <col min="9" max="10" width="20" style="200" customWidth="1"/>
    <col min="11" max="11" width="1.6640625" style="200" customWidth="1"/>
  </cols>
  <sheetData>
    <row r="1" spans="2:11" customFormat="1" ht="37.5" customHeight="1"/>
    <row r="2" spans="2:11" customFormat="1" ht="7.5" customHeight="1">
      <c r="B2" s="201"/>
      <c r="C2" s="202"/>
      <c r="D2" s="202"/>
      <c r="E2" s="202"/>
      <c r="F2" s="202"/>
      <c r="G2" s="202"/>
      <c r="H2" s="202"/>
      <c r="I2" s="202"/>
      <c r="J2" s="202"/>
      <c r="K2" s="203"/>
    </row>
    <row r="3" spans="2:11" s="15" customFormat="1" ht="45" customHeight="1">
      <c r="B3" s="204"/>
      <c r="C3" s="352" t="s">
        <v>3815</v>
      </c>
      <c r="D3" s="352"/>
      <c r="E3" s="352"/>
      <c r="F3" s="352"/>
      <c r="G3" s="352"/>
      <c r="H3" s="352"/>
      <c r="I3" s="352"/>
      <c r="J3" s="352"/>
      <c r="K3" s="205"/>
    </row>
    <row r="4" spans="2:11" customFormat="1" ht="25.5" customHeight="1">
      <c r="B4" s="206"/>
      <c r="C4" s="357" t="s">
        <v>3816</v>
      </c>
      <c r="D4" s="357"/>
      <c r="E4" s="357"/>
      <c r="F4" s="357"/>
      <c r="G4" s="357"/>
      <c r="H4" s="357"/>
      <c r="I4" s="357"/>
      <c r="J4" s="357"/>
      <c r="K4" s="207"/>
    </row>
    <row r="5" spans="2:11" customFormat="1" ht="5.25" customHeight="1">
      <c r="B5" s="206"/>
      <c r="C5" s="208"/>
      <c r="D5" s="208"/>
      <c r="E5" s="208"/>
      <c r="F5" s="208"/>
      <c r="G5" s="208"/>
      <c r="H5" s="208"/>
      <c r="I5" s="208"/>
      <c r="J5" s="208"/>
      <c r="K5" s="207"/>
    </row>
    <row r="6" spans="2:11" customFormat="1" ht="15" customHeight="1">
      <c r="B6" s="206"/>
      <c r="C6" s="356" t="s">
        <v>3817</v>
      </c>
      <c r="D6" s="356"/>
      <c r="E6" s="356"/>
      <c r="F6" s="356"/>
      <c r="G6" s="356"/>
      <c r="H6" s="356"/>
      <c r="I6" s="356"/>
      <c r="J6" s="356"/>
      <c r="K6" s="207"/>
    </row>
    <row r="7" spans="2:11" customFormat="1" ht="15" customHeight="1">
      <c r="B7" s="210"/>
      <c r="C7" s="356" t="s">
        <v>3818</v>
      </c>
      <c r="D7" s="356"/>
      <c r="E7" s="356"/>
      <c r="F7" s="356"/>
      <c r="G7" s="356"/>
      <c r="H7" s="356"/>
      <c r="I7" s="356"/>
      <c r="J7" s="356"/>
      <c r="K7" s="207"/>
    </row>
    <row r="8" spans="2:11" customFormat="1" ht="12.75" customHeight="1">
      <c r="B8" s="210"/>
      <c r="C8" s="209"/>
      <c r="D8" s="209"/>
      <c r="E8" s="209"/>
      <c r="F8" s="209"/>
      <c r="G8" s="209"/>
      <c r="H8" s="209"/>
      <c r="I8" s="209"/>
      <c r="J8" s="209"/>
      <c r="K8" s="207"/>
    </row>
    <row r="9" spans="2:11" customFormat="1" ht="15" customHeight="1">
      <c r="B9" s="210"/>
      <c r="C9" s="356" t="s">
        <v>3819</v>
      </c>
      <c r="D9" s="356"/>
      <c r="E9" s="356"/>
      <c r="F9" s="356"/>
      <c r="G9" s="356"/>
      <c r="H9" s="356"/>
      <c r="I9" s="356"/>
      <c r="J9" s="356"/>
      <c r="K9" s="207"/>
    </row>
    <row r="10" spans="2:11" customFormat="1" ht="15" customHeight="1">
      <c r="B10" s="210"/>
      <c r="C10" s="209"/>
      <c r="D10" s="356" t="s">
        <v>3820</v>
      </c>
      <c r="E10" s="356"/>
      <c r="F10" s="356"/>
      <c r="G10" s="356"/>
      <c r="H10" s="356"/>
      <c r="I10" s="356"/>
      <c r="J10" s="356"/>
      <c r="K10" s="207"/>
    </row>
    <row r="11" spans="2:11" customFormat="1" ht="15" customHeight="1">
      <c r="B11" s="210"/>
      <c r="C11" s="211"/>
      <c r="D11" s="356" t="s">
        <v>3821</v>
      </c>
      <c r="E11" s="356"/>
      <c r="F11" s="356"/>
      <c r="G11" s="356"/>
      <c r="H11" s="356"/>
      <c r="I11" s="356"/>
      <c r="J11" s="356"/>
      <c r="K11" s="207"/>
    </row>
    <row r="12" spans="2:11" customFormat="1" ht="15" customHeight="1">
      <c r="B12" s="210"/>
      <c r="C12" s="211"/>
      <c r="D12" s="209"/>
      <c r="E12" s="209"/>
      <c r="F12" s="209"/>
      <c r="G12" s="209"/>
      <c r="H12" s="209"/>
      <c r="I12" s="209"/>
      <c r="J12" s="209"/>
      <c r="K12" s="207"/>
    </row>
    <row r="13" spans="2:11" customFormat="1" ht="15" customHeight="1">
      <c r="B13" s="210"/>
      <c r="C13" s="211"/>
      <c r="D13" s="212" t="s">
        <v>3822</v>
      </c>
      <c r="E13" s="209"/>
      <c r="F13" s="209"/>
      <c r="G13" s="209"/>
      <c r="H13" s="209"/>
      <c r="I13" s="209"/>
      <c r="J13" s="209"/>
      <c r="K13" s="207"/>
    </row>
    <row r="14" spans="2:11" customFormat="1" ht="12.75" customHeight="1">
      <c r="B14" s="210"/>
      <c r="C14" s="211"/>
      <c r="D14" s="211"/>
      <c r="E14" s="211"/>
      <c r="F14" s="211"/>
      <c r="G14" s="211"/>
      <c r="H14" s="211"/>
      <c r="I14" s="211"/>
      <c r="J14" s="211"/>
      <c r="K14" s="207"/>
    </row>
    <row r="15" spans="2:11" customFormat="1" ht="15" customHeight="1">
      <c r="B15" s="210"/>
      <c r="C15" s="211"/>
      <c r="D15" s="356" t="s">
        <v>3823</v>
      </c>
      <c r="E15" s="356"/>
      <c r="F15" s="356"/>
      <c r="G15" s="356"/>
      <c r="H15" s="356"/>
      <c r="I15" s="356"/>
      <c r="J15" s="356"/>
      <c r="K15" s="207"/>
    </row>
    <row r="16" spans="2:11" customFormat="1" ht="15" customHeight="1">
      <c r="B16" s="210"/>
      <c r="C16" s="211"/>
      <c r="D16" s="356" t="s">
        <v>3824</v>
      </c>
      <c r="E16" s="356"/>
      <c r="F16" s="356"/>
      <c r="G16" s="356"/>
      <c r="H16" s="356"/>
      <c r="I16" s="356"/>
      <c r="J16" s="356"/>
      <c r="K16" s="207"/>
    </row>
    <row r="17" spans="2:11" customFormat="1" ht="15" customHeight="1">
      <c r="B17" s="210"/>
      <c r="C17" s="211"/>
      <c r="D17" s="356" t="s">
        <v>3825</v>
      </c>
      <c r="E17" s="356"/>
      <c r="F17" s="356"/>
      <c r="G17" s="356"/>
      <c r="H17" s="356"/>
      <c r="I17" s="356"/>
      <c r="J17" s="356"/>
      <c r="K17" s="207"/>
    </row>
    <row r="18" spans="2:11" customFormat="1" ht="15" customHeight="1">
      <c r="B18" s="210"/>
      <c r="C18" s="211"/>
      <c r="D18" s="211"/>
      <c r="E18" s="213" t="s">
        <v>77</v>
      </c>
      <c r="F18" s="356" t="s">
        <v>3826</v>
      </c>
      <c r="G18" s="356"/>
      <c r="H18" s="356"/>
      <c r="I18" s="356"/>
      <c r="J18" s="356"/>
      <c r="K18" s="207"/>
    </row>
    <row r="19" spans="2:11" customFormat="1" ht="15" customHeight="1">
      <c r="B19" s="210"/>
      <c r="C19" s="211"/>
      <c r="D19" s="211"/>
      <c r="E19" s="213" t="s">
        <v>3827</v>
      </c>
      <c r="F19" s="356" t="s">
        <v>3828</v>
      </c>
      <c r="G19" s="356"/>
      <c r="H19" s="356"/>
      <c r="I19" s="356"/>
      <c r="J19" s="356"/>
      <c r="K19" s="207"/>
    </row>
    <row r="20" spans="2:11" customFormat="1" ht="15" customHeight="1">
      <c r="B20" s="210"/>
      <c r="C20" s="211"/>
      <c r="D20" s="211"/>
      <c r="E20" s="213" t="s">
        <v>3829</v>
      </c>
      <c r="F20" s="356" t="s">
        <v>3830</v>
      </c>
      <c r="G20" s="356"/>
      <c r="H20" s="356"/>
      <c r="I20" s="356"/>
      <c r="J20" s="356"/>
      <c r="K20" s="207"/>
    </row>
    <row r="21" spans="2:11" customFormat="1" ht="15" customHeight="1">
      <c r="B21" s="210"/>
      <c r="C21" s="211"/>
      <c r="D21" s="211"/>
      <c r="E21" s="213" t="s">
        <v>127</v>
      </c>
      <c r="F21" s="356" t="s">
        <v>3831</v>
      </c>
      <c r="G21" s="356"/>
      <c r="H21" s="356"/>
      <c r="I21" s="356"/>
      <c r="J21" s="356"/>
      <c r="K21" s="207"/>
    </row>
    <row r="22" spans="2:11" customFormat="1" ht="15" customHeight="1">
      <c r="B22" s="210"/>
      <c r="C22" s="211"/>
      <c r="D22" s="211"/>
      <c r="E22" s="213" t="s">
        <v>3832</v>
      </c>
      <c r="F22" s="356" t="s">
        <v>2667</v>
      </c>
      <c r="G22" s="356"/>
      <c r="H22" s="356"/>
      <c r="I22" s="356"/>
      <c r="J22" s="356"/>
      <c r="K22" s="207"/>
    </row>
    <row r="23" spans="2:11" customFormat="1" ht="15" customHeight="1">
      <c r="B23" s="210"/>
      <c r="C23" s="211"/>
      <c r="D23" s="211"/>
      <c r="E23" s="213" t="s">
        <v>83</v>
      </c>
      <c r="F23" s="356" t="s">
        <v>3833</v>
      </c>
      <c r="G23" s="356"/>
      <c r="H23" s="356"/>
      <c r="I23" s="356"/>
      <c r="J23" s="356"/>
      <c r="K23" s="207"/>
    </row>
    <row r="24" spans="2:11" customFormat="1" ht="12.75" customHeight="1">
      <c r="B24" s="210"/>
      <c r="C24" s="211"/>
      <c r="D24" s="211"/>
      <c r="E24" s="211"/>
      <c r="F24" s="211"/>
      <c r="G24" s="211"/>
      <c r="H24" s="211"/>
      <c r="I24" s="211"/>
      <c r="J24" s="211"/>
      <c r="K24" s="207"/>
    </row>
    <row r="25" spans="2:11" customFormat="1" ht="15" customHeight="1">
      <c r="B25" s="210"/>
      <c r="C25" s="356" t="s">
        <v>3834</v>
      </c>
      <c r="D25" s="356"/>
      <c r="E25" s="356"/>
      <c r="F25" s="356"/>
      <c r="G25" s="356"/>
      <c r="H25" s="356"/>
      <c r="I25" s="356"/>
      <c r="J25" s="356"/>
      <c r="K25" s="207"/>
    </row>
    <row r="26" spans="2:11" customFormat="1" ht="15" customHeight="1">
      <c r="B26" s="210"/>
      <c r="C26" s="356" t="s">
        <v>3835</v>
      </c>
      <c r="D26" s="356"/>
      <c r="E26" s="356"/>
      <c r="F26" s="356"/>
      <c r="G26" s="356"/>
      <c r="H26" s="356"/>
      <c r="I26" s="356"/>
      <c r="J26" s="356"/>
      <c r="K26" s="207"/>
    </row>
    <row r="27" spans="2:11" customFormat="1" ht="15" customHeight="1">
      <c r="B27" s="210"/>
      <c r="C27" s="209"/>
      <c r="D27" s="356" t="s">
        <v>3836</v>
      </c>
      <c r="E27" s="356"/>
      <c r="F27" s="356"/>
      <c r="G27" s="356"/>
      <c r="H27" s="356"/>
      <c r="I27" s="356"/>
      <c r="J27" s="356"/>
      <c r="K27" s="207"/>
    </row>
    <row r="28" spans="2:11" customFormat="1" ht="15" customHeight="1">
      <c r="B28" s="210"/>
      <c r="C28" s="211"/>
      <c r="D28" s="356" t="s">
        <v>3837</v>
      </c>
      <c r="E28" s="356"/>
      <c r="F28" s="356"/>
      <c r="G28" s="356"/>
      <c r="H28" s="356"/>
      <c r="I28" s="356"/>
      <c r="J28" s="356"/>
      <c r="K28" s="207"/>
    </row>
    <row r="29" spans="2:11" customFormat="1" ht="12.75" customHeight="1">
      <c r="B29" s="210"/>
      <c r="C29" s="211"/>
      <c r="D29" s="211"/>
      <c r="E29" s="211"/>
      <c r="F29" s="211"/>
      <c r="G29" s="211"/>
      <c r="H29" s="211"/>
      <c r="I29" s="211"/>
      <c r="J29" s="211"/>
      <c r="K29" s="207"/>
    </row>
    <row r="30" spans="2:11" customFormat="1" ht="15" customHeight="1">
      <c r="B30" s="210"/>
      <c r="C30" s="211"/>
      <c r="D30" s="356" t="s">
        <v>3838</v>
      </c>
      <c r="E30" s="356"/>
      <c r="F30" s="356"/>
      <c r="G30" s="356"/>
      <c r="H30" s="356"/>
      <c r="I30" s="356"/>
      <c r="J30" s="356"/>
      <c r="K30" s="207"/>
    </row>
    <row r="31" spans="2:11" customFormat="1" ht="15" customHeight="1">
      <c r="B31" s="210"/>
      <c r="C31" s="211"/>
      <c r="D31" s="356" t="s">
        <v>3839</v>
      </c>
      <c r="E31" s="356"/>
      <c r="F31" s="356"/>
      <c r="G31" s="356"/>
      <c r="H31" s="356"/>
      <c r="I31" s="356"/>
      <c r="J31" s="356"/>
      <c r="K31" s="207"/>
    </row>
    <row r="32" spans="2:11" customFormat="1" ht="12.75" customHeight="1">
      <c r="B32" s="210"/>
      <c r="C32" s="211"/>
      <c r="D32" s="211"/>
      <c r="E32" s="211"/>
      <c r="F32" s="211"/>
      <c r="G32" s="211"/>
      <c r="H32" s="211"/>
      <c r="I32" s="211"/>
      <c r="J32" s="211"/>
      <c r="K32" s="207"/>
    </row>
    <row r="33" spans="2:11" customFormat="1" ht="15" customHeight="1">
      <c r="B33" s="210"/>
      <c r="C33" s="211"/>
      <c r="D33" s="356" t="s">
        <v>3840</v>
      </c>
      <c r="E33" s="356"/>
      <c r="F33" s="356"/>
      <c r="G33" s="356"/>
      <c r="H33" s="356"/>
      <c r="I33" s="356"/>
      <c r="J33" s="356"/>
      <c r="K33" s="207"/>
    </row>
    <row r="34" spans="2:11" customFormat="1" ht="15" customHeight="1">
      <c r="B34" s="210"/>
      <c r="C34" s="211"/>
      <c r="D34" s="356" t="s">
        <v>3841</v>
      </c>
      <c r="E34" s="356"/>
      <c r="F34" s="356"/>
      <c r="G34" s="356"/>
      <c r="H34" s="356"/>
      <c r="I34" s="356"/>
      <c r="J34" s="356"/>
      <c r="K34" s="207"/>
    </row>
    <row r="35" spans="2:11" customFormat="1" ht="15" customHeight="1">
      <c r="B35" s="210"/>
      <c r="C35" s="211"/>
      <c r="D35" s="356" t="s">
        <v>3842</v>
      </c>
      <c r="E35" s="356"/>
      <c r="F35" s="356"/>
      <c r="G35" s="356"/>
      <c r="H35" s="356"/>
      <c r="I35" s="356"/>
      <c r="J35" s="356"/>
      <c r="K35" s="207"/>
    </row>
    <row r="36" spans="2:11" customFormat="1" ht="15" customHeight="1">
      <c r="B36" s="210"/>
      <c r="C36" s="211"/>
      <c r="D36" s="209"/>
      <c r="E36" s="212" t="s">
        <v>175</v>
      </c>
      <c r="F36" s="209"/>
      <c r="G36" s="356" t="s">
        <v>3843</v>
      </c>
      <c r="H36" s="356"/>
      <c r="I36" s="356"/>
      <c r="J36" s="356"/>
      <c r="K36" s="207"/>
    </row>
    <row r="37" spans="2:11" customFormat="1" ht="30.75" customHeight="1">
      <c r="B37" s="210"/>
      <c r="C37" s="211"/>
      <c r="D37" s="209"/>
      <c r="E37" s="212" t="s">
        <v>3844</v>
      </c>
      <c r="F37" s="209"/>
      <c r="G37" s="356" t="s">
        <v>3845</v>
      </c>
      <c r="H37" s="356"/>
      <c r="I37" s="356"/>
      <c r="J37" s="356"/>
      <c r="K37" s="207"/>
    </row>
    <row r="38" spans="2:11" customFormat="1" ht="15" customHeight="1">
      <c r="B38" s="210"/>
      <c r="C38" s="211"/>
      <c r="D38" s="209"/>
      <c r="E38" s="212" t="s">
        <v>52</v>
      </c>
      <c r="F38" s="209"/>
      <c r="G38" s="356" t="s">
        <v>3846</v>
      </c>
      <c r="H38" s="356"/>
      <c r="I38" s="356"/>
      <c r="J38" s="356"/>
      <c r="K38" s="207"/>
    </row>
    <row r="39" spans="2:11" customFormat="1" ht="15" customHeight="1">
      <c r="B39" s="210"/>
      <c r="C39" s="211"/>
      <c r="D39" s="209"/>
      <c r="E39" s="212" t="s">
        <v>53</v>
      </c>
      <c r="F39" s="209"/>
      <c r="G39" s="356" t="s">
        <v>3847</v>
      </c>
      <c r="H39" s="356"/>
      <c r="I39" s="356"/>
      <c r="J39" s="356"/>
      <c r="K39" s="207"/>
    </row>
    <row r="40" spans="2:11" customFormat="1" ht="15" customHeight="1">
      <c r="B40" s="210"/>
      <c r="C40" s="211"/>
      <c r="D40" s="209"/>
      <c r="E40" s="212" t="s">
        <v>176</v>
      </c>
      <c r="F40" s="209"/>
      <c r="G40" s="356" t="s">
        <v>3848</v>
      </c>
      <c r="H40" s="356"/>
      <c r="I40" s="356"/>
      <c r="J40" s="356"/>
      <c r="K40" s="207"/>
    </row>
    <row r="41" spans="2:11" customFormat="1" ht="15" customHeight="1">
      <c r="B41" s="210"/>
      <c r="C41" s="211"/>
      <c r="D41" s="209"/>
      <c r="E41" s="212" t="s">
        <v>177</v>
      </c>
      <c r="F41" s="209"/>
      <c r="G41" s="356" t="s">
        <v>3849</v>
      </c>
      <c r="H41" s="356"/>
      <c r="I41" s="356"/>
      <c r="J41" s="356"/>
      <c r="K41" s="207"/>
    </row>
    <row r="42" spans="2:11" customFormat="1" ht="15" customHeight="1">
      <c r="B42" s="210"/>
      <c r="C42" s="211"/>
      <c r="D42" s="209"/>
      <c r="E42" s="212" t="s">
        <v>3850</v>
      </c>
      <c r="F42" s="209"/>
      <c r="G42" s="356" t="s">
        <v>3851</v>
      </c>
      <c r="H42" s="356"/>
      <c r="I42" s="356"/>
      <c r="J42" s="356"/>
      <c r="K42" s="207"/>
    </row>
    <row r="43" spans="2:11" customFormat="1" ht="15" customHeight="1">
      <c r="B43" s="210"/>
      <c r="C43" s="211"/>
      <c r="D43" s="209"/>
      <c r="E43" s="212"/>
      <c r="F43" s="209"/>
      <c r="G43" s="356" t="s">
        <v>3852</v>
      </c>
      <c r="H43" s="356"/>
      <c r="I43" s="356"/>
      <c r="J43" s="356"/>
      <c r="K43" s="207"/>
    </row>
    <row r="44" spans="2:11" customFormat="1" ht="15" customHeight="1">
      <c r="B44" s="210"/>
      <c r="C44" s="211"/>
      <c r="D44" s="209"/>
      <c r="E44" s="212" t="s">
        <v>3853</v>
      </c>
      <c r="F44" s="209"/>
      <c r="G44" s="356" t="s">
        <v>3854</v>
      </c>
      <c r="H44" s="356"/>
      <c r="I44" s="356"/>
      <c r="J44" s="356"/>
      <c r="K44" s="207"/>
    </row>
    <row r="45" spans="2:11" customFormat="1" ht="15" customHeight="1">
      <c r="B45" s="210"/>
      <c r="C45" s="211"/>
      <c r="D45" s="209"/>
      <c r="E45" s="212" t="s">
        <v>179</v>
      </c>
      <c r="F45" s="209"/>
      <c r="G45" s="356" t="s">
        <v>3855</v>
      </c>
      <c r="H45" s="356"/>
      <c r="I45" s="356"/>
      <c r="J45" s="356"/>
      <c r="K45" s="207"/>
    </row>
    <row r="46" spans="2:11" customFormat="1" ht="12.75" customHeight="1">
      <c r="B46" s="210"/>
      <c r="C46" s="211"/>
      <c r="D46" s="209"/>
      <c r="E46" s="209"/>
      <c r="F46" s="209"/>
      <c r="G46" s="209"/>
      <c r="H46" s="209"/>
      <c r="I46" s="209"/>
      <c r="J46" s="209"/>
      <c r="K46" s="207"/>
    </row>
    <row r="47" spans="2:11" customFormat="1" ht="15" customHeight="1">
      <c r="B47" s="210"/>
      <c r="C47" s="211"/>
      <c r="D47" s="356" t="s">
        <v>3856</v>
      </c>
      <c r="E47" s="356"/>
      <c r="F47" s="356"/>
      <c r="G47" s="356"/>
      <c r="H47" s="356"/>
      <c r="I47" s="356"/>
      <c r="J47" s="356"/>
      <c r="K47" s="207"/>
    </row>
    <row r="48" spans="2:11" customFormat="1" ht="15" customHeight="1">
      <c r="B48" s="210"/>
      <c r="C48" s="211"/>
      <c r="D48" s="211"/>
      <c r="E48" s="356" t="s">
        <v>3857</v>
      </c>
      <c r="F48" s="356"/>
      <c r="G48" s="356"/>
      <c r="H48" s="356"/>
      <c r="I48" s="356"/>
      <c r="J48" s="356"/>
      <c r="K48" s="207"/>
    </row>
    <row r="49" spans="2:11" customFormat="1" ht="15" customHeight="1">
      <c r="B49" s="210"/>
      <c r="C49" s="211"/>
      <c r="D49" s="211"/>
      <c r="E49" s="356" t="s">
        <v>3858</v>
      </c>
      <c r="F49" s="356"/>
      <c r="G49" s="356"/>
      <c r="H49" s="356"/>
      <c r="I49" s="356"/>
      <c r="J49" s="356"/>
      <c r="K49" s="207"/>
    </row>
    <row r="50" spans="2:11" customFormat="1" ht="15" customHeight="1">
      <c r="B50" s="210"/>
      <c r="C50" s="211"/>
      <c r="D50" s="211"/>
      <c r="E50" s="356" t="s">
        <v>3859</v>
      </c>
      <c r="F50" s="356"/>
      <c r="G50" s="356"/>
      <c r="H50" s="356"/>
      <c r="I50" s="356"/>
      <c r="J50" s="356"/>
      <c r="K50" s="207"/>
    </row>
    <row r="51" spans="2:11" customFormat="1" ht="15" customHeight="1">
      <c r="B51" s="210"/>
      <c r="C51" s="211"/>
      <c r="D51" s="356" t="s">
        <v>3860</v>
      </c>
      <c r="E51" s="356"/>
      <c r="F51" s="356"/>
      <c r="G51" s="356"/>
      <c r="H51" s="356"/>
      <c r="I51" s="356"/>
      <c r="J51" s="356"/>
      <c r="K51" s="207"/>
    </row>
    <row r="52" spans="2:11" customFormat="1" ht="25.5" customHeight="1">
      <c r="B52" s="206"/>
      <c r="C52" s="357" t="s">
        <v>3861</v>
      </c>
      <c r="D52" s="357"/>
      <c r="E52" s="357"/>
      <c r="F52" s="357"/>
      <c r="G52" s="357"/>
      <c r="H52" s="357"/>
      <c r="I52" s="357"/>
      <c r="J52" s="357"/>
      <c r="K52" s="207"/>
    </row>
    <row r="53" spans="2:11" customFormat="1" ht="5.25" customHeight="1">
      <c r="B53" s="206"/>
      <c r="C53" s="208"/>
      <c r="D53" s="208"/>
      <c r="E53" s="208"/>
      <c r="F53" s="208"/>
      <c r="G53" s="208"/>
      <c r="H53" s="208"/>
      <c r="I53" s="208"/>
      <c r="J53" s="208"/>
      <c r="K53" s="207"/>
    </row>
    <row r="54" spans="2:11" customFormat="1" ht="15" customHeight="1">
      <c r="B54" s="206"/>
      <c r="C54" s="356" t="s">
        <v>3862</v>
      </c>
      <c r="D54" s="356"/>
      <c r="E54" s="356"/>
      <c r="F54" s="356"/>
      <c r="G54" s="356"/>
      <c r="H54" s="356"/>
      <c r="I54" s="356"/>
      <c r="J54" s="356"/>
      <c r="K54" s="207"/>
    </row>
    <row r="55" spans="2:11" customFormat="1" ht="15" customHeight="1">
      <c r="B55" s="206"/>
      <c r="C55" s="356" t="s">
        <v>3863</v>
      </c>
      <c r="D55" s="356"/>
      <c r="E55" s="356"/>
      <c r="F55" s="356"/>
      <c r="G55" s="356"/>
      <c r="H55" s="356"/>
      <c r="I55" s="356"/>
      <c r="J55" s="356"/>
      <c r="K55" s="207"/>
    </row>
    <row r="56" spans="2:11" customFormat="1" ht="12.75" customHeight="1">
      <c r="B56" s="206"/>
      <c r="C56" s="209"/>
      <c r="D56" s="209"/>
      <c r="E56" s="209"/>
      <c r="F56" s="209"/>
      <c r="G56" s="209"/>
      <c r="H56" s="209"/>
      <c r="I56" s="209"/>
      <c r="J56" s="209"/>
      <c r="K56" s="207"/>
    </row>
    <row r="57" spans="2:11" customFormat="1" ht="15" customHeight="1">
      <c r="B57" s="206"/>
      <c r="C57" s="356" t="s">
        <v>3864</v>
      </c>
      <c r="D57" s="356"/>
      <c r="E57" s="356"/>
      <c r="F57" s="356"/>
      <c r="G57" s="356"/>
      <c r="H57" s="356"/>
      <c r="I57" s="356"/>
      <c r="J57" s="356"/>
      <c r="K57" s="207"/>
    </row>
    <row r="58" spans="2:11" customFormat="1" ht="15" customHeight="1">
      <c r="B58" s="206"/>
      <c r="C58" s="211"/>
      <c r="D58" s="356" t="s">
        <v>3865</v>
      </c>
      <c r="E58" s="356"/>
      <c r="F58" s="356"/>
      <c r="G58" s="356"/>
      <c r="H58" s="356"/>
      <c r="I58" s="356"/>
      <c r="J58" s="356"/>
      <c r="K58" s="207"/>
    </row>
    <row r="59" spans="2:11" customFormat="1" ht="15" customHeight="1">
      <c r="B59" s="206"/>
      <c r="C59" s="211"/>
      <c r="D59" s="356" t="s">
        <v>3866</v>
      </c>
      <c r="E59" s="356"/>
      <c r="F59" s="356"/>
      <c r="G59" s="356"/>
      <c r="H59" s="356"/>
      <c r="I59" s="356"/>
      <c r="J59" s="356"/>
      <c r="K59" s="207"/>
    </row>
    <row r="60" spans="2:11" customFormat="1" ht="15" customHeight="1">
      <c r="B60" s="206"/>
      <c r="C60" s="211"/>
      <c r="D60" s="356" t="s">
        <v>3867</v>
      </c>
      <c r="E60" s="356"/>
      <c r="F60" s="356"/>
      <c r="G60" s="356"/>
      <c r="H60" s="356"/>
      <c r="I60" s="356"/>
      <c r="J60" s="356"/>
      <c r="K60" s="207"/>
    </row>
    <row r="61" spans="2:11" customFormat="1" ht="15" customHeight="1">
      <c r="B61" s="206"/>
      <c r="C61" s="211"/>
      <c r="D61" s="356" t="s">
        <v>3868</v>
      </c>
      <c r="E61" s="356"/>
      <c r="F61" s="356"/>
      <c r="G61" s="356"/>
      <c r="H61" s="356"/>
      <c r="I61" s="356"/>
      <c r="J61" s="356"/>
      <c r="K61" s="207"/>
    </row>
    <row r="62" spans="2:11" customFormat="1" ht="15" customHeight="1">
      <c r="B62" s="206"/>
      <c r="C62" s="211"/>
      <c r="D62" s="355" t="s">
        <v>3869</v>
      </c>
      <c r="E62" s="355"/>
      <c r="F62" s="355"/>
      <c r="G62" s="355"/>
      <c r="H62" s="355"/>
      <c r="I62" s="355"/>
      <c r="J62" s="355"/>
      <c r="K62" s="207"/>
    </row>
    <row r="63" spans="2:11" customFormat="1" ht="15" customHeight="1">
      <c r="B63" s="206"/>
      <c r="C63" s="211"/>
      <c r="D63" s="356" t="s">
        <v>3870</v>
      </c>
      <c r="E63" s="356"/>
      <c r="F63" s="356"/>
      <c r="G63" s="356"/>
      <c r="H63" s="356"/>
      <c r="I63" s="356"/>
      <c r="J63" s="356"/>
      <c r="K63" s="207"/>
    </row>
    <row r="64" spans="2:11" customFormat="1" ht="12.75" customHeight="1">
      <c r="B64" s="206"/>
      <c r="C64" s="211"/>
      <c r="D64" s="211"/>
      <c r="E64" s="214"/>
      <c r="F64" s="211"/>
      <c r="G64" s="211"/>
      <c r="H64" s="211"/>
      <c r="I64" s="211"/>
      <c r="J64" s="211"/>
      <c r="K64" s="207"/>
    </row>
    <row r="65" spans="2:11" customFormat="1" ht="15" customHeight="1">
      <c r="B65" s="206"/>
      <c r="C65" s="211"/>
      <c r="D65" s="356" t="s">
        <v>3871</v>
      </c>
      <c r="E65" s="356"/>
      <c r="F65" s="356"/>
      <c r="G65" s="356"/>
      <c r="H65" s="356"/>
      <c r="I65" s="356"/>
      <c r="J65" s="356"/>
      <c r="K65" s="207"/>
    </row>
    <row r="66" spans="2:11" customFormat="1" ht="15" customHeight="1">
      <c r="B66" s="206"/>
      <c r="C66" s="211"/>
      <c r="D66" s="355" t="s">
        <v>3872</v>
      </c>
      <c r="E66" s="355"/>
      <c r="F66" s="355"/>
      <c r="G66" s="355"/>
      <c r="H66" s="355"/>
      <c r="I66" s="355"/>
      <c r="J66" s="355"/>
      <c r="K66" s="207"/>
    </row>
    <row r="67" spans="2:11" customFormat="1" ht="15" customHeight="1">
      <c r="B67" s="206"/>
      <c r="C67" s="211"/>
      <c r="D67" s="356" t="s">
        <v>3873</v>
      </c>
      <c r="E67" s="356"/>
      <c r="F67" s="356"/>
      <c r="G67" s="356"/>
      <c r="H67" s="356"/>
      <c r="I67" s="356"/>
      <c r="J67" s="356"/>
      <c r="K67" s="207"/>
    </row>
    <row r="68" spans="2:11" customFormat="1" ht="15" customHeight="1">
      <c r="B68" s="206"/>
      <c r="C68" s="211"/>
      <c r="D68" s="356" t="s">
        <v>3874</v>
      </c>
      <c r="E68" s="356"/>
      <c r="F68" s="356"/>
      <c r="G68" s="356"/>
      <c r="H68" s="356"/>
      <c r="I68" s="356"/>
      <c r="J68" s="356"/>
      <c r="K68" s="207"/>
    </row>
    <row r="69" spans="2:11" customFormat="1" ht="15" customHeight="1">
      <c r="B69" s="206"/>
      <c r="C69" s="211"/>
      <c r="D69" s="356" t="s">
        <v>3875</v>
      </c>
      <c r="E69" s="356"/>
      <c r="F69" s="356"/>
      <c r="G69" s="356"/>
      <c r="H69" s="356"/>
      <c r="I69" s="356"/>
      <c r="J69" s="356"/>
      <c r="K69" s="207"/>
    </row>
    <row r="70" spans="2:11" customFormat="1" ht="15" customHeight="1">
      <c r="B70" s="206"/>
      <c r="C70" s="211"/>
      <c r="D70" s="356" t="s">
        <v>3876</v>
      </c>
      <c r="E70" s="356"/>
      <c r="F70" s="356"/>
      <c r="G70" s="356"/>
      <c r="H70" s="356"/>
      <c r="I70" s="356"/>
      <c r="J70" s="356"/>
      <c r="K70" s="207"/>
    </row>
    <row r="71" spans="2:11" customFormat="1" ht="12.75" customHeight="1">
      <c r="B71" s="215"/>
      <c r="C71" s="216"/>
      <c r="D71" s="216"/>
      <c r="E71" s="216"/>
      <c r="F71" s="216"/>
      <c r="G71" s="216"/>
      <c r="H71" s="216"/>
      <c r="I71" s="216"/>
      <c r="J71" s="216"/>
      <c r="K71" s="217"/>
    </row>
    <row r="72" spans="2:11" customFormat="1" ht="18.75" customHeight="1">
      <c r="B72" s="218"/>
      <c r="C72" s="218"/>
      <c r="D72" s="218"/>
      <c r="E72" s="218"/>
      <c r="F72" s="218"/>
      <c r="G72" s="218"/>
      <c r="H72" s="218"/>
      <c r="I72" s="218"/>
      <c r="J72" s="218"/>
      <c r="K72" s="219"/>
    </row>
    <row r="73" spans="2:11" customFormat="1" ht="18.75" customHeight="1">
      <c r="B73" s="219"/>
      <c r="C73" s="219"/>
      <c r="D73" s="219"/>
      <c r="E73" s="219"/>
      <c r="F73" s="219"/>
      <c r="G73" s="219"/>
      <c r="H73" s="219"/>
      <c r="I73" s="219"/>
      <c r="J73" s="219"/>
      <c r="K73" s="219"/>
    </row>
    <row r="74" spans="2:11" customFormat="1" ht="7.5" customHeight="1">
      <c r="B74" s="220"/>
      <c r="C74" s="221"/>
      <c r="D74" s="221"/>
      <c r="E74" s="221"/>
      <c r="F74" s="221"/>
      <c r="G74" s="221"/>
      <c r="H74" s="221"/>
      <c r="I74" s="221"/>
      <c r="J74" s="221"/>
      <c r="K74" s="222"/>
    </row>
    <row r="75" spans="2:11" customFormat="1" ht="45" customHeight="1">
      <c r="B75" s="223"/>
      <c r="C75" s="354" t="s">
        <v>3877</v>
      </c>
      <c r="D75" s="354"/>
      <c r="E75" s="354"/>
      <c r="F75" s="354"/>
      <c r="G75" s="354"/>
      <c r="H75" s="354"/>
      <c r="I75" s="354"/>
      <c r="J75" s="354"/>
      <c r="K75" s="224"/>
    </row>
    <row r="76" spans="2:11" customFormat="1" ht="17.25" customHeight="1">
      <c r="B76" s="223"/>
      <c r="C76" s="225" t="s">
        <v>3878</v>
      </c>
      <c r="D76" s="225"/>
      <c r="E76" s="225"/>
      <c r="F76" s="225" t="s">
        <v>3879</v>
      </c>
      <c r="G76" s="226"/>
      <c r="H76" s="225" t="s">
        <v>53</v>
      </c>
      <c r="I76" s="225" t="s">
        <v>56</v>
      </c>
      <c r="J76" s="225" t="s">
        <v>3880</v>
      </c>
      <c r="K76" s="224"/>
    </row>
    <row r="77" spans="2:11" customFormat="1" ht="17.25" customHeight="1">
      <c r="B77" s="223"/>
      <c r="C77" s="227" t="s">
        <v>3881</v>
      </c>
      <c r="D77" s="227"/>
      <c r="E77" s="227"/>
      <c r="F77" s="228" t="s">
        <v>3882</v>
      </c>
      <c r="G77" s="229"/>
      <c r="H77" s="227"/>
      <c r="I77" s="227"/>
      <c r="J77" s="227" t="s">
        <v>3883</v>
      </c>
      <c r="K77" s="224"/>
    </row>
    <row r="78" spans="2:11" customFormat="1" ht="5.25" customHeight="1">
      <c r="B78" s="223"/>
      <c r="C78" s="230"/>
      <c r="D78" s="230"/>
      <c r="E78" s="230"/>
      <c r="F78" s="230"/>
      <c r="G78" s="231"/>
      <c r="H78" s="230"/>
      <c r="I78" s="230"/>
      <c r="J78" s="230"/>
      <c r="K78" s="224"/>
    </row>
    <row r="79" spans="2:11" customFormat="1" ht="15" customHeight="1">
      <c r="B79" s="223"/>
      <c r="C79" s="212" t="s">
        <v>52</v>
      </c>
      <c r="D79" s="232"/>
      <c r="E79" s="232"/>
      <c r="F79" s="233" t="s">
        <v>2822</v>
      </c>
      <c r="G79" s="234"/>
      <c r="H79" s="212" t="s">
        <v>3884</v>
      </c>
      <c r="I79" s="212" t="s">
        <v>3885</v>
      </c>
      <c r="J79" s="212">
        <v>20</v>
      </c>
      <c r="K79" s="224"/>
    </row>
    <row r="80" spans="2:11" customFormat="1" ht="15" customHeight="1">
      <c r="B80" s="223"/>
      <c r="C80" s="212" t="s">
        <v>3886</v>
      </c>
      <c r="D80" s="212"/>
      <c r="E80" s="212"/>
      <c r="F80" s="233" t="s">
        <v>2822</v>
      </c>
      <c r="G80" s="234"/>
      <c r="H80" s="212" t="s">
        <v>3887</v>
      </c>
      <c r="I80" s="212" t="s">
        <v>3885</v>
      </c>
      <c r="J80" s="212">
        <v>120</v>
      </c>
      <c r="K80" s="224"/>
    </row>
    <row r="81" spans="2:11" customFormat="1" ht="15" customHeight="1">
      <c r="B81" s="235"/>
      <c r="C81" s="212" t="s">
        <v>3888</v>
      </c>
      <c r="D81" s="212"/>
      <c r="E81" s="212"/>
      <c r="F81" s="233" t="s">
        <v>3889</v>
      </c>
      <c r="G81" s="234"/>
      <c r="H81" s="212" t="s">
        <v>3890</v>
      </c>
      <c r="I81" s="212" t="s">
        <v>3885</v>
      </c>
      <c r="J81" s="212">
        <v>50</v>
      </c>
      <c r="K81" s="224"/>
    </row>
    <row r="82" spans="2:11" customFormat="1" ht="15" customHeight="1">
      <c r="B82" s="235"/>
      <c r="C82" s="212" t="s">
        <v>3891</v>
      </c>
      <c r="D82" s="212"/>
      <c r="E82" s="212"/>
      <c r="F82" s="233" t="s">
        <v>2822</v>
      </c>
      <c r="G82" s="234"/>
      <c r="H82" s="212" t="s">
        <v>3892</v>
      </c>
      <c r="I82" s="212" t="s">
        <v>3893</v>
      </c>
      <c r="J82" s="212"/>
      <c r="K82" s="224"/>
    </row>
    <row r="83" spans="2:11" customFormat="1" ht="15" customHeight="1">
      <c r="B83" s="235"/>
      <c r="C83" s="212" t="s">
        <v>3894</v>
      </c>
      <c r="D83" s="212"/>
      <c r="E83" s="212"/>
      <c r="F83" s="233" t="s">
        <v>3889</v>
      </c>
      <c r="G83" s="212"/>
      <c r="H83" s="212" t="s">
        <v>3895</v>
      </c>
      <c r="I83" s="212" t="s">
        <v>3885</v>
      </c>
      <c r="J83" s="212">
        <v>15</v>
      </c>
      <c r="K83" s="224"/>
    </row>
    <row r="84" spans="2:11" customFormat="1" ht="15" customHeight="1">
      <c r="B84" s="235"/>
      <c r="C84" s="212" t="s">
        <v>3896</v>
      </c>
      <c r="D84" s="212"/>
      <c r="E84" s="212"/>
      <c r="F84" s="233" t="s">
        <v>3889</v>
      </c>
      <c r="G84" s="212"/>
      <c r="H84" s="212" t="s">
        <v>3897</v>
      </c>
      <c r="I84" s="212" t="s">
        <v>3885</v>
      </c>
      <c r="J84" s="212">
        <v>15</v>
      </c>
      <c r="K84" s="224"/>
    </row>
    <row r="85" spans="2:11" customFormat="1" ht="15" customHeight="1">
      <c r="B85" s="235"/>
      <c r="C85" s="212" t="s">
        <v>3898</v>
      </c>
      <c r="D85" s="212"/>
      <c r="E85" s="212"/>
      <c r="F85" s="233" t="s">
        <v>3889</v>
      </c>
      <c r="G85" s="212"/>
      <c r="H85" s="212" t="s">
        <v>3899</v>
      </c>
      <c r="I85" s="212" t="s">
        <v>3885</v>
      </c>
      <c r="J85" s="212">
        <v>20</v>
      </c>
      <c r="K85" s="224"/>
    </row>
    <row r="86" spans="2:11" customFormat="1" ht="15" customHeight="1">
      <c r="B86" s="235"/>
      <c r="C86" s="212" t="s">
        <v>3900</v>
      </c>
      <c r="D86" s="212"/>
      <c r="E86" s="212"/>
      <c r="F86" s="233" t="s">
        <v>3889</v>
      </c>
      <c r="G86" s="212"/>
      <c r="H86" s="212" t="s">
        <v>3901</v>
      </c>
      <c r="I86" s="212" t="s">
        <v>3885</v>
      </c>
      <c r="J86" s="212">
        <v>20</v>
      </c>
      <c r="K86" s="224"/>
    </row>
    <row r="87" spans="2:11" customFormat="1" ht="15" customHeight="1">
      <c r="B87" s="235"/>
      <c r="C87" s="212" t="s">
        <v>3902</v>
      </c>
      <c r="D87" s="212"/>
      <c r="E87" s="212"/>
      <c r="F87" s="233" t="s">
        <v>3889</v>
      </c>
      <c r="G87" s="234"/>
      <c r="H87" s="212" t="s">
        <v>3903</v>
      </c>
      <c r="I87" s="212" t="s">
        <v>3885</v>
      </c>
      <c r="J87" s="212">
        <v>50</v>
      </c>
      <c r="K87" s="224"/>
    </row>
    <row r="88" spans="2:11" customFormat="1" ht="15" customHeight="1">
      <c r="B88" s="235"/>
      <c r="C88" s="212" t="s">
        <v>3904</v>
      </c>
      <c r="D88" s="212"/>
      <c r="E88" s="212"/>
      <c r="F88" s="233" t="s">
        <v>3889</v>
      </c>
      <c r="G88" s="234"/>
      <c r="H88" s="212" t="s">
        <v>3905</v>
      </c>
      <c r="I88" s="212" t="s">
        <v>3885</v>
      </c>
      <c r="J88" s="212">
        <v>20</v>
      </c>
      <c r="K88" s="224"/>
    </row>
    <row r="89" spans="2:11" customFormat="1" ht="15" customHeight="1">
      <c r="B89" s="235"/>
      <c r="C89" s="212" t="s">
        <v>3906</v>
      </c>
      <c r="D89" s="212"/>
      <c r="E89" s="212"/>
      <c r="F89" s="233" t="s">
        <v>3889</v>
      </c>
      <c r="G89" s="234"/>
      <c r="H89" s="212" t="s">
        <v>3907</v>
      </c>
      <c r="I89" s="212" t="s">
        <v>3885</v>
      </c>
      <c r="J89" s="212">
        <v>20</v>
      </c>
      <c r="K89" s="224"/>
    </row>
    <row r="90" spans="2:11" customFormat="1" ht="15" customHeight="1">
      <c r="B90" s="235"/>
      <c r="C90" s="212" t="s">
        <v>3908</v>
      </c>
      <c r="D90" s="212"/>
      <c r="E90" s="212"/>
      <c r="F90" s="233" t="s">
        <v>3889</v>
      </c>
      <c r="G90" s="234"/>
      <c r="H90" s="212" t="s">
        <v>3909</v>
      </c>
      <c r="I90" s="212" t="s">
        <v>3885</v>
      </c>
      <c r="J90" s="212">
        <v>50</v>
      </c>
      <c r="K90" s="224"/>
    </row>
    <row r="91" spans="2:11" customFormat="1" ht="15" customHeight="1">
      <c r="B91" s="235"/>
      <c r="C91" s="212" t="s">
        <v>3910</v>
      </c>
      <c r="D91" s="212"/>
      <c r="E91" s="212"/>
      <c r="F91" s="233" t="s">
        <v>3889</v>
      </c>
      <c r="G91" s="234"/>
      <c r="H91" s="212" t="s">
        <v>3910</v>
      </c>
      <c r="I91" s="212" t="s">
        <v>3885</v>
      </c>
      <c r="J91" s="212">
        <v>50</v>
      </c>
      <c r="K91" s="224"/>
    </row>
    <row r="92" spans="2:11" customFormat="1" ht="15" customHeight="1">
      <c r="B92" s="235"/>
      <c r="C92" s="212" t="s">
        <v>3911</v>
      </c>
      <c r="D92" s="212"/>
      <c r="E92" s="212"/>
      <c r="F92" s="233" t="s">
        <v>3889</v>
      </c>
      <c r="G92" s="234"/>
      <c r="H92" s="212" t="s">
        <v>3912</v>
      </c>
      <c r="I92" s="212" t="s">
        <v>3885</v>
      </c>
      <c r="J92" s="212">
        <v>255</v>
      </c>
      <c r="K92" s="224"/>
    </row>
    <row r="93" spans="2:11" customFormat="1" ht="15" customHeight="1">
      <c r="B93" s="235"/>
      <c r="C93" s="212" t="s">
        <v>3913</v>
      </c>
      <c r="D93" s="212"/>
      <c r="E93" s="212"/>
      <c r="F93" s="233" t="s">
        <v>2822</v>
      </c>
      <c r="G93" s="234"/>
      <c r="H93" s="212" t="s">
        <v>3914</v>
      </c>
      <c r="I93" s="212" t="s">
        <v>3915</v>
      </c>
      <c r="J93" s="212"/>
      <c r="K93" s="224"/>
    </row>
    <row r="94" spans="2:11" customFormat="1" ht="15" customHeight="1">
      <c r="B94" s="235"/>
      <c r="C94" s="212" t="s">
        <v>3916</v>
      </c>
      <c r="D94" s="212"/>
      <c r="E94" s="212"/>
      <c r="F94" s="233" t="s">
        <v>2822</v>
      </c>
      <c r="G94" s="234"/>
      <c r="H94" s="212" t="s">
        <v>3917</v>
      </c>
      <c r="I94" s="212" t="s">
        <v>3918</v>
      </c>
      <c r="J94" s="212"/>
      <c r="K94" s="224"/>
    </row>
    <row r="95" spans="2:11" customFormat="1" ht="15" customHeight="1">
      <c r="B95" s="235"/>
      <c r="C95" s="212" t="s">
        <v>3919</v>
      </c>
      <c r="D95" s="212"/>
      <c r="E95" s="212"/>
      <c r="F95" s="233" t="s">
        <v>2822</v>
      </c>
      <c r="G95" s="234"/>
      <c r="H95" s="212" t="s">
        <v>3919</v>
      </c>
      <c r="I95" s="212" t="s">
        <v>3918</v>
      </c>
      <c r="J95" s="212"/>
      <c r="K95" s="224"/>
    </row>
    <row r="96" spans="2:11" customFormat="1" ht="15" customHeight="1">
      <c r="B96" s="235"/>
      <c r="C96" s="212" t="s">
        <v>37</v>
      </c>
      <c r="D96" s="212"/>
      <c r="E96" s="212"/>
      <c r="F96" s="233" t="s">
        <v>2822</v>
      </c>
      <c r="G96" s="234"/>
      <c r="H96" s="212" t="s">
        <v>3920</v>
      </c>
      <c r="I96" s="212" t="s">
        <v>3918</v>
      </c>
      <c r="J96" s="212"/>
      <c r="K96" s="224"/>
    </row>
    <row r="97" spans="2:11" customFormat="1" ht="15" customHeight="1">
      <c r="B97" s="235"/>
      <c r="C97" s="212" t="s">
        <v>47</v>
      </c>
      <c r="D97" s="212"/>
      <c r="E97" s="212"/>
      <c r="F97" s="233" t="s">
        <v>2822</v>
      </c>
      <c r="G97" s="234"/>
      <c r="H97" s="212" t="s">
        <v>3921</v>
      </c>
      <c r="I97" s="212" t="s">
        <v>3918</v>
      </c>
      <c r="J97" s="212"/>
      <c r="K97" s="224"/>
    </row>
    <row r="98" spans="2:11" customFormat="1" ht="15" customHeight="1">
      <c r="B98" s="236"/>
      <c r="C98" s="237"/>
      <c r="D98" s="237"/>
      <c r="E98" s="237"/>
      <c r="F98" s="237"/>
      <c r="G98" s="237"/>
      <c r="H98" s="237"/>
      <c r="I98" s="237"/>
      <c r="J98" s="237"/>
      <c r="K98" s="238"/>
    </row>
    <row r="99" spans="2:11" customFormat="1" ht="18.75" customHeight="1">
      <c r="B99" s="239"/>
      <c r="C99" s="240"/>
      <c r="D99" s="240"/>
      <c r="E99" s="240"/>
      <c r="F99" s="240"/>
      <c r="G99" s="240"/>
      <c r="H99" s="240"/>
      <c r="I99" s="240"/>
      <c r="J99" s="240"/>
      <c r="K99" s="239"/>
    </row>
    <row r="100" spans="2:11" customFormat="1" ht="18.75" customHeight="1">
      <c r="B100" s="219"/>
      <c r="C100" s="219"/>
      <c r="D100" s="219"/>
      <c r="E100" s="219"/>
      <c r="F100" s="219"/>
      <c r="G100" s="219"/>
      <c r="H100" s="219"/>
      <c r="I100" s="219"/>
      <c r="J100" s="219"/>
      <c r="K100" s="219"/>
    </row>
    <row r="101" spans="2:11" customFormat="1" ht="7.5" customHeight="1">
      <c r="B101" s="220"/>
      <c r="C101" s="221"/>
      <c r="D101" s="221"/>
      <c r="E101" s="221"/>
      <c r="F101" s="221"/>
      <c r="G101" s="221"/>
      <c r="H101" s="221"/>
      <c r="I101" s="221"/>
      <c r="J101" s="221"/>
      <c r="K101" s="222"/>
    </row>
    <row r="102" spans="2:11" customFormat="1" ht="45" customHeight="1">
      <c r="B102" s="223"/>
      <c r="C102" s="354" t="s">
        <v>3922</v>
      </c>
      <c r="D102" s="354"/>
      <c r="E102" s="354"/>
      <c r="F102" s="354"/>
      <c r="G102" s="354"/>
      <c r="H102" s="354"/>
      <c r="I102" s="354"/>
      <c r="J102" s="354"/>
      <c r="K102" s="224"/>
    </row>
    <row r="103" spans="2:11" customFormat="1" ht="17.25" customHeight="1">
      <c r="B103" s="223"/>
      <c r="C103" s="225" t="s">
        <v>3878</v>
      </c>
      <c r="D103" s="225"/>
      <c r="E103" s="225"/>
      <c r="F103" s="225" t="s">
        <v>3879</v>
      </c>
      <c r="G103" s="226"/>
      <c r="H103" s="225" t="s">
        <v>53</v>
      </c>
      <c r="I103" s="225" t="s">
        <v>56</v>
      </c>
      <c r="J103" s="225" t="s">
        <v>3880</v>
      </c>
      <c r="K103" s="224"/>
    </row>
    <row r="104" spans="2:11" customFormat="1" ht="17.25" customHeight="1">
      <c r="B104" s="223"/>
      <c r="C104" s="227" t="s">
        <v>3881</v>
      </c>
      <c r="D104" s="227"/>
      <c r="E104" s="227"/>
      <c r="F104" s="228" t="s">
        <v>3882</v>
      </c>
      <c r="G104" s="229"/>
      <c r="H104" s="227"/>
      <c r="I104" s="227"/>
      <c r="J104" s="227" t="s">
        <v>3883</v>
      </c>
      <c r="K104" s="224"/>
    </row>
    <row r="105" spans="2:11" customFormat="1" ht="5.25" customHeight="1">
      <c r="B105" s="223"/>
      <c r="C105" s="225"/>
      <c r="D105" s="225"/>
      <c r="E105" s="225"/>
      <c r="F105" s="225"/>
      <c r="G105" s="241"/>
      <c r="H105" s="225"/>
      <c r="I105" s="225"/>
      <c r="J105" s="225"/>
      <c r="K105" s="224"/>
    </row>
    <row r="106" spans="2:11" customFormat="1" ht="15" customHeight="1">
      <c r="B106" s="223"/>
      <c r="C106" s="212" t="s">
        <v>52</v>
      </c>
      <c r="D106" s="232"/>
      <c r="E106" s="232"/>
      <c r="F106" s="233" t="s">
        <v>2822</v>
      </c>
      <c r="G106" s="212"/>
      <c r="H106" s="212" t="s">
        <v>3923</v>
      </c>
      <c r="I106" s="212" t="s">
        <v>3885</v>
      </c>
      <c r="J106" s="212">
        <v>20</v>
      </c>
      <c r="K106" s="224"/>
    </row>
    <row r="107" spans="2:11" customFormat="1" ht="15" customHeight="1">
      <c r="B107" s="223"/>
      <c r="C107" s="212" t="s">
        <v>3886</v>
      </c>
      <c r="D107" s="212"/>
      <c r="E107" s="212"/>
      <c r="F107" s="233" t="s">
        <v>2822</v>
      </c>
      <c r="G107" s="212"/>
      <c r="H107" s="212" t="s">
        <v>3923</v>
      </c>
      <c r="I107" s="212" t="s">
        <v>3885</v>
      </c>
      <c r="J107" s="212">
        <v>120</v>
      </c>
      <c r="K107" s="224"/>
    </row>
    <row r="108" spans="2:11" customFormat="1" ht="15" customHeight="1">
      <c r="B108" s="235"/>
      <c r="C108" s="212" t="s">
        <v>3888</v>
      </c>
      <c r="D108" s="212"/>
      <c r="E108" s="212"/>
      <c r="F108" s="233" t="s">
        <v>3889</v>
      </c>
      <c r="G108" s="212"/>
      <c r="H108" s="212" t="s">
        <v>3923</v>
      </c>
      <c r="I108" s="212" t="s">
        <v>3885</v>
      </c>
      <c r="J108" s="212">
        <v>50</v>
      </c>
      <c r="K108" s="224"/>
    </row>
    <row r="109" spans="2:11" customFormat="1" ht="15" customHeight="1">
      <c r="B109" s="235"/>
      <c r="C109" s="212" t="s">
        <v>3891</v>
      </c>
      <c r="D109" s="212"/>
      <c r="E109" s="212"/>
      <c r="F109" s="233" t="s">
        <v>2822</v>
      </c>
      <c r="G109" s="212"/>
      <c r="H109" s="212" t="s">
        <v>3923</v>
      </c>
      <c r="I109" s="212" t="s">
        <v>3893</v>
      </c>
      <c r="J109" s="212"/>
      <c r="K109" s="224"/>
    </row>
    <row r="110" spans="2:11" customFormat="1" ht="15" customHeight="1">
      <c r="B110" s="235"/>
      <c r="C110" s="212" t="s">
        <v>3902</v>
      </c>
      <c r="D110" s="212"/>
      <c r="E110" s="212"/>
      <c r="F110" s="233" t="s">
        <v>3889</v>
      </c>
      <c r="G110" s="212"/>
      <c r="H110" s="212" t="s">
        <v>3923</v>
      </c>
      <c r="I110" s="212" t="s">
        <v>3885</v>
      </c>
      <c r="J110" s="212">
        <v>50</v>
      </c>
      <c r="K110" s="224"/>
    </row>
    <row r="111" spans="2:11" customFormat="1" ht="15" customHeight="1">
      <c r="B111" s="235"/>
      <c r="C111" s="212" t="s">
        <v>3910</v>
      </c>
      <c r="D111" s="212"/>
      <c r="E111" s="212"/>
      <c r="F111" s="233" t="s">
        <v>3889</v>
      </c>
      <c r="G111" s="212"/>
      <c r="H111" s="212" t="s">
        <v>3923</v>
      </c>
      <c r="I111" s="212" t="s">
        <v>3885</v>
      </c>
      <c r="J111" s="212">
        <v>50</v>
      </c>
      <c r="K111" s="224"/>
    </row>
    <row r="112" spans="2:11" customFormat="1" ht="15" customHeight="1">
      <c r="B112" s="235"/>
      <c r="C112" s="212" t="s">
        <v>3908</v>
      </c>
      <c r="D112" s="212"/>
      <c r="E112" s="212"/>
      <c r="F112" s="233" t="s">
        <v>3889</v>
      </c>
      <c r="G112" s="212"/>
      <c r="H112" s="212" t="s">
        <v>3923</v>
      </c>
      <c r="I112" s="212" t="s">
        <v>3885</v>
      </c>
      <c r="J112" s="212">
        <v>50</v>
      </c>
      <c r="K112" s="224"/>
    </row>
    <row r="113" spans="2:11" customFormat="1" ht="15" customHeight="1">
      <c r="B113" s="235"/>
      <c r="C113" s="212" t="s">
        <v>52</v>
      </c>
      <c r="D113" s="212"/>
      <c r="E113" s="212"/>
      <c r="F113" s="233" t="s">
        <v>2822</v>
      </c>
      <c r="G113" s="212"/>
      <c r="H113" s="212" t="s">
        <v>3924</v>
      </c>
      <c r="I113" s="212" t="s">
        <v>3885</v>
      </c>
      <c r="J113" s="212">
        <v>20</v>
      </c>
      <c r="K113" s="224"/>
    </row>
    <row r="114" spans="2:11" customFormat="1" ht="15" customHeight="1">
      <c r="B114" s="235"/>
      <c r="C114" s="212" t="s">
        <v>3925</v>
      </c>
      <c r="D114" s="212"/>
      <c r="E114" s="212"/>
      <c r="F114" s="233" t="s">
        <v>2822</v>
      </c>
      <c r="G114" s="212"/>
      <c r="H114" s="212" t="s">
        <v>3926</v>
      </c>
      <c r="I114" s="212" t="s">
        <v>3885</v>
      </c>
      <c r="J114" s="212">
        <v>120</v>
      </c>
      <c r="K114" s="224"/>
    </row>
    <row r="115" spans="2:11" customFormat="1" ht="15" customHeight="1">
      <c r="B115" s="235"/>
      <c r="C115" s="212" t="s">
        <v>37</v>
      </c>
      <c r="D115" s="212"/>
      <c r="E115" s="212"/>
      <c r="F115" s="233" t="s">
        <v>2822</v>
      </c>
      <c r="G115" s="212"/>
      <c r="H115" s="212" t="s">
        <v>3927</v>
      </c>
      <c r="I115" s="212" t="s">
        <v>3918</v>
      </c>
      <c r="J115" s="212"/>
      <c r="K115" s="224"/>
    </row>
    <row r="116" spans="2:11" customFormat="1" ht="15" customHeight="1">
      <c r="B116" s="235"/>
      <c r="C116" s="212" t="s">
        <v>47</v>
      </c>
      <c r="D116" s="212"/>
      <c r="E116" s="212"/>
      <c r="F116" s="233" t="s">
        <v>2822</v>
      </c>
      <c r="G116" s="212"/>
      <c r="H116" s="212" t="s">
        <v>3928</v>
      </c>
      <c r="I116" s="212" t="s">
        <v>3918</v>
      </c>
      <c r="J116" s="212"/>
      <c r="K116" s="224"/>
    </row>
    <row r="117" spans="2:11" customFormat="1" ht="15" customHeight="1">
      <c r="B117" s="235"/>
      <c r="C117" s="212" t="s">
        <v>56</v>
      </c>
      <c r="D117" s="212"/>
      <c r="E117" s="212"/>
      <c r="F117" s="233" t="s">
        <v>2822</v>
      </c>
      <c r="G117" s="212"/>
      <c r="H117" s="212" t="s">
        <v>3929</v>
      </c>
      <c r="I117" s="212" t="s">
        <v>3930</v>
      </c>
      <c r="J117" s="212"/>
      <c r="K117" s="224"/>
    </row>
    <row r="118" spans="2:11" customFormat="1" ht="15" customHeight="1">
      <c r="B118" s="236"/>
      <c r="C118" s="242"/>
      <c r="D118" s="242"/>
      <c r="E118" s="242"/>
      <c r="F118" s="242"/>
      <c r="G118" s="242"/>
      <c r="H118" s="242"/>
      <c r="I118" s="242"/>
      <c r="J118" s="242"/>
      <c r="K118" s="238"/>
    </row>
    <row r="119" spans="2:11" customFormat="1" ht="18.75" customHeight="1">
      <c r="B119" s="243"/>
      <c r="C119" s="244"/>
      <c r="D119" s="244"/>
      <c r="E119" s="244"/>
      <c r="F119" s="245"/>
      <c r="G119" s="244"/>
      <c r="H119" s="244"/>
      <c r="I119" s="244"/>
      <c r="J119" s="244"/>
      <c r="K119" s="243"/>
    </row>
    <row r="120" spans="2:11" customFormat="1" ht="18.75" customHeight="1">
      <c r="B120" s="219"/>
      <c r="C120" s="219"/>
      <c r="D120" s="219"/>
      <c r="E120" s="219"/>
      <c r="F120" s="219"/>
      <c r="G120" s="219"/>
      <c r="H120" s="219"/>
      <c r="I120" s="219"/>
      <c r="J120" s="219"/>
      <c r="K120" s="219"/>
    </row>
    <row r="121" spans="2:11" customFormat="1" ht="7.5" customHeight="1">
      <c r="B121" s="246"/>
      <c r="C121" s="247"/>
      <c r="D121" s="247"/>
      <c r="E121" s="247"/>
      <c r="F121" s="247"/>
      <c r="G121" s="247"/>
      <c r="H121" s="247"/>
      <c r="I121" s="247"/>
      <c r="J121" s="247"/>
      <c r="K121" s="248"/>
    </row>
    <row r="122" spans="2:11" customFormat="1" ht="45" customHeight="1">
      <c r="B122" s="249"/>
      <c r="C122" s="352" t="s">
        <v>3931</v>
      </c>
      <c r="D122" s="352"/>
      <c r="E122" s="352"/>
      <c r="F122" s="352"/>
      <c r="G122" s="352"/>
      <c r="H122" s="352"/>
      <c r="I122" s="352"/>
      <c r="J122" s="352"/>
      <c r="K122" s="250"/>
    </row>
    <row r="123" spans="2:11" customFormat="1" ht="17.25" customHeight="1">
      <c r="B123" s="251"/>
      <c r="C123" s="225" t="s">
        <v>3878</v>
      </c>
      <c r="D123" s="225"/>
      <c r="E123" s="225"/>
      <c r="F123" s="225" t="s">
        <v>3879</v>
      </c>
      <c r="G123" s="226"/>
      <c r="H123" s="225" t="s">
        <v>53</v>
      </c>
      <c r="I123" s="225" t="s">
        <v>56</v>
      </c>
      <c r="J123" s="225" t="s">
        <v>3880</v>
      </c>
      <c r="K123" s="252"/>
    </row>
    <row r="124" spans="2:11" customFormat="1" ht="17.25" customHeight="1">
      <c r="B124" s="251"/>
      <c r="C124" s="227" t="s">
        <v>3881</v>
      </c>
      <c r="D124" s="227"/>
      <c r="E124" s="227"/>
      <c r="F124" s="228" t="s">
        <v>3882</v>
      </c>
      <c r="G124" s="229"/>
      <c r="H124" s="227"/>
      <c r="I124" s="227"/>
      <c r="J124" s="227" t="s">
        <v>3883</v>
      </c>
      <c r="K124" s="252"/>
    </row>
    <row r="125" spans="2:11" customFormat="1" ht="5.25" customHeight="1">
      <c r="B125" s="253"/>
      <c r="C125" s="230"/>
      <c r="D125" s="230"/>
      <c r="E125" s="230"/>
      <c r="F125" s="230"/>
      <c r="G125" s="254"/>
      <c r="H125" s="230"/>
      <c r="I125" s="230"/>
      <c r="J125" s="230"/>
      <c r="K125" s="255"/>
    </row>
    <row r="126" spans="2:11" customFormat="1" ht="15" customHeight="1">
      <c r="B126" s="253"/>
      <c r="C126" s="212" t="s">
        <v>3886</v>
      </c>
      <c r="D126" s="232"/>
      <c r="E126" s="232"/>
      <c r="F126" s="233" t="s">
        <v>2822</v>
      </c>
      <c r="G126" s="212"/>
      <c r="H126" s="212" t="s">
        <v>3923</v>
      </c>
      <c r="I126" s="212" t="s">
        <v>3885</v>
      </c>
      <c r="J126" s="212">
        <v>120</v>
      </c>
      <c r="K126" s="256"/>
    </row>
    <row r="127" spans="2:11" customFormat="1" ht="15" customHeight="1">
      <c r="B127" s="253"/>
      <c r="C127" s="212" t="s">
        <v>3932</v>
      </c>
      <c r="D127" s="212"/>
      <c r="E127" s="212"/>
      <c r="F127" s="233" t="s">
        <v>2822</v>
      </c>
      <c r="G127" s="212"/>
      <c r="H127" s="212" t="s">
        <v>3933</v>
      </c>
      <c r="I127" s="212" t="s">
        <v>3885</v>
      </c>
      <c r="J127" s="212" t="s">
        <v>3934</v>
      </c>
      <c r="K127" s="256"/>
    </row>
    <row r="128" spans="2:11" customFormat="1" ht="15" customHeight="1">
      <c r="B128" s="253"/>
      <c r="C128" s="212" t="s">
        <v>83</v>
      </c>
      <c r="D128" s="212"/>
      <c r="E128" s="212"/>
      <c r="F128" s="233" t="s">
        <v>2822</v>
      </c>
      <c r="G128" s="212"/>
      <c r="H128" s="212" t="s">
        <v>3935</v>
      </c>
      <c r="I128" s="212" t="s">
        <v>3885</v>
      </c>
      <c r="J128" s="212" t="s">
        <v>3934</v>
      </c>
      <c r="K128" s="256"/>
    </row>
    <row r="129" spans="2:11" customFormat="1" ht="15" customHeight="1">
      <c r="B129" s="253"/>
      <c r="C129" s="212" t="s">
        <v>3894</v>
      </c>
      <c r="D129" s="212"/>
      <c r="E129" s="212"/>
      <c r="F129" s="233" t="s">
        <v>3889</v>
      </c>
      <c r="G129" s="212"/>
      <c r="H129" s="212" t="s">
        <v>3895</v>
      </c>
      <c r="I129" s="212" t="s">
        <v>3885</v>
      </c>
      <c r="J129" s="212">
        <v>15</v>
      </c>
      <c r="K129" s="256"/>
    </row>
    <row r="130" spans="2:11" customFormat="1" ht="15" customHeight="1">
      <c r="B130" s="253"/>
      <c r="C130" s="212" t="s">
        <v>3896</v>
      </c>
      <c r="D130" s="212"/>
      <c r="E130" s="212"/>
      <c r="F130" s="233" t="s">
        <v>3889</v>
      </c>
      <c r="G130" s="212"/>
      <c r="H130" s="212" t="s">
        <v>3897</v>
      </c>
      <c r="I130" s="212" t="s">
        <v>3885</v>
      </c>
      <c r="J130" s="212">
        <v>15</v>
      </c>
      <c r="K130" s="256"/>
    </row>
    <row r="131" spans="2:11" customFormat="1" ht="15" customHeight="1">
      <c r="B131" s="253"/>
      <c r="C131" s="212" t="s">
        <v>3898</v>
      </c>
      <c r="D131" s="212"/>
      <c r="E131" s="212"/>
      <c r="F131" s="233" t="s">
        <v>3889</v>
      </c>
      <c r="G131" s="212"/>
      <c r="H131" s="212" t="s">
        <v>3899</v>
      </c>
      <c r="I131" s="212" t="s">
        <v>3885</v>
      </c>
      <c r="J131" s="212">
        <v>20</v>
      </c>
      <c r="K131" s="256"/>
    </row>
    <row r="132" spans="2:11" customFormat="1" ht="15" customHeight="1">
      <c r="B132" s="253"/>
      <c r="C132" s="212" t="s">
        <v>3900</v>
      </c>
      <c r="D132" s="212"/>
      <c r="E132" s="212"/>
      <c r="F132" s="233" t="s">
        <v>3889</v>
      </c>
      <c r="G132" s="212"/>
      <c r="H132" s="212" t="s">
        <v>3901</v>
      </c>
      <c r="I132" s="212" t="s">
        <v>3885</v>
      </c>
      <c r="J132" s="212">
        <v>20</v>
      </c>
      <c r="K132" s="256"/>
    </row>
    <row r="133" spans="2:11" customFormat="1" ht="15" customHeight="1">
      <c r="B133" s="253"/>
      <c r="C133" s="212" t="s">
        <v>3888</v>
      </c>
      <c r="D133" s="212"/>
      <c r="E133" s="212"/>
      <c r="F133" s="233" t="s">
        <v>3889</v>
      </c>
      <c r="G133" s="212"/>
      <c r="H133" s="212" t="s">
        <v>3923</v>
      </c>
      <c r="I133" s="212" t="s">
        <v>3885</v>
      </c>
      <c r="J133" s="212">
        <v>50</v>
      </c>
      <c r="K133" s="256"/>
    </row>
    <row r="134" spans="2:11" customFormat="1" ht="15" customHeight="1">
      <c r="B134" s="253"/>
      <c r="C134" s="212" t="s">
        <v>3902</v>
      </c>
      <c r="D134" s="212"/>
      <c r="E134" s="212"/>
      <c r="F134" s="233" t="s">
        <v>3889</v>
      </c>
      <c r="G134" s="212"/>
      <c r="H134" s="212" t="s">
        <v>3923</v>
      </c>
      <c r="I134" s="212" t="s">
        <v>3885</v>
      </c>
      <c r="J134" s="212">
        <v>50</v>
      </c>
      <c r="K134" s="256"/>
    </row>
    <row r="135" spans="2:11" customFormat="1" ht="15" customHeight="1">
      <c r="B135" s="253"/>
      <c r="C135" s="212" t="s">
        <v>3908</v>
      </c>
      <c r="D135" s="212"/>
      <c r="E135" s="212"/>
      <c r="F135" s="233" t="s">
        <v>3889</v>
      </c>
      <c r="G135" s="212"/>
      <c r="H135" s="212" t="s">
        <v>3923</v>
      </c>
      <c r="I135" s="212" t="s">
        <v>3885</v>
      </c>
      <c r="J135" s="212">
        <v>50</v>
      </c>
      <c r="K135" s="256"/>
    </row>
    <row r="136" spans="2:11" customFormat="1" ht="15" customHeight="1">
      <c r="B136" s="253"/>
      <c r="C136" s="212" t="s">
        <v>3910</v>
      </c>
      <c r="D136" s="212"/>
      <c r="E136" s="212"/>
      <c r="F136" s="233" t="s">
        <v>3889</v>
      </c>
      <c r="G136" s="212"/>
      <c r="H136" s="212" t="s">
        <v>3923</v>
      </c>
      <c r="I136" s="212" t="s">
        <v>3885</v>
      </c>
      <c r="J136" s="212">
        <v>50</v>
      </c>
      <c r="K136" s="256"/>
    </row>
    <row r="137" spans="2:11" customFormat="1" ht="15" customHeight="1">
      <c r="B137" s="253"/>
      <c r="C137" s="212" t="s">
        <v>3911</v>
      </c>
      <c r="D137" s="212"/>
      <c r="E137" s="212"/>
      <c r="F137" s="233" t="s">
        <v>3889</v>
      </c>
      <c r="G137" s="212"/>
      <c r="H137" s="212" t="s">
        <v>3936</v>
      </c>
      <c r="I137" s="212" t="s">
        <v>3885</v>
      </c>
      <c r="J137" s="212">
        <v>255</v>
      </c>
      <c r="K137" s="256"/>
    </row>
    <row r="138" spans="2:11" customFormat="1" ht="15" customHeight="1">
      <c r="B138" s="253"/>
      <c r="C138" s="212" t="s">
        <v>3913</v>
      </c>
      <c r="D138" s="212"/>
      <c r="E138" s="212"/>
      <c r="F138" s="233" t="s">
        <v>2822</v>
      </c>
      <c r="G138" s="212"/>
      <c r="H138" s="212" t="s">
        <v>3937</v>
      </c>
      <c r="I138" s="212" t="s">
        <v>3915</v>
      </c>
      <c r="J138" s="212"/>
      <c r="K138" s="256"/>
    </row>
    <row r="139" spans="2:11" customFormat="1" ht="15" customHeight="1">
      <c r="B139" s="253"/>
      <c r="C139" s="212" t="s">
        <v>3916</v>
      </c>
      <c r="D139" s="212"/>
      <c r="E139" s="212"/>
      <c r="F139" s="233" t="s">
        <v>2822</v>
      </c>
      <c r="G139" s="212"/>
      <c r="H139" s="212" t="s">
        <v>3938</v>
      </c>
      <c r="I139" s="212" t="s">
        <v>3918</v>
      </c>
      <c r="J139" s="212"/>
      <c r="K139" s="256"/>
    </row>
    <row r="140" spans="2:11" customFormat="1" ht="15" customHeight="1">
      <c r="B140" s="253"/>
      <c r="C140" s="212" t="s">
        <v>3919</v>
      </c>
      <c r="D140" s="212"/>
      <c r="E140" s="212"/>
      <c r="F140" s="233" t="s">
        <v>2822</v>
      </c>
      <c r="G140" s="212"/>
      <c r="H140" s="212" t="s">
        <v>3919</v>
      </c>
      <c r="I140" s="212" t="s">
        <v>3918</v>
      </c>
      <c r="J140" s="212"/>
      <c r="K140" s="256"/>
    </row>
    <row r="141" spans="2:11" customFormat="1" ht="15" customHeight="1">
      <c r="B141" s="253"/>
      <c r="C141" s="212" t="s">
        <v>37</v>
      </c>
      <c r="D141" s="212"/>
      <c r="E141" s="212"/>
      <c r="F141" s="233" t="s">
        <v>2822</v>
      </c>
      <c r="G141" s="212"/>
      <c r="H141" s="212" t="s">
        <v>3939</v>
      </c>
      <c r="I141" s="212" t="s">
        <v>3918</v>
      </c>
      <c r="J141" s="212"/>
      <c r="K141" s="256"/>
    </row>
    <row r="142" spans="2:11" customFormat="1" ht="15" customHeight="1">
      <c r="B142" s="253"/>
      <c r="C142" s="212" t="s">
        <v>3940</v>
      </c>
      <c r="D142" s="212"/>
      <c r="E142" s="212"/>
      <c r="F142" s="233" t="s">
        <v>2822</v>
      </c>
      <c r="G142" s="212"/>
      <c r="H142" s="212" t="s">
        <v>3941</v>
      </c>
      <c r="I142" s="212" t="s">
        <v>3918</v>
      </c>
      <c r="J142" s="212"/>
      <c r="K142" s="256"/>
    </row>
    <row r="143" spans="2:11" customFormat="1" ht="15" customHeight="1">
      <c r="B143" s="257"/>
      <c r="C143" s="258"/>
      <c r="D143" s="258"/>
      <c r="E143" s="258"/>
      <c r="F143" s="258"/>
      <c r="G143" s="258"/>
      <c r="H143" s="258"/>
      <c r="I143" s="258"/>
      <c r="J143" s="258"/>
      <c r="K143" s="259"/>
    </row>
    <row r="144" spans="2:11" customFormat="1" ht="18.75" customHeight="1">
      <c r="B144" s="244"/>
      <c r="C144" s="244"/>
      <c r="D144" s="244"/>
      <c r="E144" s="244"/>
      <c r="F144" s="245"/>
      <c r="G144" s="244"/>
      <c r="H144" s="244"/>
      <c r="I144" s="244"/>
      <c r="J144" s="244"/>
      <c r="K144" s="244"/>
    </row>
    <row r="145" spans="2:11" customFormat="1" ht="18.75" customHeight="1">
      <c r="B145" s="219"/>
      <c r="C145" s="219"/>
      <c r="D145" s="219"/>
      <c r="E145" s="219"/>
      <c r="F145" s="219"/>
      <c r="G145" s="219"/>
      <c r="H145" s="219"/>
      <c r="I145" s="219"/>
      <c r="J145" s="219"/>
      <c r="K145" s="219"/>
    </row>
    <row r="146" spans="2:11" customFormat="1" ht="7.5" customHeight="1">
      <c r="B146" s="220"/>
      <c r="C146" s="221"/>
      <c r="D146" s="221"/>
      <c r="E146" s="221"/>
      <c r="F146" s="221"/>
      <c r="G146" s="221"/>
      <c r="H146" s="221"/>
      <c r="I146" s="221"/>
      <c r="J146" s="221"/>
      <c r="K146" s="222"/>
    </row>
    <row r="147" spans="2:11" customFormat="1" ht="45" customHeight="1">
      <c r="B147" s="223"/>
      <c r="C147" s="354" t="s">
        <v>3942</v>
      </c>
      <c r="D147" s="354"/>
      <c r="E147" s="354"/>
      <c r="F147" s="354"/>
      <c r="G147" s="354"/>
      <c r="H147" s="354"/>
      <c r="I147" s="354"/>
      <c r="J147" s="354"/>
      <c r="K147" s="224"/>
    </row>
    <row r="148" spans="2:11" customFormat="1" ht="17.25" customHeight="1">
      <c r="B148" s="223"/>
      <c r="C148" s="225" t="s">
        <v>3878</v>
      </c>
      <c r="D148" s="225"/>
      <c r="E148" s="225"/>
      <c r="F148" s="225" t="s">
        <v>3879</v>
      </c>
      <c r="G148" s="226"/>
      <c r="H148" s="225" t="s">
        <v>53</v>
      </c>
      <c r="I148" s="225" t="s">
        <v>56</v>
      </c>
      <c r="J148" s="225" t="s">
        <v>3880</v>
      </c>
      <c r="K148" s="224"/>
    </row>
    <row r="149" spans="2:11" customFormat="1" ht="17.25" customHeight="1">
      <c r="B149" s="223"/>
      <c r="C149" s="227" t="s">
        <v>3881</v>
      </c>
      <c r="D149" s="227"/>
      <c r="E149" s="227"/>
      <c r="F149" s="228" t="s">
        <v>3882</v>
      </c>
      <c r="G149" s="229"/>
      <c r="H149" s="227"/>
      <c r="I149" s="227"/>
      <c r="J149" s="227" t="s">
        <v>3883</v>
      </c>
      <c r="K149" s="224"/>
    </row>
    <row r="150" spans="2:11" customFormat="1" ht="5.25" customHeight="1">
      <c r="B150" s="235"/>
      <c r="C150" s="230"/>
      <c r="D150" s="230"/>
      <c r="E150" s="230"/>
      <c r="F150" s="230"/>
      <c r="G150" s="231"/>
      <c r="H150" s="230"/>
      <c r="I150" s="230"/>
      <c r="J150" s="230"/>
      <c r="K150" s="256"/>
    </row>
    <row r="151" spans="2:11" customFormat="1" ht="15" customHeight="1">
      <c r="B151" s="235"/>
      <c r="C151" s="260" t="s">
        <v>3886</v>
      </c>
      <c r="D151" s="212"/>
      <c r="E151" s="212"/>
      <c r="F151" s="261" t="s">
        <v>2822</v>
      </c>
      <c r="G151" s="212"/>
      <c r="H151" s="260" t="s">
        <v>3923</v>
      </c>
      <c r="I151" s="260" t="s">
        <v>3885</v>
      </c>
      <c r="J151" s="260">
        <v>120</v>
      </c>
      <c r="K151" s="256"/>
    </row>
    <row r="152" spans="2:11" customFormat="1" ht="15" customHeight="1">
      <c r="B152" s="235"/>
      <c r="C152" s="260" t="s">
        <v>3932</v>
      </c>
      <c r="D152" s="212"/>
      <c r="E152" s="212"/>
      <c r="F152" s="261" t="s">
        <v>2822</v>
      </c>
      <c r="G152" s="212"/>
      <c r="H152" s="260" t="s">
        <v>3943</v>
      </c>
      <c r="I152" s="260" t="s">
        <v>3885</v>
      </c>
      <c r="J152" s="260" t="s">
        <v>3934</v>
      </c>
      <c r="K152" s="256"/>
    </row>
    <row r="153" spans="2:11" customFormat="1" ht="15" customHeight="1">
      <c r="B153" s="235"/>
      <c r="C153" s="260" t="s">
        <v>83</v>
      </c>
      <c r="D153" s="212"/>
      <c r="E153" s="212"/>
      <c r="F153" s="261" t="s">
        <v>2822</v>
      </c>
      <c r="G153" s="212"/>
      <c r="H153" s="260" t="s">
        <v>3944</v>
      </c>
      <c r="I153" s="260" t="s">
        <v>3885</v>
      </c>
      <c r="J153" s="260" t="s">
        <v>3934</v>
      </c>
      <c r="K153" s="256"/>
    </row>
    <row r="154" spans="2:11" customFormat="1" ht="15" customHeight="1">
      <c r="B154" s="235"/>
      <c r="C154" s="260" t="s">
        <v>3888</v>
      </c>
      <c r="D154" s="212"/>
      <c r="E154" s="212"/>
      <c r="F154" s="261" t="s">
        <v>3889</v>
      </c>
      <c r="G154" s="212"/>
      <c r="H154" s="260" t="s">
        <v>3923</v>
      </c>
      <c r="I154" s="260" t="s">
        <v>3885</v>
      </c>
      <c r="J154" s="260">
        <v>50</v>
      </c>
      <c r="K154" s="256"/>
    </row>
    <row r="155" spans="2:11" customFormat="1" ht="15" customHeight="1">
      <c r="B155" s="235"/>
      <c r="C155" s="260" t="s">
        <v>3891</v>
      </c>
      <c r="D155" s="212"/>
      <c r="E155" s="212"/>
      <c r="F155" s="261" t="s">
        <v>2822</v>
      </c>
      <c r="G155" s="212"/>
      <c r="H155" s="260" t="s">
        <v>3923</v>
      </c>
      <c r="I155" s="260" t="s">
        <v>3893</v>
      </c>
      <c r="J155" s="260"/>
      <c r="K155" s="256"/>
    </row>
    <row r="156" spans="2:11" customFormat="1" ht="15" customHeight="1">
      <c r="B156" s="235"/>
      <c r="C156" s="260" t="s">
        <v>3902</v>
      </c>
      <c r="D156" s="212"/>
      <c r="E156" s="212"/>
      <c r="F156" s="261" t="s">
        <v>3889</v>
      </c>
      <c r="G156" s="212"/>
      <c r="H156" s="260" t="s">
        <v>3923</v>
      </c>
      <c r="I156" s="260" t="s">
        <v>3885</v>
      </c>
      <c r="J156" s="260">
        <v>50</v>
      </c>
      <c r="K156" s="256"/>
    </row>
    <row r="157" spans="2:11" customFormat="1" ht="15" customHeight="1">
      <c r="B157" s="235"/>
      <c r="C157" s="260" t="s">
        <v>3910</v>
      </c>
      <c r="D157" s="212"/>
      <c r="E157" s="212"/>
      <c r="F157" s="261" t="s">
        <v>3889</v>
      </c>
      <c r="G157" s="212"/>
      <c r="H157" s="260" t="s">
        <v>3923</v>
      </c>
      <c r="I157" s="260" t="s">
        <v>3885</v>
      </c>
      <c r="J157" s="260">
        <v>50</v>
      </c>
      <c r="K157" s="256"/>
    </row>
    <row r="158" spans="2:11" customFormat="1" ht="15" customHeight="1">
      <c r="B158" s="235"/>
      <c r="C158" s="260" t="s">
        <v>3908</v>
      </c>
      <c r="D158" s="212"/>
      <c r="E158" s="212"/>
      <c r="F158" s="261" t="s">
        <v>3889</v>
      </c>
      <c r="G158" s="212"/>
      <c r="H158" s="260" t="s">
        <v>3923</v>
      </c>
      <c r="I158" s="260" t="s">
        <v>3885</v>
      </c>
      <c r="J158" s="260">
        <v>50</v>
      </c>
      <c r="K158" s="256"/>
    </row>
    <row r="159" spans="2:11" customFormat="1" ht="15" customHeight="1">
      <c r="B159" s="235"/>
      <c r="C159" s="260" t="s">
        <v>156</v>
      </c>
      <c r="D159" s="212"/>
      <c r="E159" s="212"/>
      <c r="F159" s="261" t="s">
        <v>2822</v>
      </c>
      <c r="G159" s="212"/>
      <c r="H159" s="260" t="s">
        <v>3945</v>
      </c>
      <c r="I159" s="260" t="s">
        <v>3885</v>
      </c>
      <c r="J159" s="260" t="s">
        <v>3946</v>
      </c>
      <c r="K159" s="256"/>
    </row>
    <row r="160" spans="2:11" customFormat="1" ht="15" customHeight="1">
      <c r="B160" s="235"/>
      <c r="C160" s="260" t="s">
        <v>3947</v>
      </c>
      <c r="D160" s="212"/>
      <c r="E160" s="212"/>
      <c r="F160" s="261" t="s">
        <v>2822</v>
      </c>
      <c r="G160" s="212"/>
      <c r="H160" s="260" t="s">
        <v>3948</v>
      </c>
      <c r="I160" s="260" t="s">
        <v>3918</v>
      </c>
      <c r="J160" s="260"/>
      <c r="K160" s="256"/>
    </row>
    <row r="161" spans="2:11" customFormat="1" ht="15" customHeight="1">
      <c r="B161" s="262"/>
      <c r="C161" s="242"/>
      <c r="D161" s="242"/>
      <c r="E161" s="242"/>
      <c r="F161" s="242"/>
      <c r="G161" s="242"/>
      <c r="H161" s="242"/>
      <c r="I161" s="242"/>
      <c r="J161" s="242"/>
      <c r="K161" s="263"/>
    </row>
    <row r="162" spans="2:11" customFormat="1" ht="18.75" customHeight="1">
      <c r="B162" s="244"/>
      <c r="C162" s="254"/>
      <c r="D162" s="254"/>
      <c r="E162" s="254"/>
      <c r="F162" s="264"/>
      <c r="G162" s="254"/>
      <c r="H162" s="254"/>
      <c r="I162" s="254"/>
      <c r="J162" s="254"/>
      <c r="K162" s="244"/>
    </row>
    <row r="163" spans="2:11" customFormat="1" ht="18.75" customHeight="1">
      <c r="B163" s="219"/>
      <c r="C163" s="219"/>
      <c r="D163" s="219"/>
      <c r="E163" s="219"/>
      <c r="F163" s="219"/>
      <c r="G163" s="219"/>
      <c r="H163" s="219"/>
      <c r="I163" s="219"/>
      <c r="J163" s="219"/>
      <c r="K163" s="219"/>
    </row>
    <row r="164" spans="2:11" customFormat="1" ht="7.5" customHeight="1">
      <c r="B164" s="201"/>
      <c r="C164" s="202"/>
      <c r="D164" s="202"/>
      <c r="E164" s="202"/>
      <c r="F164" s="202"/>
      <c r="G164" s="202"/>
      <c r="H164" s="202"/>
      <c r="I164" s="202"/>
      <c r="J164" s="202"/>
      <c r="K164" s="203"/>
    </row>
    <row r="165" spans="2:11" customFormat="1" ht="45" customHeight="1">
      <c r="B165" s="204"/>
      <c r="C165" s="352" t="s">
        <v>3949</v>
      </c>
      <c r="D165" s="352"/>
      <c r="E165" s="352"/>
      <c r="F165" s="352"/>
      <c r="G165" s="352"/>
      <c r="H165" s="352"/>
      <c r="I165" s="352"/>
      <c r="J165" s="352"/>
      <c r="K165" s="205"/>
    </row>
    <row r="166" spans="2:11" customFormat="1" ht="17.25" customHeight="1">
      <c r="B166" s="204"/>
      <c r="C166" s="225" t="s">
        <v>3878</v>
      </c>
      <c r="D166" s="225"/>
      <c r="E166" s="225"/>
      <c r="F166" s="225" t="s">
        <v>3879</v>
      </c>
      <c r="G166" s="265"/>
      <c r="H166" s="266" t="s">
        <v>53</v>
      </c>
      <c r="I166" s="266" t="s">
        <v>56</v>
      </c>
      <c r="J166" s="225" t="s">
        <v>3880</v>
      </c>
      <c r="K166" s="205"/>
    </row>
    <row r="167" spans="2:11" customFormat="1" ht="17.25" customHeight="1">
      <c r="B167" s="206"/>
      <c r="C167" s="227" t="s">
        <v>3881</v>
      </c>
      <c r="D167" s="227"/>
      <c r="E167" s="227"/>
      <c r="F167" s="228" t="s">
        <v>3882</v>
      </c>
      <c r="G167" s="267"/>
      <c r="H167" s="268"/>
      <c r="I167" s="268"/>
      <c r="J167" s="227" t="s">
        <v>3883</v>
      </c>
      <c r="K167" s="207"/>
    </row>
    <row r="168" spans="2:11" customFormat="1" ht="5.25" customHeight="1">
      <c r="B168" s="235"/>
      <c r="C168" s="230"/>
      <c r="D168" s="230"/>
      <c r="E168" s="230"/>
      <c r="F168" s="230"/>
      <c r="G168" s="231"/>
      <c r="H168" s="230"/>
      <c r="I168" s="230"/>
      <c r="J168" s="230"/>
      <c r="K168" s="256"/>
    </row>
    <row r="169" spans="2:11" customFormat="1" ht="15" customHeight="1">
      <c r="B169" s="235"/>
      <c r="C169" s="212" t="s">
        <v>3886</v>
      </c>
      <c r="D169" s="212"/>
      <c r="E169" s="212"/>
      <c r="F169" s="233" t="s">
        <v>2822</v>
      </c>
      <c r="G169" s="212"/>
      <c r="H169" s="212" t="s">
        <v>3923</v>
      </c>
      <c r="I169" s="212" t="s">
        <v>3885</v>
      </c>
      <c r="J169" s="212">
        <v>120</v>
      </c>
      <c r="K169" s="256"/>
    </row>
    <row r="170" spans="2:11" customFormat="1" ht="15" customHeight="1">
      <c r="B170" s="235"/>
      <c r="C170" s="212" t="s">
        <v>3932</v>
      </c>
      <c r="D170" s="212"/>
      <c r="E170" s="212"/>
      <c r="F170" s="233" t="s">
        <v>2822</v>
      </c>
      <c r="G170" s="212"/>
      <c r="H170" s="212" t="s">
        <v>3933</v>
      </c>
      <c r="I170" s="212" t="s">
        <v>3885</v>
      </c>
      <c r="J170" s="212" t="s">
        <v>3934</v>
      </c>
      <c r="K170" s="256"/>
    </row>
    <row r="171" spans="2:11" customFormat="1" ht="15" customHeight="1">
      <c r="B171" s="235"/>
      <c r="C171" s="212" t="s">
        <v>83</v>
      </c>
      <c r="D171" s="212"/>
      <c r="E171" s="212"/>
      <c r="F171" s="233" t="s">
        <v>2822</v>
      </c>
      <c r="G171" s="212"/>
      <c r="H171" s="212" t="s">
        <v>3950</v>
      </c>
      <c r="I171" s="212" t="s">
        <v>3885</v>
      </c>
      <c r="J171" s="212" t="s">
        <v>3934</v>
      </c>
      <c r="K171" s="256"/>
    </row>
    <row r="172" spans="2:11" customFormat="1" ht="15" customHeight="1">
      <c r="B172" s="235"/>
      <c r="C172" s="212" t="s">
        <v>3888</v>
      </c>
      <c r="D172" s="212"/>
      <c r="E172" s="212"/>
      <c r="F172" s="233" t="s">
        <v>3889</v>
      </c>
      <c r="G172" s="212"/>
      <c r="H172" s="212" t="s">
        <v>3950</v>
      </c>
      <c r="I172" s="212" t="s">
        <v>3885</v>
      </c>
      <c r="J172" s="212">
        <v>50</v>
      </c>
      <c r="K172" s="256"/>
    </row>
    <row r="173" spans="2:11" customFormat="1" ht="15" customHeight="1">
      <c r="B173" s="235"/>
      <c r="C173" s="212" t="s">
        <v>3891</v>
      </c>
      <c r="D173" s="212"/>
      <c r="E173" s="212"/>
      <c r="F173" s="233" t="s">
        <v>2822</v>
      </c>
      <c r="G173" s="212"/>
      <c r="H173" s="212" t="s">
        <v>3950</v>
      </c>
      <c r="I173" s="212" t="s">
        <v>3893</v>
      </c>
      <c r="J173" s="212"/>
      <c r="K173" s="256"/>
    </row>
    <row r="174" spans="2:11" customFormat="1" ht="15" customHeight="1">
      <c r="B174" s="235"/>
      <c r="C174" s="212" t="s">
        <v>3902</v>
      </c>
      <c r="D174" s="212"/>
      <c r="E174" s="212"/>
      <c r="F174" s="233" t="s">
        <v>3889</v>
      </c>
      <c r="G174" s="212"/>
      <c r="H174" s="212" t="s">
        <v>3950</v>
      </c>
      <c r="I174" s="212" t="s">
        <v>3885</v>
      </c>
      <c r="J174" s="212">
        <v>50</v>
      </c>
      <c r="K174" s="256"/>
    </row>
    <row r="175" spans="2:11" customFormat="1" ht="15" customHeight="1">
      <c r="B175" s="235"/>
      <c r="C175" s="212" t="s">
        <v>3910</v>
      </c>
      <c r="D175" s="212"/>
      <c r="E175" s="212"/>
      <c r="F175" s="233" t="s">
        <v>3889</v>
      </c>
      <c r="G175" s="212"/>
      <c r="H175" s="212" t="s">
        <v>3950</v>
      </c>
      <c r="I175" s="212" t="s">
        <v>3885</v>
      </c>
      <c r="J175" s="212">
        <v>50</v>
      </c>
      <c r="K175" s="256"/>
    </row>
    <row r="176" spans="2:11" customFormat="1" ht="15" customHeight="1">
      <c r="B176" s="235"/>
      <c r="C176" s="212" t="s">
        <v>3908</v>
      </c>
      <c r="D176" s="212"/>
      <c r="E176" s="212"/>
      <c r="F176" s="233" t="s">
        <v>3889</v>
      </c>
      <c r="G176" s="212"/>
      <c r="H176" s="212" t="s">
        <v>3950</v>
      </c>
      <c r="I176" s="212" t="s">
        <v>3885</v>
      </c>
      <c r="J176" s="212">
        <v>50</v>
      </c>
      <c r="K176" s="256"/>
    </row>
    <row r="177" spans="2:11" customFormat="1" ht="15" customHeight="1">
      <c r="B177" s="235"/>
      <c r="C177" s="212" t="s">
        <v>175</v>
      </c>
      <c r="D177" s="212"/>
      <c r="E177" s="212"/>
      <c r="F177" s="233" t="s">
        <v>2822</v>
      </c>
      <c r="G177" s="212"/>
      <c r="H177" s="212" t="s">
        <v>3951</v>
      </c>
      <c r="I177" s="212" t="s">
        <v>3952</v>
      </c>
      <c r="J177" s="212"/>
      <c r="K177" s="256"/>
    </row>
    <row r="178" spans="2:11" customFormat="1" ht="15" customHeight="1">
      <c r="B178" s="235"/>
      <c r="C178" s="212" t="s">
        <v>56</v>
      </c>
      <c r="D178" s="212"/>
      <c r="E178" s="212"/>
      <c r="F178" s="233" t="s">
        <v>2822</v>
      </c>
      <c r="G178" s="212"/>
      <c r="H178" s="212" t="s">
        <v>3953</v>
      </c>
      <c r="I178" s="212" t="s">
        <v>3954</v>
      </c>
      <c r="J178" s="212">
        <v>1</v>
      </c>
      <c r="K178" s="256"/>
    </row>
    <row r="179" spans="2:11" customFormat="1" ht="15" customHeight="1">
      <c r="B179" s="235"/>
      <c r="C179" s="212" t="s">
        <v>52</v>
      </c>
      <c r="D179" s="212"/>
      <c r="E179" s="212"/>
      <c r="F179" s="233" t="s">
        <v>2822</v>
      </c>
      <c r="G179" s="212"/>
      <c r="H179" s="212" t="s">
        <v>3955</v>
      </c>
      <c r="I179" s="212" t="s">
        <v>3885</v>
      </c>
      <c r="J179" s="212">
        <v>20</v>
      </c>
      <c r="K179" s="256"/>
    </row>
    <row r="180" spans="2:11" customFormat="1" ht="15" customHeight="1">
      <c r="B180" s="235"/>
      <c r="C180" s="212" t="s">
        <v>53</v>
      </c>
      <c r="D180" s="212"/>
      <c r="E180" s="212"/>
      <c r="F180" s="233" t="s">
        <v>2822</v>
      </c>
      <c r="G180" s="212"/>
      <c r="H180" s="212" t="s">
        <v>3956</v>
      </c>
      <c r="I180" s="212" t="s">
        <v>3885</v>
      </c>
      <c r="J180" s="212">
        <v>255</v>
      </c>
      <c r="K180" s="256"/>
    </row>
    <row r="181" spans="2:11" customFormat="1" ht="15" customHeight="1">
      <c r="B181" s="235"/>
      <c r="C181" s="212" t="s">
        <v>176</v>
      </c>
      <c r="D181" s="212"/>
      <c r="E181" s="212"/>
      <c r="F181" s="233" t="s">
        <v>2822</v>
      </c>
      <c r="G181" s="212"/>
      <c r="H181" s="212" t="s">
        <v>3848</v>
      </c>
      <c r="I181" s="212" t="s">
        <v>3885</v>
      </c>
      <c r="J181" s="212">
        <v>10</v>
      </c>
      <c r="K181" s="256"/>
    </row>
    <row r="182" spans="2:11" customFormat="1" ht="15" customHeight="1">
      <c r="B182" s="235"/>
      <c r="C182" s="212" t="s">
        <v>177</v>
      </c>
      <c r="D182" s="212"/>
      <c r="E182" s="212"/>
      <c r="F182" s="233" t="s">
        <v>2822</v>
      </c>
      <c r="G182" s="212"/>
      <c r="H182" s="212" t="s">
        <v>3957</v>
      </c>
      <c r="I182" s="212" t="s">
        <v>3918</v>
      </c>
      <c r="J182" s="212"/>
      <c r="K182" s="256"/>
    </row>
    <row r="183" spans="2:11" customFormat="1" ht="15" customHeight="1">
      <c r="B183" s="235"/>
      <c r="C183" s="212" t="s">
        <v>3958</v>
      </c>
      <c r="D183" s="212"/>
      <c r="E183" s="212"/>
      <c r="F183" s="233" t="s">
        <v>2822</v>
      </c>
      <c r="G183" s="212"/>
      <c r="H183" s="212" t="s">
        <v>3959</v>
      </c>
      <c r="I183" s="212" t="s">
        <v>3918</v>
      </c>
      <c r="J183" s="212"/>
      <c r="K183" s="256"/>
    </row>
    <row r="184" spans="2:11" customFormat="1" ht="15" customHeight="1">
      <c r="B184" s="235"/>
      <c r="C184" s="212" t="s">
        <v>3947</v>
      </c>
      <c r="D184" s="212"/>
      <c r="E184" s="212"/>
      <c r="F184" s="233" t="s">
        <v>2822</v>
      </c>
      <c r="G184" s="212"/>
      <c r="H184" s="212" t="s">
        <v>3960</v>
      </c>
      <c r="I184" s="212" t="s">
        <v>3918</v>
      </c>
      <c r="J184" s="212"/>
      <c r="K184" s="256"/>
    </row>
    <row r="185" spans="2:11" customFormat="1" ht="15" customHeight="1">
      <c r="B185" s="235"/>
      <c r="C185" s="212" t="s">
        <v>179</v>
      </c>
      <c r="D185" s="212"/>
      <c r="E185" s="212"/>
      <c r="F185" s="233" t="s">
        <v>3889</v>
      </c>
      <c r="G185" s="212"/>
      <c r="H185" s="212" t="s">
        <v>3961</v>
      </c>
      <c r="I185" s="212" t="s">
        <v>3885</v>
      </c>
      <c r="J185" s="212">
        <v>50</v>
      </c>
      <c r="K185" s="256"/>
    </row>
    <row r="186" spans="2:11" customFormat="1" ht="15" customHeight="1">
      <c r="B186" s="235"/>
      <c r="C186" s="212" t="s">
        <v>3962</v>
      </c>
      <c r="D186" s="212"/>
      <c r="E186" s="212"/>
      <c r="F186" s="233" t="s">
        <v>3889</v>
      </c>
      <c r="G186" s="212"/>
      <c r="H186" s="212" t="s">
        <v>3963</v>
      </c>
      <c r="I186" s="212" t="s">
        <v>3964</v>
      </c>
      <c r="J186" s="212"/>
      <c r="K186" s="256"/>
    </row>
    <row r="187" spans="2:11" customFormat="1" ht="15" customHeight="1">
      <c r="B187" s="235"/>
      <c r="C187" s="212" t="s">
        <v>3965</v>
      </c>
      <c r="D187" s="212"/>
      <c r="E187" s="212"/>
      <c r="F187" s="233" t="s">
        <v>3889</v>
      </c>
      <c r="G187" s="212"/>
      <c r="H187" s="212" t="s">
        <v>3966</v>
      </c>
      <c r="I187" s="212" t="s">
        <v>3964</v>
      </c>
      <c r="J187" s="212"/>
      <c r="K187" s="256"/>
    </row>
    <row r="188" spans="2:11" customFormat="1" ht="15" customHeight="1">
      <c r="B188" s="235"/>
      <c r="C188" s="212" t="s">
        <v>3967</v>
      </c>
      <c r="D188" s="212"/>
      <c r="E188" s="212"/>
      <c r="F188" s="233" t="s">
        <v>3889</v>
      </c>
      <c r="G188" s="212"/>
      <c r="H188" s="212" t="s">
        <v>3968</v>
      </c>
      <c r="I188" s="212" t="s">
        <v>3964</v>
      </c>
      <c r="J188" s="212"/>
      <c r="K188" s="256"/>
    </row>
    <row r="189" spans="2:11" customFormat="1" ht="15" customHeight="1">
      <c r="B189" s="235"/>
      <c r="C189" s="269" t="s">
        <v>3969</v>
      </c>
      <c r="D189" s="212"/>
      <c r="E189" s="212"/>
      <c r="F189" s="233" t="s">
        <v>3889</v>
      </c>
      <c r="G189" s="212"/>
      <c r="H189" s="212" t="s">
        <v>3970</v>
      </c>
      <c r="I189" s="212" t="s">
        <v>3971</v>
      </c>
      <c r="J189" s="270" t="s">
        <v>3972</v>
      </c>
      <c r="K189" s="256"/>
    </row>
    <row r="190" spans="2:11" customFormat="1" ht="15" customHeight="1">
      <c r="B190" s="271"/>
      <c r="C190" s="272" t="s">
        <v>3973</v>
      </c>
      <c r="D190" s="273"/>
      <c r="E190" s="273"/>
      <c r="F190" s="274" t="s">
        <v>3889</v>
      </c>
      <c r="G190" s="273"/>
      <c r="H190" s="273" t="s">
        <v>3974</v>
      </c>
      <c r="I190" s="273" t="s">
        <v>3971</v>
      </c>
      <c r="J190" s="275" t="s">
        <v>3972</v>
      </c>
      <c r="K190" s="276"/>
    </row>
    <row r="191" spans="2:11" customFormat="1" ht="15" customHeight="1">
      <c r="B191" s="235"/>
      <c r="C191" s="269" t="s">
        <v>41</v>
      </c>
      <c r="D191" s="212"/>
      <c r="E191" s="212"/>
      <c r="F191" s="233" t="s">
        <v>2822</v>
      </c>
      <c r="G191" s="212"/>
      <c r="H191" s="209" t="s">
        <v>3975</v>
      </c>
      <c r="I191" s="212" t="s">
        <v>3976</v>
      </c>
      <c r="J191" s="212"/>
      <c r="K191" s="256"/>
    </row>
    <row r="192" spans="2:11" customFormat="1" ht="15" customHeight="1">
      <c r="B192" s="235"/>
      <c r="C192" s="269" t="s">
        <v>3977</v>
      </c>
      <c r="D192" s="212"/>
      <c r="E192" s="212"/>
      <c r="F192" s="233" t="s">
        <v>2822</v>
      </c>
      <c r="G192" s="212"/>
      <c r="H192" s="212" t="s">
        <v>3978</v>
      </c>
      <c r="I192" s="212" t="s">
        <v>3918</v>
      </c>
      <c r="J192" s="212"/>
      <c r="K192" s="256"/>
    </row>
    <row r="193" spans="2:11" customFormat="1" ht="15" customHeight="1">
      <c r="B193" s="235"/>
      <c r="C193" s="269" t="s">
        <v>3979</v>
      </c>
      <c r="D193" s="212"/>
      <c r="E193" s="212"/>
      <c r="F193" s="233" t="s">
        <v>2822</v>
      </c>
      <c r="G193" s="212"/>
      <c r="H193" s="212" t="s">
        <v>3980</v>
      </c>
      <c r="I193" s="212" t="s">
        <v>3918</v>
      </c>
      <c r="J193" s="212"/>
      <c r="K193" s="256"/>
    </row>
    <row r="194" spans="2:11" customFormat="1" ht="15" customHeight="1">
      <c r="B194" s="235"/>
      <c r="C194" s="269" t="s">
        <v>3981</v>
      </c>
      <c r="D194" s="212"/>
      <c r="E194" s="212"/>
      <c r="F194" s="233" t="s">
        <v>3889</v>
      </c>
      <c r="G194" s="212"/>
      <c r="H194" s="212" t="s">
        <v>3982</v>
      </c>
      <c r="I194" s="212" t="s">
        <v>3918</v>
      </c>
      <c r="J194" s="212"/>
      <c r="K194" s="256"/>
    </row>
    <row r="195" spans="2:11" customFormat="1" ht="15" customHeight="1">
      <c r="B195" s="262"/>
      <c r="C195" s="277"/>
      <c r="D195" s="242"/>
      <c r="E195" s="242"/>
      <c r="F195" s="242"/>
      <c r="G195" s="242"/>
      <c r="H195" s="242"/>
      <c r="I195" s="242"/>
      <c r="J195" s="242"/>
      <c r="K195" s="263"/>
    </row>
    <row r="196" spans="2:11" customFormat="1" ht="18.75" customHeight="1">
      <c r="B196" s="244"/>
      <c r="C196" s="254"/>
      <c r="D196" s="254"/>
      <c r="E196" s="254"/>
      <c r="F196" s="264"/>
      <c r="G196" s="254"/>
      <c r="H196" s="254"/>
      <c r="I196" s="254"/>
      <c r="J196" s="254"/>
      <c r="K196" s="244"/>
    </row>
    <row r="197" spans="2:11" customFormat="1" ht="18.75" customHeight="1">
      <c r="B197" s="244"/>
      <c r="C197" s="254"/>
      <c r="D197" s="254"/>
      <c r="E197" s="254"/>
      <c r="F197" s="264"/>
      <c r="G197" s="254"/>
      <c r="H197" s="254"/>
      <c r="I197" s="254"/>
      <c r="J197" s="254"/>
      <c r="K197" s="244"/>
    </row>
    <row r="198" spans="2:11" customFormat="1" ht="18.75" customHeight="1">
      <c r="B198" s="219"/>
      <c r="C198" s="219"/>
      <c r="D198" s="219"/>
      <c r="E198" s="219"/>
      <c r="F198" s="219"/>
      <c r="G198" s="219"/>
      <c r="H198" s="219"/>
      <c r="I198" s="219"/>
      <c r="J198" s="219"/>
      <c r="K198" s="219"/>
    </row>
    <row r="199" spans="2:11" customFormat="1" ht="13.5">
      <c r="B199" s="201"/>
      <c r="C199" s="202"/>
      <c r="D199" s="202"/>
      <c r="E199" s="202"/>
      <c r="F199" s="202"/>
      <c r="G199" s="202"/>
      <c r="H199" s="202"/>
      <c r="I199" s="202"/>
      <c r="J199" s="202"/>
      <c r="K199" s="203"/>
    </row>
    <row r="200" spans="2:11" customFormat="1" ht="21">
      <c r="B200" s="204"/>
      <c r="C200" s="352" t="s">
        <v>3983</v>
      </c>
      <c r="D200" s="352"/>
      <c r="E200" s="352"/>
      <c r="F200" s="352"/>
      <c r="G200" s="352"/>
      <c r="H200" s="352"/>
      <c r="I200" s="352"/>
      <c r="J200" s="352"/>
      <c r="K200" s="205"/>
    </row>
    <row r="201" spans="2:11" customFormat="1" ht="25.5" customHeight="1">
      <c r="B201" s="204"/>
      <c r="C201" s="278" t="s">
        <v>3984</v>
      </c>
      <c r="D201" s="278"/>
      <c r="E201" s="278"/>
      <c r="F201" s="278" t="s">
        <v>3985</v>
      </c>
      <c r="G201" s="279"/>
      <c r="H201" s="353" t="s">
        <v>3986</v>
      </c>
      <c r="I201" s="353"/>
      <c r="J201" s="353"/>
      <c r="K201" s="205"/>
    </row>
    <row r="202" spans="2:11" customFormat="1" ht="5.25" customHeight="1">
      <c r="B202" s="235"/>
      <c r="C202" s="230"/>
      <c r="D202" s="230"/>
      <c r="E202" s="230"/>
      <c r="F202" s="230"/>
      <c r="G202" s="254"/>
      <c r="H202" s="230"/>
      <c r="I202" s="230"/>
      <c r="J202" s="230"/>
      <c r="K202" s="256"/>
    </row>
    <row r="203" spans="2:11" customFormat="1" ht="15" customHeight="1">
      <c r="B203" s="235"/>
      <c r="C203" s="212" t="s">
        <v>3976</v>
      </c>
      <c r="D203" s="212"/>
      <c r="E203" s="212"/>
      <c r="F203" s="233" t="s">
        <v>42</v>
      </c>
      <c r="G203" s="212"/>
      <c r="H203" s="351" t="s">
        <v>3987</v>
      </c>
      <c r="I203" s="351"/>
      <c r="J203" s="351"/>
      <c r="K203" s="256"/>
    </row>
    <row r="204" spans="2:11" customFormat="1" ht="15" customHeight="1">
      <c r="B204" s="235"/>
      <c r="C204" s="212"/>
      <c r="D204" s="212"/>
      <c r="E204" s="212"/>
      <c r="F204" s="233" t="s">
        <v>43</v>
      </c>
      <c r="G204" s="212"/>
      <c r="H204" s="351" t="s">
        <v>3988</v>
      </c>
      <c r="I204" s="351"/>
      <c r="J204" s="351"/>
      <c r="K204" s="256"/>
    </row>
    <row r="205" spans="2:11" customFormat="1" ht="15" customHeight="1">
      <c r="B205" s="235"/>
      <c r="C205" s="212"/>
      <c r="D205" s="212"/>
      <c r="E205" s="212"/>
      <c r="F205" s="233" t="s">
        <v>46</v>
      </c>
      <c r="G205" s="212"/>
      <c r="H205" s="351" t="s">
        <v>3989</v>
      </c>
      <c r="I205" s="351"/>
      <c r="J205" s="351"/>
      <c r="K205" s="256"/>
    </row>
    <row r="206" spans="2:11" customFormat="1" ht="15" customHeight="1">
      <c r="B206" s="235"/>
      <c r="C206" s="212"/>
      <c r="D206" s="212"/>
      <c r="E206" s="212"/>
      <c r="F206" s="233" t="s">
        <v>44</v>
      </c>
      <c r="G206" s="212"/>
      <c r="H206" s="351" t="s">
        <v>3990</v>
      </c>
      <c r="I206" s="351"/>
      <c r="J206" s="351"/>
      <c r="K206" s="256"/>
    </row>
    <row r="207" spans="2:11" customFormat="1" ht="15" customHeight="1">
      <c r="B207" s="235"/>
      <c r="C207" s="212"/>
      <c r="D207" s="212"/>
      <c r="E207" s="212"/>
      <c r="F207" s="233" t="s">
        <v>45</v>
      </c>
      <c r="G207" s="212"/>
      <c r="H207" s="351" t="s">
        <v>3991</v>
      </c>
      <c r="I207" s="351"/>
      <c r="J207" s="351"/>
      <c r="K207" s="256"/>
    </row>
    <row r="208" spans="2:11" customFormat="1" ht="15" customHeight="1">
      <c r="B208" s="235"/>
      <c r="C208" s="212"/>
      <c r="D208" s="212"/>
      <c r="E208" s="212"/>
      <c r="F208" s="233"/>
      <c r="G208" s="212"/>
      <c r="H208" s="212"/>
      <c r="I208" s="212"/>
      <c r="J208" s="212"/>
      <c r="K208" s="256"/>
    </row>
    <row r="209" spans="2:11" customFormat="1" ht="15" customHeight="1">
      <c r="B209" s="235"/>
      <c r="C209" s="212" t="s">
        <v>3930</v>
      </c>
      <c r="D209" s="212"/>
      <c r="E209" s="212"/>
      <c r="F209" s="233" t="s">
        <v>77</v>
      </c>
      <c r="G209" s="212"/>
      <c r="H209" s="351" t="s">
        <v>3992</v>
      </c>
      <c r="I209" s="351"/>
      <c r="J209" s="351"/>
      <c r="K209" s="256"/>
    </row>
    <row r="210" spans="2:11" customFormat="1" ht="15" customHeight="1">
      <c r="B210" s="235"/>
      <c r="C210" s="212"/>
      <c r="D210" s="212"/>
      <c r="E210" s="212"/>
      <c r="F210" s="233" t="s">
        <v>3829</v>
      </c>
      <c r="G210" s="212"/>
      <c r="H210" s="351" t="s">
        <v>3830</v>
      </c>
      <c r="I210" s="351"/>
      <c r="J210" s="351"/>
      <c r="K210" s="256"/>
    </row>
    <row r="211" spans="2:11" customFormat="1" ht="15" customHeight="1">
      <c r="B211" s="235"/>
      <c r="C211" s="212"/>
      <c r="D211" s="212"/>
      <c r="E211" s="212"/>
      <c r="F211" s="233" t="s">
        <v>3827</v>
      </c>
      <c r="G211" s="212"/>
      <c r="H211" s="351" t="s">
        <v>3993</v>
      </c>
      <c r="I211" s="351"/>
      <c r="J211" s="351"/>
      <c r="K211" s="256"/>
    </row>
    <row r="212" spans="2:11" customFormat="1" ht="15" customHeight="1">
      <c r="B212" s="280"/>
      <c r="C212" s="212"/>
      <c r="D212" s="212"/>
      <c r="E212" s="212"/>
      <c r="F212" s="233" t="s">
        <v>127</v>
      </c>
      <c r="G212" s="269"/>
      <c r="H212" s="350" t="s">
        <v>3831</v>
      </c>
      <c r="I212" s="350"/>
      <c r="J212" s="350"/>
      <c r="K212" s="281"/>
    </row>
    <row r="213" spans="2:11" customFormat="1" ht="15" customHeight="1">
      <c r="B213" s="280"/>
      <c r="C213" s="212"/>
      <c r="D213" s="212"/>
      <c r="E213" s="212"/>
      <c r="F213" s="233" t="s">
        <v>3832</v>
      </c>
      <c r="G213" s="269"/>
      <c r="H213" s="350" t="s">
        <v>3754</v>
      </c>
      <c r="I213" s="350"/>
      <c r="J213" s="350"/>
      <c r="K213" s="281"/>
    </row>
    <row r="214" spans="2:11" customFormat="1" ht="15" customHeight="1">
      <c r="B214" s="280"/>
      <c r="C214" s="212"/>
      <c r="D214" s="212"/>
      <c r="E214" s="212"/>
      <c r="F214" s="233"/>
      <c r="G214" s="269"/>
      <c r="H214" s="260"/>
      <c r="I214" s="260"/>
      <c r="J214" s="260"/>
      <c r="K214" s="281"/>
    </row>
    <row r="215" spans="2:11" customFormat="1" ht="15" customHeight="1">
      <c r="B215" s="280"/>
      <c r="C215" s="212" t="s">
        <v>3954</v>
      </c>
      <c r="D215" s="212"/>
      <c r="E215" s="212"/>
      <c r="F215" s="233">
        <v>1</v>
      </c>
      <c r="G215" s="269"/>
      <c r="H215" s="350" t="s">
        <v>3994</v>
      </c>
      <c r="I215" s="350"/>
      <c r="J215" s="350"/>
      <c r="K215" s="281"/>
    </row>
    <row r="216" spans="2:11" customFormat="1" ht="15" customHeight="1">
      <c r="B216" s="280"/>
      <c r="C216" s="212"/>
      <c r="D216" s="212"/>
      <c r="E216" s="212"/>
      <c r="F216" s="233">
        <v>2</v>
      </c>
      <c r="G216" s="269"/>
      <c r="H216" s="350" t="s">
        <v>3995</v>
      </c>
      <c r="I216" s="350"/>
      <c r="J216" s="350"/>
      <c r="K216" s="281"/>
    </row>
    <row r="217" spans="2:11" customFormat="1" ht="15" customHeight="1">
      <c r="B217" s="280"/>
      <c r="C217" s="212"/>
      <c r="D217" s="212"/>
      <c r="E217" s="212"/>
      <c r="F217" s="233">
        <v>3</v>
      </c>
      <c r="G217" s="269"/>
      <c r="H217" s="350" t="s">
        <v>3996</v>
      </c>
      <c r="I217" s="350"/>
      <c r="J217" s="350"/>
      <c r="K217" s="281"/>
    </row>
    <row r="218" spans="2:11" customFormat="1" ht="15" customHeight="1">
      <c r="B218" s="280"/>
      <c r="C218" s="212"/>
      <c r="D218" s="212"/>
      <c r="E218" s="212"/>
      <c r="F218" s="233">
        <v>4</v>
      </c>
      <c r="G218" s="269"/>
      <c r="H218" s="350" t="s">
        <v>3997</v>
      </c>
      <c r="I218" s="350"/>
      <c r="J218" s="350"/>
      <c r="K218" s="281"/>
    </row>
    <row r="219" spans="2:11" customFormat="1" ht="12.75" customHeight="1">
      <c r="B219" s="282"/>
      <c r="C219" s="283"/>
      <c r="D219" s="283"/>
      <c r="E219" s="283"/>
      <c r="F219" s="283"/>
      <c r="G219" s="283"/>
      <c r="H219" s="283"/>
      <c r="I219" s="283"/>
      <c r="J219" s="283"/>
      <c r="K219" s="284"/>
    </row>
  </sheetData>
  <sheetProtection formatCells="0" formatColumns="0" formatRows="0" insertColumns="0" insertRows="0" insertHyperlinks="0" deleteColumns="0" deleteRows="0" sort="0" autoFilter="0" pivotTables="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0:J210"/>
    <mergeCell ref="H217:J217"/>
    <mergeCell ref="H218:J218"/>
    <mergeCell ref="H216:J216"/>
    <mergeCell ref="H213:J213"/>
    <mergeCell ref="H212:J212"/>
  </mergeCells>
  <pageMargins left="0.59027779999999996" right="0.59027779999999996" top="0.59027779999999996" bottom="0.59027779999999996" header="0" footer="0"/>
  <pageSetup paperSize="9"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877"/>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20"/>
      <c r="M2" s="320"/>
      <c r="N2" s="320"/>
      <c r="O2" s="320"/>
      <c r="P2" s="320"/>
      <c r="Q2" s="320"/>
      <c r="R2" s="320"/>
      <c r="S2" s="320"/>
      <c r="T2" s="320"/>
      <c r="U2" s="320"/>
      <c r="V2" s="320"/>
      <c r="AT2" s="17" t="s">
        <v>90</v>
      </c>
      <c r="AZ2" s="88" t="s">
        <v>608</v>
      </c>
      <c r="BA2" s="88" t="s">
        <v>609</v>
      </c>
      <c r="BB2" s="88" t="s">
        <v>135</v>
      </c>
      <c r="BC2" s="88" t="s">
        <v>610</v>
      </c>
      <c r="BD2" s="88" t="s">
        <v>80</v>
      </c>
    </row>
    <row r="3" spans="2:56" ht="6.95" customHeight="1">
      <c r="B3" s="18"/>
      <c r="C3" s="19"/>
      <c r="D3" s="19"/>
      <c r="E3" s="19"/>
      <c r="F3" s="19"/>
      <c r="G3" s="19"/>
      <c r="H3" s="19"/>
      <c r="I3" s="19"/>
      <c r="J3" s="19"/>
      <c r="K3" s="19"/>
      <c r="L3" s="20"/>
      <c r="AT3" s="17" t="s">
        <v>80</v>
      </c>
      <c r="AZ3" s="88" t="s">
        <v>129</v>
      </c>
      <c r="BA3" s="88" t="s">
        <v>611</v>
      </c>
      <c r="BB3" s="88" t="s">
        <v>135</v>
      </c>
      <c r="BC3" s="88" t="s">
        <v>612</v>
      </c>
      <c r="BD3" s="88" t="s">
        <v>80</v>
      </c>
    </row>
    <row r="4" spans="2:56" ht="24.95" customHeight="1">
      <c r="B4" s="20"/>
      <c r="D4" s="21" t="s">
        <v>137</v>
      </c>
      <c r="L4" s="20"/>
      <c r="M4" s="89" t="s">
        <v>10</v>
      </c>
      <c r="AT4" s="17" t="s">
        <v>4</v>
      </c>
      <c r="AZ4" s="88" t="s">
        <v>133</v>
      </c>
      <c r="BA4" s="88" t="s">
        <v>134</v>
      </c>
      <c r="BB4" s="88" t="s">
        <v>613</v>
      </c>
      <c r="BC4" s="88" t="s">
        <v>136</v>
      </c>
      <c r="BD4" s="88" t="s">
        <v>80</v>
      </c>
    </row>
    <row r="5" spans="2:56" ht="6.95" customHeight="1">
      <c r="B5" s="20"/>
      <c r="L5" s="20"/>
      <c r="AZ5" s="88" t="s">
        <v>614</v>
      </c>
      <c r="BA5" s="88" t="s">
        <v>615</v>
      </c>
      <c r="BB5" s="88" t="s">
        <v>135</v>
      </c>
      <c r="BC5" s="88" t="s">
        <v>616</v>
      </c>
      <c r="BD5" s="88" t="s">
        <v>80</v>
      </c>
    </row>
    <row r="6" spans="2:56" ht="12" customHeight="1">
      <c r="B6" s="20"/>
      <c r="D6" s="27" t="s">
        <v>15</v>
      </c>
      <c r="L6" s="20"/>
      <c r="AZ6" s="88" t="s">
        <v>617</v>
      </c>
      <c r="BA6" s="88" t="s">
        <v>618</v>
      </c>
      <c r="BB6" s="88" t="s">
        <v>135</v>
      </c>
      <c r="BC6" s="88" t="s">
        <v>619</v>
      </c>
      <c r="BD6" s="88" t="s">
        <v>80</v>
      </c>
    </row>
    <row r="7" spans="2:56" ht="16.5" customHeight="1">
      <c r="B7" s="20"/>
      <c r="E7" s="347" t="str">
        <f>'Rekapitulace stavby'!K6</f>
        <v>Rekonstrukce pavilonu údržby - A, úprava 13.6.2025</v>
      </c>
      <c r="F7" s="348"/>
      <c r="G7" s="348"/>
      <c r="H7" s="348"/>
      <c r="L7" s="20"/>
      <c r="AZ7" s="88" t="s">
        <v>620</v>
      </c>
      <c r="BA7" s="88" t="s">
        <v>621</v>
      </c>
      <c r="BB7" s="88" t="s">
        <v>135</v>
      </c>
      <c r="BC7" s="88" t="s">
        <v>622</v>
      </c>
      <c r="BD7" s="88" t="s">
        <v>80</v>
      </c>
    </row>
    <row r="8" spans="2:56" ht="12.75">
      <c r="B8" s="20"/>
      <c r="D8" s="27" t="s">
        <v>150</v>
      </c>
      <c r="L8" s="20"/>
      <c r="AZ8" s="88" t="s">
        <v>623</v>
      </c>
      <c r="BA8" s="88" t="s">
        <v>624</v>
      </c>
      <c r="BB8" s="88" t="s">
        <v>135</v>
      </c>
      <c r="BC8" s="88" t="s">
        <v>625</v>
      </c>
      <c r="BD8" s="88" t="s">
        <v>80</v>
      </c>
    </row>
    <row r="9" spans="2:56" ht="16.5" customHeight="1">
      <c r="B9" s="20"/>
      <c r="E9" s="347" t="s">
        <v>151</v>
      </c>
      <c r="F9" s="320"/>
      <c r="G9" s="320"/>
      <c r="H9" s="320"/>
      <c r="L9" s="20"/>
      <c r="AZ9" s="88" t="s">
        <v>626</v>
      </c>
      <c r="BA9" s="88" t="s">
        <v>627</v>
      </c>
      <c r="BB9" s="88" t="s">
        <v>135</v>
      </c>
      <c r="BC9" s="88" t="s">
        <v>628</v>
      </c>
      <c r="BD9" s="88" t="s">
        <v>80</v>
      </c>
    </row>
    <row r="10" spans="2:56" ht="12" customHeight="1">
      <c r="B10" s="20"/>
      <c r="D10" s="27" t="s">
        <v>152</v>
      </c>
      <c r="L10" s="20"/>
      <c r="AZ10" s="88" t="s">
        <v>138</v>
      </c>
      <c r="BA10" s="88" t="s">
        <v>139</v>
      </c>
      <c r="BB10" s="88" t="s">
        <v>135</v>
      </c>
      <c r="BC10" s="88" t="s">
        <v>629</v>
      </c>
      <c r="BD10" s="88" t="s">
        <v>80</v>
      </c>
    </row>
    <row r="11" spans="2:56" s="1" customFormat="1" ht="16.5" customHeight="1">
      <c r="B11" s="32"/>
      <c r="E11" s="311" t="s">
        <v>630</v>
      </c>
      <c r="F11" s="346"/>
      <c r="G11" s="346"/>
      <c r="H11" s="346"/>
      <c r="L11" s="32"/>
    </row>
    <row r="12" spans="2:56" s="1" customFormat="1" ht="12" customHeight="1">
      <c r="B12" s="32"/>
      <c r="D12" s="27" t="s">
        <v>631</v>
      </c>
      <c r="L12" s="32"/>
    </row>
    <row r="13" spans="2:56" s="1" customFormat="1" ht="16.5" customHeight="1">
      <c r="B13" s="32"/>
      <c r="E13" s="342" t="s">
        <v>632</v>
      </c>
      <c r="F13" s="346"/>
      <c r="G13" s="346"/>
      <c r="H13" s="346"/>
      <c r="L13" s="32"/>
    </row>
    <row r="14" spans="2:56" s="1" customFormat="1">
      <c r="B14" s="32"/>
      <c r="L14" s="32"/>
    </row>
    <row r="15" spans="2:56" s="1" customFormat="1" ht="12" customHeight="1">
      <c r="B15" s="32"/>
      <c r="D15" s="27" t="s">
        <v>17</v>
      </c>
      <c r="F15" s="25" t="s">
        <v>18</v>
      </c>
      <c r="I15" s="27" t="s">
        <v>19</v>
      </c>
      <c r="J15" s="25" t="s">
        <v>18</v>
      </c>
      <c r="L15" s="32"/>
    </row>
    <row r="16" spans="2:56" s="1" customFormat="1" ht="12" customHeight="1">
      <c r="B16" s="32"/>
      <c r="D16" s="27" t="s">
        <v>20</v>
      </c>
      <c r="F16" s="25" t="s">
        <v>21</v>
      </c>
      <c r="I16" s="27" t="s">
        <v>22</v>
      </c>
      <c r="J16" s="48" t="str">
        <f>'Rekapitulace stavby'!AN8</f>
        <v>3. 4. 2024</v>
      </c>
      <c r="L16" s="32"/>
    </row>
    <row r="17" spans="2:12" s="1" customFormat="1" ht="10.9" customHeight="1">
      <c r="B17" s="32"/>
      <c r="L17" s="32"/>
    </row>
    <row r="18" spans="2:12" s="1" customFormat="1" ht="12" customHeight="1">
      <c r="B18" s="32"/>
      <c r="D18" s="27" t="s">
        <v>24</v>
      </c>
      <c r="I18" s="27" t="s">
        <v>25</v>
      </c>
      <c r="J18" s="25" t="s">
        <v>18</v>
      </c>
      <c r="L18" s="32"/>
    </row>
    <row r="19" spans="2:12" s="1" customFormat="1" ht="18" customHeight="1">
      <c r="B19" s="32"/>
      <c r="E19" s="25" t="s">
        <v>154</v>
      </c>
      <c r="I19" s="27" t="s">
        <v>27</v>
      </c>
      <c r="J19" s="25" t="s">
        <v>18</v>
      </c>
      <c r="L19" s="32"/>
    </row>
    <row r="20" spans="2:12" s="1" customFormat="1" ht="6.95" customHeight="1">
      <c r="B20" s="32"/>
      <c r="L20" s="32"/>
    </row>
    <row r="21" spans="2:12" s="1" customFormat="1" ht="12" customHeight="1">
      <c r="B21" s="32"/>
      <c r="D21" s="27" t="s">
        <v>28</v>
      </c>
      <c r="I21" s="27" t="s">
        <v>25</v>
      </c>
      <c r="J21" s="28" t="str">
        <f>'Rekapitulace stavby'!AN13</f>
        <v>Vyplň údaj</v>
      </c>
      <c r="L21" s="32"/>
    </row>
    <row r="22" spans="2:12" s="1" customFormat="1" ht="18" customHeight="1">
      <c r="B22" s="32"/>
      <c r="E22" s="349" t="str">
        <f>'Rekapitulace stavby'!E14</f>
        <v>Vyplň údaj</v>
      </c>
      <c r="F22" s="332"/>
      <c r="G22" s="332"/>
      <c r="H22" s="332"/>
      <c r="I22" s="27" t="s">
        <v>27</v>
      </c>
      <c r="J22" s="28" t="str">
        <f>'Rekapitulace stavby'!AN14</f>
        <v>Vyplň údaj</v>
      </c>
      <c r="L22" s="32"/>
    </row>
    <row r="23" spans="2:12" s="1" customFormat="1" ht="6.95" customHeight="1">
      <c r="B23" s="32"/>
      <c r="L23" s="32"/>
    </row>
    <row r="24" spans="2:12" s="1" customFormat="1" ht="12" customHeight="1">
      <c r="B24" s="32"/>
      <c r="D24" s="27" t="s">
        <v>30</v>
      </c>
      <c r="I24" s="27" t="s">
        <v>25</v>
      </c>
      <c r="J24" s="25" t="s">
        <v>18</v>
      </c>
      <c r="L24" s="32"/>
    </row>
    <row r="25" spans="2:12" s="1" customFormat="1" ht="18" customHeight="1">
      <c r="B25" s="32"/>
      <c r="E25" s="25" t="s">
        <v>31</v>
      </c>
      <c r="I25" s="27" t="s">
        <v>27</v>
      </c>
      <c r="J25" s="25" t="s">
        <v>18</v>
      </c>
      <c r="L25" s="32"/>
    </row>
    <row r="26" spans="2:12" s="1" customFormat="1" ht="6.95" customHeight="1">
      <c r="B26" s="32"/>
      <c r="L26" s="32"/>
    </row>
    <row r="27" spans="2:12" s="1" customFormat="1" ht="12" customHeight="1">
      <c r="B27" s="32"/>
      <c r="D27" s="27" t="s">
        <v>33</v>
      </c>
      <c r="I27" s="27" t="s">
        <v>25</v>
      </c>
      <c r="J27" s="25" t="s">
        <v>18</v>
      </c>
      <c r="L27" s="32"/>
    </row>
    <row r="28" spans="2:12" s="1" customFormat="1" ht="18" customHeight="1">
      <c r="B28" s="32"/>
      <c r="E28" s="25" t="s">
        <v>34</v>
      </c>
      <c r="I28" s="27" t="s">
        <v>27</v>
      </c>
      <c r="J28" s="25" t="s">
        <v>18</v>
      </c>
      <c r="L28" s="32"/>
    </row>
    <row r="29" spans="2:12" s="1" customFormat="1" ht="6.95" customHeight="1">
      <c r="B29" s="32"/>
      <c r="L29" s="32"/>
    </row>
    <row r="30" spans="2:12" s="1" customFormat="1" ht="12" customHeight="1">
      <c r="B30" s="32"/>
      <c r="D30" s="27" t="s">
        <v>35</v>
      </c>
      <c r="L30" s="32"/>
    </row>
    <row r="31" spans="2:12" s="7" customFormat="1" ht="16.5" customHeight="1">
      <c r="B31" s="90"/>
      <c r="E31" s="336" t="s">
        <v>18</v>
      </c>
      <c r="F31" s="336"/>
      <c r="G31" s="336"/>
      <c r="H31" s="336"/>
      <c r="L31" s="90"/>
    </row>
    <row r="32" spans="2:12" s="1" customFormat="1" ht="6.95" customHeight="1">
      <c r="B32" s="32"/>
      <c r="L32" s="32"/>
    </row>
    <row r="33" spans="2:12" s="1" customFormat="1" ht="6.95" customHeight="1">
      <c r="B33" s="32"/>
      <c r="D33" s="49"/>
      <c r="E33" s="49"/>
      <c r="F33" s="49"/>
      <c r="G33" s="49"/>
      <c r="H33" s="49"/>
      <c r="I33" s="49"/>
      <c r="J33" s="49"/>
      <c r="K33" s="49"/>
      <c r="L33" s="32"/>
    </row>
    <row r="34" spans="2:12" s="1" customFormat="1" ht="25.35" customHeight="1">
      <c r="B34" s="32"/>
      <c r="D34" s="91" t="s">
        <v>37</v>
      </c>
      <c r="J34" s="61">
        <f>ROUND(J115, 2)</f>
        <v>0</v>
      </c>
      <c r="L34" s="32"/>
    </row>
    <row r="35" spans="2:12" s="1" customFormat="1" ht="6.95" customHeight="1">
      <c r="B35" s="32"/>
      <c r="D35" s="49"/>
      <c r="E35" s="49"/>
      <c r="F35" s="49"/>
      <c r="G35" s="49"/>
      <c r="H35" s="49"/>
      <c r="I35" s="49"/>
      <c r="J35" s="49"/>
      <c r="K35" s="49"/>
      <c r="L35" s="32"/>
    </row>
    <row r="36" spans="2:12" s="1" customFormat="1" ht="14.45" customHeight="1">
      <c r="B36" s="32"/>
      <c r="F36" s="92" t="s">
        <v>39</v>
      </c>
      <c r="I36" s="92" t="s">
        <v>38</v>
      </c>
      <c r="J36" s="92" t="s">
        <v>40</v>
      </c>
      <c r="L36" s="32"/>
    </row>
    <row r="37" spans="2:12" s="1" customFormat="1" ht="14.45" customHeight="1">
      <c r="B37" s="32"/>
      <c r="D37" s="93" t="s">
        <v>41</v>
      </c>
      <c r="E37" s="27" t="s">
        <v>42</v>
      </c>
      <c r="F37" s="81">
        <f>ROUND((SUM(BE115:BE876)),  2)</f>
        <v>0</v>
      </c>
      <c r="I37" s="94">
        <v>0.21</v>
      </c>
      <c r="J37" s="81">
        <f>ROUND(((SUM(BE115:BE876))*I37),  2)</f>
        <v>0</v>
      </c>
      <c r="L37" s="32"/>
    </row>
    <row r="38" spans="2:12" s="1" customFormat="1" ht="14.45" customHeight="1">
      <c r="B38" s="32"/>
      <c r="E38" s="27" t="s">
        <v>43</v>
      </c>
      <c r="F38" s="81">
        <f>ROUND((SUM(BF115:BF876)),  2)</f>
        <v>0</v>
      </c>
      <c r="I38" s="94">
        <v>0.12</v>
      </c>
      <c r="J38" s="81">
        <f>ROUND(((SUM(BF115:BF876))*I38),  2)</f>
        <v>0</v>
      </c>
      <c r="L38" s="32"/>
    </row>
    <row r="39" spans="2:12" s="1" customFormat="1" ht="14.45" hidden="1" customHeight="1">
      <c r="B39" s="32"/>
      <c r="E39" s="27" t="s">
        <v>44</v>
      </c>
      <c r="F39" s="81">
        <f>ROUND((SUM(BG115:BG876)),  2)</f>
        <v>0</v>
      </c>
      <c r="I39" s="94">
        <v>0.21</v>
      </c>
      <c r="J39" s="81">
        <f>0</f>
        <v>0</v>
      </c>
      <c r="L39" s="32"/>
    </row>
    <row r="40" spans="2:12" s="1" customFormat="1" ht="14.45" hidden="1" customHeight="1">
      <c r="B40" s="32"/>
      <c r="E40" s="27" t="s">
        <v>45</v>
      </c>
      <c r="F40" s="81">
        <f>ROUND((SUM(BH115:BH876)),  2)</f>
        <v>0</v>
      </c>
      <c r="I40" s="94">
        <v>0.12</v>
      </c>
      <c r="J40" s="81">
        <f>0</f>
        <v>0</v>
      </c>
      <c r="L40" s="32"/>
    </row>
    <row r="41" spans="2:12" s="1" customFormat="1" ht="14.45" hidden="1" customHeight="1">
      <c r="B41" s="32"/>
      <c r="E41" s="27" t="s">
        <v>46</v>
      </c>
      <c r="F41" s="81">
        <f>ROUND((SUM(BI115:BI876)),  2)</f>
        <v>0</v>
      </c>
      <c r="I41" s="94">
        <v>0</v>
      </c>
      <c r="J41" s="81">
        <f>0</f>
        <v>0</v>
      </c>
      <c r="L41" s="32"/>
    </row>
    <row r="42" spans="2:12" s="1" customFormat="1" ht="6.95" customHeight="1">
      <c r="B42" s="32"/>
      <c r="L42" s="32"/>
    </row>
    <row r="43" spans="2:12" s="1" customFormat="1" ht="25.35" customHeight="1">
      <c r="B43" s="32"/>
      <c r="C43" s="95"/>
      <c r="D43" s="96" t="s">
        <v>47</v>
      </c>
      <c r="E43" s="52"/>
      <c r="F43" s="52"/>
      <c r="G43" s="97" t="s">
        <v>48</v>
      </c>
      <c r="H43" s="98" t="s">
        <v>49</v>
      </c>
      <c r="I43" s="52"/>
      <c r="J43" s="99">
        <f>SUM(J34:J41)</f>
        <v>0</v>
      </c>
      <c r="K43" s="100"/>
      <c r="L43" s="32"/>
    </row>
    <row r="44" spans="2:12" s="1" customFormat="1" ht="14.45" customHeight="1">
      <c r="B44" s="40"/>
      <c r="C44" s="41"/>
      <c r="D44" s="41"/>
      <c r="E44" s="41"/>
      <c r="F44" s="41"/>
      <c r="G44" s="41"/>
      <c r="H44" s="41"/>
      <c r="I44" s="41"/>
      <c r="J44" s="41"/>
      <c r="K44" s="41"/>
      <c r="L44" s="32"/>
    </row>
    <row r="48" spans="2:12" s="1" customFormat="1" ht="6.95" customHeight="1">
      <c r="B48" s="42"/>
      <c r="C48" s="43"/>
      <c r="D48" s="43"/>
      <c r="E48" s="43"/>
      <c r="F48" s="43"/>
      <c r="G48" s="43"/>
      <c r="H48" s="43"/>
      <c r="I48" s="43"/>
      <c r="J48" s="43"/>
      <c r="K48" s="43"/>
      <c r="L48" s="32"/>
    </row>
    <row r="49" spans="2:12" s="1" customFormat="1" ht="24.95" customHeight="1">
      <c r="B49" s="32"/>
      <c r="C49" s="21" t="s">
        <v>155</v>
      </c>
      <c r="L49" s="32"/>
    </row>
    <row r="50" spans="2:12" s="1" customFormat="1" ht="6.95" customHeight="1">
      <c r="B50" s="32"/>
      <c r="L50" s="32"/>
    </row>
    <row r="51" spans="2:12" s="1" customFormat="1" ht="12" customHeight="1">
      <c r="B51" s="32"/>
      <c r="C51" s="27" t="s">
        <v>15</v>
      </c>
      <c r="L51" s="32"/>
    </row>
    <row r="52" spans="2:12" s="1" customFormat="1" ht="16.5" customHeight="1">
      <c r="B52" s="32"/>
      <c r="E52" s="347" t="str">
        <f>E7</f>
        <v>Rekonstrukce pavilonu údržby - A, úprava 13.6.2025</v>
      </c>
      <c r="F52" s="348"/>
      <c r="G52" s="348"/>
      <c r="H52" s="348"/>
      <c r="L52" s="32"/>
    </row>
    <row r="53" spans="2:12" ht="12" customHeight="1">
      <c r="B53" s="20"/>
      <c r="C53" s="27" t="s">
        <v>150</v>
      </c>
      <c r="L53" s="20"/>
    </row>
    <row r="54" spans="2:12" ht="16.5" customHeight="1">
      <c r="B54" s="20"/>
      <c r="E54" s="347" t="s">
        <v>151</v>
      </c>
      <c r="F54" s="320"/>
      <c r="G54" s="320"/>
      <c r="H54" s="320"/>
      <c r="L54" s="20"/>
    </row>
    <row r="55" spans="2:12" ht="12" customHeight="1">
      <c r="B55" s="20"/>
      <c r="C55" s="27" t="s">
        <v>152</v>
      </c>
      <c r="L55" s="20"/>
    </row>
    <row r="56" spans="2:12" s="1" customFormat="1" ht="16.5" customHeight="1">
      <c r="B56" s="32"/>
      <c r="E56" s="311" t="s">
        <v>630</v>
      </c>
      <c r="F56" s="346"/>
      <c r="G56" s="346"/>
      <c r="H56" s="346"/>
      <c r="L56" s="32"/>
    </row>
    <row r="57" spans="2:12" s="1" customFormat="1" ht="12" customHeight="1">
      <c r="B57" s="32"/>
      <c r="C57" s="27" t="s">
        <v>631</v>
      </c>
      <c r="L57" s="32"/>
    </row>
    <row r="58" spans="2:12" s="1" customFormat="1" ht="16.5" customHeight="1">
      <c r="B58" s="32"/>
      <c r="E58" s="342" t="str">
        <f>E13</f>
        <v>01 - SO 01.1.1 - Stavební část</v>
      </c>
      <c r="F58" s="346"/>
      <c r="G58" s="346"/>
      <c r="H58" s="346"/>
      <c r="L58" s="32"/>
    </row>
    <row r="59" spans="2:12" s="1" customFormat="1" ht="6.95" customHeight="1">
      <c r="B59" s="32"/>
      <c r="L59" s="32"/>
    </row>
    <row r="60" spans="2:12" s="1" customFormat="1" ht="12" customHeight="1">
      <c r="B60" s="32"/>
      <c r="C60" s="27" t="s">
        <v>20</v>
      </c>
      <c r="F60" s="25" t="str">
        <f>F16</f>
        <v>Praha - Suchdol</v>
      </c>
      <c r="I60" s="27" t="s">
        <v>22</v>
      </c>
      <c r="J60" s="48" t="str">
        <f>IF(J16="","",J16)</f>
        <v>3. 4. 2024</v>
      </c>
      <c r="L60" s="32"/>
    </row>
    <row r="61" spans="2:12" s="1" customFormat="1" ht="6.95" customHeight="1">
      <c r="B61" s="32"/>
      <c r="L61" s="32"/>
    </row>
    <row r="62" spans="2:12" s="1" customFormat="1" ht="25.7" customHeight="1">
      <c r="B62" s="32"/>
      <c r="C62" s="27" t="s">
        <v>24</v>
      </c>
      <c r="F62" s="25" t="str">
        <f>E19</f>
        <v>Česká zemedělská univerzita</v>
      </c>
      <c r="I62" s="27" t="s">
        <v>30</v>
      </c>
      <c r="J62" s="30" t="str">
        <f>E25</f>
        <v>GREBNER,  spol. s r.o.</v>
      </c>
      <c r="L62" s="32"/>
    </row>
    <row r="63" spans="2:12" s="1" customFormat="1" ht="15.2" customHeight="1">
      <c r="B63" s="32"/>
      <c r="C63" s="27" t="s">
        <v>28</v>
      </c>
      <c r="F63" s="25" t="str">
        <f>IF(E22="","",E22)</f>
        <v>Vyplň údaj</v>
      </c>
      <c r="I63" s="27" t="s">
        <v>33</v>
      </c>
      <c r="J63" s="30" t="str">
        <f>E28</f>
        <v>Ing. Josef Němeček</v>
      </c>
      <c r="L63" s="32"/>
    </row>
    <row r="64" spans="2:12" s="1" customFormat="1" ht="10.35" customHeight="1">
      <c r="B64" s="32"/>
      <c r="L64" s="32"/>
    </row>
    <row r="65" spans="2:47" s="1" customFormat="1" ht="29.25" customHeight="1">
      <c r="B65" s="32"/>
      <c r="C65" s="101" t="s">
        <v>156</v>
      </c>
      <c r="D65" s="95"/>
      <c r="E65" s="95"/>
      <c r="F65" s="95"/>
      <c r="G65" s="95"/>
      <c r="H65" s="95"/>
      <c r="I65" s="95"/>
      <c r="J65" s="102" t="s">
        <v>157</v>
      </c>
      <c r="K65" s="95"/>
      <c r="L65" s="32"/>
    </row>
    <row r="66" spans="2:47" s="1" customFormat="1" ht="10.35" customHeight="1">
      <c r="B66" s="32"/>
      <c r="L66" s="32"/>
    </row>
    <row r="67" spans="2:47" s="1" customFormat="1" ht="22.9" customHeight="1">
      <c r="B67" s="32"/>
      <c r="C67" s="103" t="s">
        <v>69</v>
      </c>
      <c r="J67" s="61">
        <f>J115</f>
        <v>0</v>
      </c>
      <c r="L67" s="32"/>
      <c r="AU67" s="17" t="s">
        <v>158</v>
      </c>
    </row>
    <row r="68" spans="2:47" s="8" customFormat="1" ht="24.95" customHeight="1">
      <c r="B68" s="104"/>
      <c r="D68" s="105" t="s">
        <v>159</v>
      </c>
      <c r="E68" s="106"/>
      <c r="F68" s="106"/>
      <c r="G68" s="106"/>
      <c r="H68" s="106"/>
      <c r="I68" s="106"/>
      <c r="J68" s="107">
        <f>J116</f>
        <v>0</v>
      </c>
      <c r="L68" s="104"/>
    </row>
    <row r="69" spans="2:47" s="9" customFormat="1" ht="19.899999999999999" customHeight="1">
      <c r="B69" s="108"/>
      <c r="D69" s="109" t="s">
        <v>633</v>
      </c>
      <c r="E69" s="110"/>
      <c r="F69" s="110"/>
      <c r="G69" s="110"/>
      <c r="H69" s="110"/>
      <c r="I69" s="110"/>
      <c r="J69" s="111">
        <f>J117</f>
        <v>0</v>
      </c>
      <c r="L69" s="108"/>
    </row>
    <row r="70" spans="2:47" s="9" customFormat="1" ht="19.899999999999999" customHeight="1">
      <c r="B70" s="108"/>
      <c r="D70" s="109" t="s">
        <v>161</v>
      </c>
      <c r="E70" s="110"/>
      <c r="F70" s="110"/>
      <c r="G70" s="110"/>
      <c r="H70" s="110"/>
      <c r="I70" s="110"/>
      <c r="J70" s="111">
        <f>J171</f>
        <v>0</v>
      </c>
      <c r="L70" s="108"/>
    </row>
    <row r="71" spans="2:47" s="9" customFormat="1" ht="19.899999999999999" customHeight="1">
      <c r="B71" s="108"/>
      <c r="D71" s="109" t="s">
        <v>634</v>
      </c>
      <c r="E71" s="110"/>
      <c r="F71" s="110"/>
      <c r="G71" s="110"/>
      <c r="H71" s="110"/>
      <c r="I71" s="110"/>
      <c r="J71" s="111">
        <f>J217</f>
        <v>0</v>
      </c>
      <c r="L71" s="108"/>
    </row>
    <row r="72" spans="2:47" s="9" customFormat="1" ht="19.899999999999999" customHeight="1">
      <c r="B72" s="108"/>
      <c r="D72" s="109" t="s">
        <v>635</v>
      </c>
      <c r="E72" s="110"/>
      <c r="F72" s="110"/>
      <c r="G72" s="110"/>
      <c r="H72" s="110"/>
      <c r="I72" s="110"/>
      <c r="J72" s="111">
        <f>J242</f>
        <v>0</v>
      </c>
      <c r="L72" s="108"/>
    </row>
    <row r="73" spans="2:47" s="9" customFormat="1" ht="19.899999999999999" customHeight="1">
      <c r="B73" s="108"/>
      <c r="D73" s="109" t="s">
        <v>162</v>
      </c>
      <c r="E73" s="110"/>
      <c r="F73" s="110"/>
      <c r="G73" s="110"/>
      <c r="H73" s="110"/>
      <c r="I73" s="110"/>
      <c r="J73" s="111">
        <f>J350</f>
        <v>0</v>
      </c>
      <c r="L73" s="108"/>
    </row>
    <row r="74" spans="2:47" s="9" customFormat="1" ht="19.899999999999999" customHeight="1">
      <c r="B74" s="108"/>
      <c r="D74" s="109" t="s">
        <v>636</v>
      </c>
      <c r="E74" s="110"/>
      <c r="F74" s="110"/>
      <c r="G74" s="110"/>
      <c r="H74" s="110"/>
      <c r="I74" s="110"/>
      <c r="J74" s="111">
        <f>J389</f>
        <v>0</v>
      </c>
      <c r="L74" s="108"/>
    </row>
    <row r="75" spans="2:47" s="8" customFormat="1" ht="24.95" customHeight="1">
      <c r="B75" s="104"/>
      <c r="D75" s="105" t="s">
        <v>164</v>
      </c>
      <c r="E75" s="106"/>
      <c r="F75" s="106"/>
      <c r="G75" s="106"/>
      <c r="H75" s="106"/>
      <c r="I75" s="106"/>
      <c r="J75" s="107">
        <f>J392</f>
        <v>0</v>
      </c>
      <c r="L75" s="104"/>
    </row>
    <row r="76" spans="2:47" s="9" customFormat="1" ht="19.899999999999999" customHeight="1">
      <c r="B76" s="108"/>
      <c r="D76" s="109" t="s">
        <v>165</v>
      </c>
      <c r="E76" s="110"/>
      <c r="F76" s="110"/>
      <c r="G76" s="110"/>
      <c r="H76" s="110"/>
      <c r="I76" s="110"/>
      <c r="J76" s="111">
        <f>J393</f>
        <v>0</v>
      </c>
      <c r="L76" s="108"/>
    </row>
    <row r="77" spans="2:47" s="9" customFormat="1" ht="19.899999999999999" customHeight="1">
      <c r="B77" s="108"/>
      <c r="D77" s="109" t="s">
        <v>166</v>
      </c>
      <c r="E77" s="110"/>
      <c r="F77" s="110"/>
      <c r="G77" s="110"/>
      <c r="H77" s="110"/>
      <c r="I77" s="110"/>
      <c r="J77" s="111">
        <f>J429</f>
        <v>0</v>
      </c>
      <c r="L77" s="108"/>
    </row>
    <row r="78" spans="2:47" s="9" customFormat="1" ht="19.899999999999999" customHeight="1">
      <c r="B78" s="108"/>
      <c r="D78" s="109" t="s">
        <v>167</v>
      </c>
      <c r="E78" s="110"/>
      <c r="F78" s="110"/>
      <c r="G78" s="110"/>
      <c r="H78" s="110"/>
      <c r="I78" s="110"/>
      <c r="J78" s="111">
        <f>J453</f>
        <v>0</v>
      </c>
      <c r="L78" s="108"/>
    </row>
    <row r="79" spans="2:47" s="9" customFormat="1" ht="19.899999999999999" customHeight="1">
      <c r="B79" s="108"/>
      <c r="D79" s="109" t="s">
        <v>637</v>
      </c>
      <c r="E79" s="110"/>
      <c r="F79" s="110"/>
      <c r="G79" s="110"/>
      <c r="H79" s="110"/>
      <c r="I79" s="110"/>
      <c r="J79" s="111">
        <f>J481</f>
        <v>0</v>
      </c>
      <c r="L79" s="108"/>
    </row>
    <row r="80" spans="2:47" s="9" customFormat="1" ht="19.899999999999999" customHeight="1">
      <c r="B80" s="108"/>
      <c r="D80" s="109" t="s">
        <v>638</v>
      </c>
      <c r="E80" s="110"/>
      <c r="F80" s="110"/>
      <c r="G80" s="110"/>
      <c r="H80" s="110"/>
      <c r="I80" s="110"/>
      <c r="J80" s="111">
        <f>J491</f>
        <v>0</v>
      </c>
      <c r="L80" s="108"/>
    </row>
    <row r="81" spans="2:12" s="9" customFormat="1" ht="19.899999999999999" customHeight="1">
      <c r="B81" s="108"/>
      <c r="D81" s="109" t="s">
        <v>639</v>
      </c>
      <c r="E81" s="110"/>
      <c r="F81" s="110"/>
      <c r="G81" s="110"/>
      <c r="H81" s="110"/>
      <c r="I81" s="110"/>
      <c r="J81" s="111">
        <f>J495</f>
        <v>0</v>
      </c>
      <c r="L81" s="108"/>
    </row>
    <row r="82" spans="2:12" s="9" customFormat="1" ht="19.899999999999999" customHeight="1">
      <c r="B82" s="108"/>
      <c r="D82" s="109" t="s">
        <v>640</v>
      </c>
      <c r="E82" s="110"/>
      <c r="F82" s="110"/>
      <c r="G82" s="110"/>
      <c r="H82" s="110"/>
      <c r="I82" s="110"/>
      <c r="J82" s="111">
        <f>J499</f>
        <v>0</v>
      </c>
      <c r="L82" s="108"/>
    </row>
    <row r="83" spans="2:12" s="9" customFormat="1" ht="19.899999999999999" customHeight="1">
      <c r="B83" s="108"/>
      <c r="D83" s="109" t="s">
        <v>169</v>
      </c>
      <c r="E83" s="110"/>
      <c r="F83" s="110"/>
      <c r="G83" s="110"/>
      <c r="H83" s="110"/>
      <c r="I83" s="110"/>
      <c r="J83" s="111">
        <f>J539</f>
        <v>0</v>
      </c>
      <c r="L83" s="108"/>
    </row>
    <row r="84" spans="2:12" s="9" customFormat="1" ht="19.899999999999999" customHeight="1">
      <c r="B84" s="108"/>
      <c r="D84" s="109" t="s">
        <v>641</v>
      </c>
      <c r="E84" s="110"/>
      <c r="F84" s="110"/>
      <c r="G84" s="110"/>
      <c r="H84" s="110"/>
      <c r="I84" s="110"/>
      <c r="J84" s="111">
        <f>J568</f>
        <v>0</v>
      </c>
      <c r="L84" s="108"/>
    </row>
    <row r="85" spans="2:12" s="9" customFormat="1" ht="19.899999999999999" customHeight="1">
      <c r="B85" s="108"/>
      <c r="D85" s="109" t="s">
        <v>170</v>
      </c>
      <c r="E85" s="110"/>
      <c r="F85" s="110"/>
      <c r="G85" s="110"/>
      <c r="H85" s="110"/>
      <c r="I85" s="110"/>
      <c r="J85" s="111">
        <f>J597</f>
        <v>0</v>
      </c>
      <c r="L85" s="108"/>
    </row>
    <row r="86" spans="2:12" s="9" customFormat="1" ht="19.899999999999999" customHeight="1">
      <c r="B86" s="108"/>
      <c r="D86" s="109" t="s">
        <v>171</v>
      </c>
      <c r="E86" s="110"/>
      <c r="F86" s="110"/>
      <c r="G86" s="110"/>
      <c r="H86" s="110"/>
      <c r="I86" s="110"/>
      <c r="J86" s="111">
        <f>J729</f>
        <v>0</v>
      </c>
      <c r="L86" s="108"/>
    </row>
    <row r="87" spans="2:12" s="9" customFormat="1" ht="19.899999999999999" customHeight="1">
      <c r="B87" s="108"/>
      <c r="D87" s="109" t="s">
        <v>172</v>
      </c>
      <c r="E87" s="110"/>
      <c r="F87" s="110"/>
      <c r="G87" s="110"/>
      <c r="H87" s="110"/>
      <c r="I87" s="110"/>
      <c r="J87" s="111">
        <f>J754</f>
        <v>0</v>
      </c>
      <c r="L87" s="108"/>
    </row>
    <row r="88" spans="2:12" s="9" customFormat="1" ht="19.899999999999999" customHeight="1">
      <c r="B88" s="108"/>
      <c r="D88" s="109" t="s">
        <v>173</v>
      </c>
      <c r="E88" s="110"/>
      <c r="F88" s="110"/>
      <c r="G88" s="110"/>
      <c r="H88" s="110"/>
      <c r="I88" s="110"/>
      <c r="J88" s="111">
        <f>J779</f>
        <v>0</v>
      </c>
      <c r="L88" s="108"/>
    </row>
    <row r="89" spans="2:12" s="9" customFormat="1" ht="19.899999999999999" customHeight="1">
      <c r="B89" s="108"/>
      <c r="D89" s="109" t="s">
        <v>642</v>
      </c>
      <c r="E89" s="110"/>
      <c r="F89" s="110"/>
      <c r="G89" s="110"/>
      <c r="H89" s="110"/>
      <c r="I89" s="110"/>
      <c r="J89" s="111">
        <f>J801</f>
        <v>0</v>
      </c>
      <c r="L89" s="108"/>
    </row>
    <row r="90" spans="2:12" s="9" customFormat="1" ht="19.899999999999999" customHeight="1">
      <c r="B90" s="108"/>
      <c r="D90" s="109" t="s">
        <v>643</v>
      </c>
      <c r="E90" s="110"/>
      <c r="F90" s="110"/>
      <c r="G90" s="110"/>
      <c r="H90" s="110"/>
      <c r="I90" s="110"/>
      <c r="J90" s="111">
        <f>J815</f>
        <v>0</v>
      </c>
      <c r="L90" s="108"/>
    </row>
    <row r="91" spans="2:12" s="9" customFormat="1" ht="19.899999999999999" customHeight="1">
      <c r="B91" s="108"/>
      <c r="D91" s="109" t="s">
        <v>644</v>
      </c>
      <c r="E91" s="110"/>
      <c r="F91" s="110"/>
      <c r="G91" s="110"/>
      <c r="H91" s="110"/>
      <c r="I91" s="110"/>
      <c r="J91" s="111">
        <f>J850</f>
        <v>0</v>
      </c>
      <c r="L91" s="108"/>
    </row>
    <row r="92" spans="2:12" s="1" customFormat="1" ht="21.75" customHeight="1">
      <c r="B92" s="32"/>
      <c r="L92" s="32"/>
    </row>
    <row r="93" spans="2:12" s="1" customFormat="1" ht="6.95" customHeight="1">
      <c r="B93" s="40"/>
      <c r="C93" s="41"/>
      <c r="D93" s="41"/>
      <c r="E93" s="41"/>
      <c r="F93" s="41"/>
      <c r="G93" s="41"/>
      <c r="H93" s="41"/>
      <c r="I93" s="41"/>
      <c r="J93" s="41"/>
      <c r="K93" s="41"/>
      <c r="L93" s="32"/>
    </row>
    <row r="97" spans="2:12" s="1" customFormat="1" ht="6.95" customHeight="1">
      <c r="B97" s="42"/>
      <c r="C97" s="43"/>
      <c r="D97" s="43"/>
      <c r="E97" s="43"/>
      <c r="F97" s="43"/>
      <c r="G97" s="43"/>
      <c r="H97" s="43"/>
      <c r="I97" s="43"/>
      <c r="J97" s="43"/>
      <c r="K97" s="43"/>
      <c r="L97" s="32"/>
    </row>
    <row r="98" spans="2:12" s="1" customFormat="1" ht="24.95" customHeight="1">
      <c r="B98" s="32"/>
      <c r="C98" s="21" t="s">
        <v>174</v>
      </c>
      <c r="L98" s="32"/>
    </row>
    <row r="99" spans="2:12" s="1" customFormat="1" ht="6.95" customHeight="1">
      <c r="B99" s="32"/>
      <c r="L99" s="32"/>
    </row>
    <row r="100" spans="2:12" s="1" customFormat="1" ht="12" customHeight="1">
      <c r="B100" s="32"/>
      <c r="C100" s="27" t="s">
        <v>15</v>
      </c>
      <c r="L100" s="32"/>
    </row>
    <row r="101" spans="2:12" s="1" customFormat="1" ht="16.5" customHeight="1">
      <c r="B101" s="32"/>
      <c r="E101" s="347" t="str">
        <f>E7</f>
        <v>Rekonstrukce pavilonu údržby - A, úprava 13.6.2025</v>
      </c>
      <c r="F101" s="348"/>
      <c r="G101" s="348"/>
      <c r="H101" s="348"/>
      <c r="L101" s="32"/>
    </row>
    <row r="102" spans="2:12" ht="12" customHeight="1">
      <c r="B102" s="20"/>
      <c r="C102" s="27" t="s">
        <v>150</v>
      </c>
      <c r="L102" s="20"/>
    </row>
    <row r="103" spans="2:12" ht="16.5" customHeight="1">
      <c r="B103" s="20"/>
      <c r="E103" s="347" t="s">
        <v>151</v>
      </c>
      <c r="F103" s="320"/>
      <c r="G103" s="320"/>
      <c r="H103" s="320"/>
      <c r="L103" s="20"/>
    </row>
    <row r="104" spans="2:12" ht="12" customHeight="1">
      <c r="B104" s="20"/>
      <c r="C104" s="27" t="s">
        <v>152</v>
      </c>
      <c r="L104" s="20"/>
    </row>
    <row r="105" spans="2:12" s="1" customFormat="1" ht="16.5" customHeight="1">
      <c r="B105" s="32"/>
      <c r="E105" s="311" t="s">
        <v>630</v>
      </c>
      <c r="F105" s="346"/>
      <c r="G105" s="346"/>
      <c r="H105" s="346"/>
      <c r="L105" s="32"/>
    </row>
    <row r="106" spans="2:12" s="1" customFormat="1" ht="12" customHeight="1">
      <c r="B106" s="32"/>
      <c r="C106" s="27" t="s">
        <v>631</v>
      </c>
      <c r="L106" s="32"/>
    </row>
    <row r="107" spans="2:12" s="1" customFormat="1" ht="16.5" customHeight="1">
      <c r="B107" s="32"/>
      <c r="E107" s="342" t="str">
        <f>E13</f>
        <v>01 - SO 01.1.1 - Stavební část</v>
      </c>
      <c r="F107" s="346"/>
      <c r="G107" s="346"/>
      <c r="H107" s="346"/>
      <c r="L107" s="32"/>
    </row>
    <row r="108" spans="2:12" s="1" customFormat="1" ht="6.95" customHeight="1">
      <c r="B108" s="32"/>
      <c r="L108" s="32"/>
    </row>
    <row r="109" spans="2:12" s="1" customFormat="1" ht="12" customHeight="1">
      <c r="B109" s="32"/>
      <c r="C109" s="27" t="s">
        <v>20</v>
      </c>
      <c r="F109" s="25" t="str">
        <f>F16</f>
        <v>Praha - Suchdol</v>
      </c>
      <c r="I109" s="27" t="s">
        <v>22</v>
      </c>
      <c r="J109" s="48" t="str">
        <f>IF(J16="","",J16)</f>
        <v>3. 4. 2024</v>
      </c>
      <c r="L109" s="32"/>
    </row>
    <row r="110" spans="2:12" s="1" customFormat="1" ht="6.95" customHeight="1">
      <c r="B110" s="32"/>
      <c r="L110" s="32"/>
    </row>
    <row r="111" spans="2:12" s="1" customFormat="1" ht="25.7" customHeight="1">
      <c r="B111" s="32"/>
      <c r="C111" s="27" t="s">
        <v>24</v>
      </c>
      <c r="F111" s="25" t="str">
        <f>E19</f>
        <v>Česká zemedělská univerzita</v>
      </c>
      <c r="I111" s="27" t="s">
        <v>30</v>
      </c>
      <c r="J111" s="30" t="str">
        <f>E25</f>
        <v>GREBNER,  spol. s r.o.</v>
      </c>
      <c r="L111" s="32"/>
    </row>
    <row r="112" spans="2:12" s="1" customFormat="1" ht="15.2" customHeight="1">
      <c r="B112" s="32"/>
      <c r="C112" s="27" t="s">
        <v>28</v>
      </c>
      <c r="F112" s="25" t="str">
        <f>IF(E22="","",E22)</f>
        <v>Vyplň údaj</v>
      </c>
      <c r="I112" s="27" t="s">
        <v>33</v>
      </c>
      <c r="J112" s="30" t="str">
        <f>E28</f>
        <v>Ing. Josef Němeček</v>
      </c>
      <c r="L112" s="32"/>
    </row>
    <row r="113" spans="2:65" s="1" customFormat="1" ht="10.35" customHeight="1">
      <c r="B113" s="32"/>
      <c r="L113" s="32"/>
    </row>
    <row r="114" spans="2:65" s="10" customFormat="1" ht="29.25" customHeight="1">
      <c r="B114" s="112"/>
      <c r="C114" s="113" t="s">
        <v>175</v>
      </c>
      <c r="D114" s="114" t="s">
        <v>56</v>
      </c>
      <c r="E114" s="114" t="s">
        <v>52</v>
      </c>
      <c r="F114" s="114" t="s">
        <v>53</v>
      </c>
      <c r="G114" s="114" t="s">
        <v>176</v>
      </c>
      <c r="H114" s="114" t="s">
        <v>177</v>
      </c>
      <c r="I114" s="114" t="s">
        <v>178</v>
      </c>
      <c r="J114" s="114" t="s">
        <v>157</v>
      </c>
      <c r="K114" s="115" t="s">
        <v>179</v>
      </c>
      <c r="L114" s="112"/>
      <c r="M114" s="54" t="s">
        <v>18</v>
      </c>
      <c r="N114" s="55" t="s">
        <v>41</v>
      </c>
      <c r="O114" s="55" t="s">
        <v>180</v>
      </c>
      <c r="P114" s="55" t="s">
        <v>181</v>
      </c>
      <c r="Q114" s="55" t="s">
        <v>182</v>
      </c>
      <c r="R114" s="55" t="s">
        <v>183</v>
      </c>
      <c r="S114" s="55" t="s">
        <v>184</v>
      </c>
      <c r="T114" s="56" t="s">
        <v>185</v>
      </c>
    </row>
    <row r="115" spans="2:65" s="1" customFormat="1" ht="22.9" customHeight="1">
      <c r="B115" s="32"/>
      <c r="C115" s="59" t="s">
        <v>186</v>
      </c>
      <c r="J115" s="116">
        <f>BK115</f>
        <v>0</v>
      </c>
      <c r="L115" s="32"/>
      <c r="M115" s="57"/>
      <c r="N115" s="49"/>
      <c r="O115" s="49"/>
      <c r="P115" s="117">
        <f>P116+P392</f>
        <v>0</v>
      </c>
      <c r="Q115" s="49"/>
      <c r="R115" s="117">
        <f>R116+R392</f>
        <v>202.82489682999997</v>
      </c>
      <c r="S115" s="49"/>
      <c r="T115" s="118">
        <f>T116+T392</f>
        <v>0.70181350000000009</v>
      </c>
      <c r="AT115" s="17" t="s">
        <v>70</v>
      </c>
      <c r="AU115" s="17" t="s">
        <v>158</v>
      </c>
      <c r="BK115" s="119">
        <f>BK116+BK392</f>
        <v>0</v>
      </c>
    </row>
    <row r="116" spans="2:65" s="11" customFormat="1" ht="25.9" customHeight="1">
      <c r="B116" s="120"/>
      <c r="D116" s="121" t="s">
        <v>70</v>
      </c>
      <c r="E116" s="122" t="s">
        <v>187</v>
      </c>
      <c r="F116" s="122" t="s">
        <v>188</v>
      </c>
      <c r="I116" s="123"/>
      <c r="J116" s="124">
        <f>BK116</f>
        <v>0</v>
      </c>
      <c r="L116" s="120"/>
      <c r="M116" s="125"/>
      <c r="P116" s="126">
        <f>P117+P171+P217+P242+P350+P389</f>
        <v>0</v>
      </c>
      <c r="R116" s="126">
        <f>R117+R171+R217+R242+R350+R389</f>
        <v>174.26752551999996</v>
      </c>
      <c r="T116" s="127">
        <f>T117+T171+T217+T242+T350+T389</f>
        <v>0.59733400000000003</v>
      </c>
      <c r="AR116" s="121" t="s">
        <v>78</v>
      </c>
      <c r="AT116" s="128" t="s">
        <v>70</v>
      </c>
      <c r="AU116" s="128" t="s">
        <v>71</v>
      </c>
      <c r="AY116" s="121" t="s">
        <v>189</v>
      </c>
      <c r="BK116" s="129">
        <f>BK117+BK171+BK217+BK242+BK350+BK389</f>
        <v>0</v>
      </c>
    </row>
    <row r="117" spans="2:65" s="11" customFormat="1" ht="22.9" customHeight="1">
      <c r="B117" s="120"/>
      <c r="D117" s="121" t="s">
        <v>70</v>
      </c>
      <c r="E117" s="130" t="s">
        <v>80</v>
      </c>
      <c r="F117" s="130" t="s">
        <v>645</v>
      </c>
      <c r="I117" s="123"/>
      <c r="J117" s="131">
        <f>BK117</f>
        <v>0</v>
      </c>
      <c r="L117" s="120"/>
      <c r="M117" s="125"/>
      <c r="P117" s="126">
        <f>SUM(P118:P170)</f>
        <v>0</v>
      </c>
      <c r="R117" s="126">
        <f>SUM(R118:R170)</f>
        <v>41.680651019999999</v>
      </c>
      <c r="T117" s="127">
        <f>SUM(T118:T170)</f>
        <v>0</v>
      </c>
      <c r="AR117" s="121" t="s">
        <v>78</v>
      </c>
      <c r="AT117" s="128" t="s">
        <v>70</v>
      </c>
      <c r="AU117" s="128" t="s">
        <v>78</v>
      </c>
      <c r="AY117" s="121" t="s">
        <v>189</v>
      </c>
      <c r="BK117" s="129">
        <f>SUM(BK118:BK170)</f>
        <v>0</v>
      </c>
    </row>
    <row r="118" spans="2:65" s="1" customFormat="1" ht="24.2" customHeight="1">
      <c r="B118" s="32"/>
      <c r="C118" s="132" t="s">
        <v>78</v>
      </c>
      <c r="D118" s="132" t="s">
        <v>191</v>
      </c>
      <c r="E118" s="133" t="s">
        <v>646</v>
      </c>
      <c r="F118" s="134" t="s">
        <v>647</v>
      </c>
      <c r="G118" s="135" t="s">
        <v>135</v>
      </c>
      <c r="H118" s="136">
        <v>398.68</v>
      </c>
      <c r="I118" s="137"/>
      <c r="J118" s="138">
        <f>ROUND(I118*H118,2)</f>
        <v>0</v>
      </c>
      <c r="K118" s="134" t="s">
        <v>194</v>
      </c>
      <c r="L118" s="32"/>
      <c r="M118" s="139" t="s">
        <v>18</v>
      </c>
      <c r="N118" s="140" t="s">
        <v>42</v>
      </c>
      <c r="P118" s="141">
        <f>O118*H118</f>
        <v>0</v>
      </c>
      <c r="Q118" s="141">
        <v>2.2000000000000001E-4</v>
      </c>
      <c r="R118" s="141">
        <f>Q118*H118</f>
        <v>8.7709599999999999E-2</v>
      </c>
      <c r="S118" s="141">
        <v>0</v>
      </c>
      <c r="T118" s="142">
        <f>S118*H118</f>
        <v>0</v>
      </c>
      <c r="AR118" s="143" t="s">
        <v>195</v>
      </c>
      <c r="AT118" s="143" t="s">
        <v>191</v>
      </c>
      <c r="AU118" s="143" t="s">
        <v>80</v>
      </c>
      <c r="AY118" s="17" t="s">
        <v>189</v>
      </c>
      <c r="BE118" s="144">
        <f>IF(N118="základní",J118,0)</f>
        <v>0</v>
      </c>
      <c r="BF118" s="144">
        <f>IF(N118="snížená",J118,0)</f>
        <v>0</v>
      </c>
      <c r="BG118" s="144">
        <f>IF(N118="zákl. přenesená",J118,0)</f>
        <v>0</v>
      </c>
      <c r="BH118" s="144">
        <f>IF(N118="sníž. přenesená",J118,0)</f>
        <v>0</v>
      </c>
      <c r="BI118" s="144">
        <f>IF(N118="nulová",J118,0)</f>
        <v>0</v>
      </c>
      <c r="BJ118" s="17" t="s">
        <v>78</v>
      </c>
      <c r="BK118" s="144">
        <f>ROUND(I118*H118,2)</f>
        <v>0</v>
      </c>
      <c r="BL118" s="17" t="s">
        <v>195</v>
      </c>
      <c r="BM118" s="143" t="s">
        <v>648</v>
      </c>
    </row>
    <row r="119" spans="2:65" s="1" customFormat="1">
      <c r="B119" s="32"/>
      <c r="D119" s="145" t="s">
        <v>197</v>
      </c>
      <c r="F119" s="146" t="s">
        <v>649</v>
      </c>
      <c r="I119" s="147"/>
      <c r="L119" s="32"/>
      <c r="M119" s="148"/>
      <c r="T119" s="51"/>
      <c r="AT119" s="17" t="s">
        <v>197</v>
      </c>
      <c r="AU119" s="17" t="s">
        <v>80</v>
      </c>
    </row>
    <row r="120" spans="2:65" s="12" customFormat="1">
      <c r="B120" s="149"/>
      <c r="D120" s="150" t="s">
        <v>144</v>
      </c>
      <c r="E120" s="151" t="s">
        <v>18</v>
      </c>
      <c r="F120" s="152" t="s">
        <v>650</v>
      </c>
      <c r="H120" s="153">
        <v>398.68</v>
      </c>
      <c r="I120" s="154"/>
      <c r="L120" s="149"/>
      <c r="M120" s="155"/>
      <c r="T120" s="156"/>
      <c r="AT120" s="151" t="s">
        <v>144</v>
      </c>
      <c r="AU120" s="151" t="s">
        <v>80</v>
      </c>
      <c r="AV120" s="12" t="s">
        <v>80</v>
      </c>
      <c r="AW120" s="12" t="s">
        <v>32</v>
      </c>
      <c r="AX120" s="12" t="s">
        <v>78</v>
      </c>
      <c r="AY120" s="151" t="s">
        <v>189</v>
      </c>
    </row>
    <row r="121" spans="2:65" s="1" customFormat="1" ht="16.5" customHeight="1">
      <c r="B121" s="32"/>
      <c r="C121" s="168" t="s">
        <v>80</v>
      </c>
      <c r="D121" s="168" t="s">
        <v>651</v>
      </c>
      <c r="E121" s="169" t="s">
        <v>652</v>
      </c>
      <c r="F121" s="170" t="s">
        <v>653</v>
      </c>
      <c r="G121" s="171" t="s">
        <v>135</v>
      </c>
      <c r="H121" s="172">
        <v>229.24100000000001</v>
      </c>
      <c r="I121" s="173"/>
      <c r="J121" s="174">
        <f>ROUND(I121*H121,2)</f>
        <v>0</v>
      </c>
      <c r="K121" s="170" t="s">
        <v>194</v>
      </c>
      <c r="L121" s="175"/>
      <c r="M121" s="176" t="s">
        <v>18</v>
      </c>
      <c r="N121" s="177" t="s">
        <v>42</v>
      </c>
      <c r="P121" s="141">
        <f>O121*H121</f>
        <v>0</v>
      </c>
      <c r="Q121" s="141">
        <v>2.9999999999999997E-4</v>
      </c>
      <c r="R121" s="141">
        <f>Q121*H121</f>
        <v>6.8772299999999995E-2</v>
      </c>
      <c r="S121" s="141">
        <v>0</v>
      </c>
      <c r="T121" s="142">
        <f>S121*H121</f>
        <v>0</v>
      </c>
      <c r="AR121" s="143" t="s">
        <v>234</v>
      </c>
      <c r="AT121" s="143" t="s">
        <v>651</v>
      </c>
      <c r="AU121" s="143" t="s">
        <v>80</v>
      </c>
      <c r="AY121" s="17" t="s">
        <v>189</v>
      </c>
      <c r="BE121" s="144">
        <f>IF(N121="základní",J121,0)</f>
        <v>0</v>
      </c>
      <c r="BF121" s="144">
        <f>IF(N121="snížená",J121,0)</f>
        <v>0</v>
      </c>
      <c r="BG121" s="144">
        <f>IF(N121="zákl. přenesená",J121,0)</f>
        <v>0</v>
      </c>
      <c r="BH121" s="144">
        <f>IF(N121="sníž. přenesená",J121,0)</f>
        <v>0</v>
      </c>
      <c r="BI121" s="144">
        <f>IF(N121="nulová",J121,0)</f>
        <v>0</v>
      </c>
      <c r="BJ121" s="17" t="s">
        <v>78</v>
      </c>
      <c r="BK121" s="144">
        <f>ROUND(I121*H121,2)</f>
        <v>0</v>
      </c>
      <c r="BL121" s="17" t="s">
        <v>195</v>
      </c>
      <c r="BM121" s="143" t="s">
        <v>654</v>
      </c>
    </row>
    <row r="122" spans="2:65" s="12" customFormat="1">
      <c r="B122" s="149"/>
      <c r="D122" s="150" t="s">
        <v>144</v>
      </c>
      <c r="E122" s="151" t="s">
        <v>18</v>
      </c>
      <c r="F122" s="152" t="s">
        <v>655</v>
      </c>
      <c r="H122" s="153">
        <v>199.34</v>
      </c>
      <c r="I122" s="154"/>
      <c r="L122" s="149"/>
      <c r="M122" s="155"/>
      <c r="T122" s="156"/>
      <c r="AT122" s="151" t="s">
        <v>144</v>
      </c>
      <c r="AU122" s="151" t="s">
        <v>80</v>
      </c>
      <c r="AV122" s="12" t="s">
        <v>80</v>
      </c>
      <c r="AW122" s="12" t="s">
        <v>32</v>
      </c>
      <c r="AX122" s="12" t="s">
        <v>78</v>
      </c>
      <c r="AY122" s="151" t="s">
        <v>189</v>
      </c>
    </row>
    <row r="123" spans="2:65" s="12" customFormat="1">
      <c r="B123" s="149"/>
      <c r="D123" s="150" t="s">
        <v>144</v>
      </c>
      <c r="F123" s="152" t="s">
        <v>656</v>
      </c>
      <c r="H123" s="153">
        <v>229.24100000000001</v>
      </c>
      <c r="I123" s="154"/>
      <c r="L123" s="149"/>
      <c r="M123" s="155"/>
      <c r="T123" s="156"/>
      <c r="AT123" s="151" t="s">
        <v>144</v>
      </c>
      <c r="AU123" s="151" t="s">
        <v>80</v>
      </c>
      <c r="AV123" s="12" t="s">
        <v>80</v>
      </c>
      <c r="AW123" s="12" t="s">
        <v>4</v>
      </c>
      <c r="AX123" s="12" t="s">
        <v>78</v>
      </c>
      <c r="AY123" s="151" t="s">
        <v>189</v>
      </c>
    </row>
    <row r="124" spans="2:65" s="1" customFormat="1" ht="24.2" customHeight="1">
      <c r="B124" s="32"/>
      <c r="C124" s="132" t="s">
        <v>89</v>
      </c>
      <c r="D124" s="132" t="s">
        <v>191</v>
      </c>
      <c r="E124" s="133" t="s">
        <v>657</v>
      </c>
      <c r="F124" s="134" t="s">
        <v>658</v>
      </c>
      <c r="G124" s="135" t="s">
        <v>135</v>
      </c>
      <c r="H124" s="136">
        <v>75.36</v>
      </c>
      <c r="I124" s="137"/>
      <c r="J124" s="138">
        <f>ROUND(I124*H124,2)</f>
        <v>0</v>
      </c>
      <c r="K124" s="134" t="s">
        <v>194</v>
      </c>
      <c r="L124" s="32"/>
      <c r="M124" s="139" t="s">
        <v>18</v>
      </c>
      <c r="N124" s="140" t="s">
        <v>42</v>
      </c>
      <c r="P124" s="141">
        <f>O124*H124</f>
        <v>0</v>
      </c>
      <c r="Q124" s="141">
        <v>1E-4</v>
      </c>
      <c r="R124" s="141">
        <f>Q124*H124</f>
        <v>7.5360000000000002E-3</v>
      </c>
      <c r="S124" s="141">
        <v>0</v>
      </c>
      <c r="T124" s="142">
        <f>S124*H124</f>
        <v>0</v>
      </c>
      <c r="AR124" s="143" t="s">
        <v>195</v>
      </c>
      <c r="AT124" s="143" t="s">
        <v>191</v>
      </c>
      <c r="AU124" s="143" t="s">
        <v>80</v>
      </c>
      <c r="AY124" s="17" t="s">
        <v>189</v>
      </c>
      <c r="BE124" s="144">
        <f>IF(N124="základní",J124,0)</f>
        <v>0</v>
      </c>
      <c r="BF124" s="144">
        <f>IF(N124="snížená",J124,0)</f>
        <v>0</v>
      </c>
      <c r="BG124" s="144">
        <f>IF(N124="zákl. přenesená",J124,0)</f>
        <v>0</v>
      </c>
      <c r="BH124" s="144">
        <f>IF(N124="sníž. přenesená",J124,0)</f>
        <v>0</v>
      </c>
      <c r="BI124" s="144">
        <f>IF(N124="nulová",J124,0)</f>
        <v>0</v>
      </c>
      <c r="BJ124" s="17" t="s">
        <v>78</v>
      </c>
      <c r="BK124" s="144">
        <f>ROUND(I124*H124,2)</f>
        <v>0</v>
      </c>
      <c r="BL124" s="17" t="s">
        <v>195</v>
      </c>
      <c r="BM124" s="143" t="s">
        <v>659</v>
      </c>
    </row>
    <row r="125" spans="2:65" s="1" customFormat="1">
      <c r="B125" s="32"/>
      <c r="D125" s="145" t="s">
        <v>197</v>
      </c>
      <c r="F125" s="146" t="s">
        <v>660</v>
      </c>
      <c r="I125" s="147"/>
      <c r="L125" s="32"/>
      <c r="M125" s="148"/>
      <c r="T125" s="51"/>
      <c r="AT125" s="17" t="s">
        <v>197</v>
      </c>
      <c r="AU125" s="17" t="s">
        <v>80</v>
      </c>
    </row>
    <row r="126" spans="2:65" s="12" customFormat="1">
      <c r="B126" s="149"/>
      <c r="D126" s="150" t="s">
        <v>144</v>
      </c>
      <c r="E126" s="151" t="s">
        <v>18</v>
      </c>
      <c r="F126" s="152" t="s">
        <v>661</v>
      </c>
      <c r="H126" s="153">
        <v>75.36</v>
      </c>
      <c r="I126" s="154"/>
      <c r="L126" s="149"/>
      <c r="M126" s="155"/>
      <c r="T126" s="156"/>
      <c r="AT126" s="151" t="s">
        <v>144</v>
      </c>
      <c r="AU126" s="151" t="s">
        <v>80</v>
      </c>
      <c r="AV126" s="12" t="s">
        <v>80</v>
      </c>
      <c r="AW126" s="12" t="s">
        <v>32</v>
      </c>
      <c r="AX126" s="12" t="s">
        <v>78</v>
      </c>
      <c r="AY126" s="151" t="s">
        <v>189</v>
      </c>
    </row>
    <row r="127" spans="2:65" s="1" customFormat="1" ht="16.5" customHeight="1">
      <c r="B127" s="32"/>
      <c r="C127" s="168" t="s">
        <v>195</v>
      </c>
      <c r="D127" s="168" t="s">
        <v>651</v>
      </c>
      <c r="E127" s="169" t="s">
        <v>662</v>
      </c>
      <c r="F127" s="170" t="s">
        <v>663</v>
      </c>
      <c r="G127" s="171" t="s">
        <v>135</v>
      </c>
      <c r="H127" s="172">
        <v>302.17</v>
      </c>
      <c r="I127" s="173"/>
      <c r="J127" s="174">
        <f>ROUND(I127*H127,2)</f>
        <v>0</v>
      </c>
      <c r="K127" s="170" t="s">
        <v>194</v>
      </c>
      <c r="L127" s="175"/>
      <c r="M127" s="176" t="s">
        <v>18</v>
      </c>
      <c r="N127" s="177" t="s">
        <v>42</v>
      </c>
      <c r="P127" s="141">
        <f>O127*H127</f>
        <v>0</v>
      </c>
      <c r="Q127" s="141">
        <v>5.0000000000000001E-4</v>
      </c>
      <c r="R127" s="141">
        <f>Q127*H127</f>
        <v>0.15108500000000002</v>
      </c>
      <c r="S127" s="141">
        <v>0</v>
      </c>
      <c r="T127" s="142">
        <f>S127*H127</f>
        <v>0</v>
      </c>
      <c r="AR127" s="143" t="s">
        <v>234</v>
      </c>
      <c r="AT127" s="143" t="s">
        <v>651</v>
      </c>
      <c r="AU127" s="143" t="s">
        <v>80</v>
      </c>
      <c r="AY127" s="17" t="s">
        <v>189</v>
      </c>
      <c r="BE127" s="144">
        <f>IF(N127="základní",J127,0)</f>
        <v>0</v>
      </c>
      <c r="BF127" s="144">
        <f>IF(N127="snížená",J127,0)</f>
        <v>0</v>
      </c>
      <c r="BG127" s="144">
        <f>IF(N127="zákl. přenesená",J127,0)</f>
        <v>0</v>
      </c>
      <c r="BH127" s="144">
        <f>IF(N127="sníž. přenesená",J127,0)</f>
        <v>0</v>
      </c>
      <c r="BI127" s="144">
        <f>IF(N127="nulová",J127,0)</f>
        <v>0</v>
      </c>
      <c r="BJ127" s="17" t="s">
        <v>78</v>
      </c>
      <c r="BK127" s="144">
        <f>ROUND(I127*H127,2)</f>
        <v>0</v>
      </c>
      <c r="BL127" s="17" t="s">
        <v>195</v>
      </c>
      <c r="BM127" s="143" t="s">
        <v>664</v>
      </c>
    </row>
    <row r="128" spans="2:65" s="12" customFormat="1">
      <c r="B128" s="149"/>
      <c r="D128" s="150" t="s">
        <v>144</v>
      </c>
      <c r="E128" s="151" t="s">
        <v>18</v>
      </c>
      <c r="F128" s="152" t="s">
        <v>661</v>
      </c>
      <c r="H128" s="153">
        <v>75.36</v>
      </c>
      <c r="I128" s="154"/>
      <c r="L128" s="149"/>
      <c r="M128" s="155"/>
      <c r="T128" s="156"/>
      <c r="AT128" s="151" t="s">
        <v>144</v>
      </c>
      <c r="AU128" s="151" t="s">
        <v>80</v>
      </c>
      <c r="AV128" s="12" t="s">
        <v>80</v>
      </c>
      <c r="AW128" s="12" t="s">
        <v>32</v>
      </c>
      <c r="AX128" s="12" t="s">
        <v>71</v>
      </c>
      <c r="AY128" s="151" t="s">
        <v>189</v>
      </c>
    </row>
    <row r="129" spans="2:65" s="12" customFormat="1">
      <c r="B129" s="149"/>
      <c r="D129" s="150" t="s">
        <v>144</v>
      </c>
      <c r="E129" s="151" t="s">
        <v>18</v>
      </c>
      <c r="F129" s="152" t="s">
        <v>655</v>
      </c>
      <c r="H129" s="153">
        <v>199.34</v>
      </c>
      <c r="I129" s="154"/>
      <c r="L129" s="149"/>
      <c r="M129" s="155"/>
      <c r="T129" s="156"/>
      <c r="AT129" s="151" t="s">
        <v>144</v>
      </c>
      <c r="AU129" s="151" t="s">
        <v>80</v>
      </c>
      <c r="AV129" s="12" t="s">
        <v>80</v>
      </c>
      <c r="AW129" s="12" t="s">
        <v>32</v>
      </c>
      <c r="AX129" s="12" t="s">
        <v>71</v>
      </c>
      <c r="AY129" s="151" t="s">
        <v>189</v>
      </c>
    </row>
    <row r="130" spans="2:65" s="13" customFormat="1">
      <c r="B130" s="158"/>
      <c r="D130" s="150" t="s">
        <v>144</v>
      </c>
      <c r="E130" s="159" t="s">
        <v>18</v>
      </c>
      <c r="F130" s="160" t="s">
        <v>268</v>
      </c>
      <c r="H130" s="161">
        <v>274.7</v>
      </c>
      <c r="I130" s="162"/>
      <c r="L130" s="158"/>
      <c r="M130" s="163"/>
      <c r="T130" s="164"/>
      <c r="AT130" s="159" t="s">
        <v>144</v>
      </c>
      <c r="AU130" s="159" t="s">
        <v>80</v>
      </c>
      <c r="AV130" s="13" t="s">
        <v>195</v>
      </c>
      <c r="AW130" s="13" t="s">
        <v>32</v>
      </c>
      <c r="AX130" s="13" t="s">
        <v>78</v>
      </c>
      <c r="AY130" s="159" t="s">
        <v>189</v>
      </c>
    </row>
    <row r="131" spans="2:65" s="12" customFormat="1">
      <c r="B131" s="149"/>
      <c r="D131" s="150" t="s">
        <v>144</v>
      </c>
      <c r="F131" s="152" t="s">
        <v>665</v>
      </c>
      <c r="H131" s="153">
        <v>302.17</v>
      </c>
      <c r="I131" s="154"/>
      <c r="L131" s="149"/>
      <c r="M131" s="155"/>
      <c r="T131" s="156"/>
      <c r="AT131" s="151" t="s">
        <v>144</v>
      </c>
      <c r="AU131" s="151" t="s">
        <v>80</v>
      </c>
      <c r="AV131" s="12" t="s">
        <v>80</v>
      </c>
      <c r="AW131" s="12" t="s">
        <v>4</v>
      </c>
      <c r="AX131" s="12" t="s">
        <v>78</v>
      </c>
      <c r="AY131" s="151" t="s">
        <v>189</v>
      </c>
    </row>
    <row r="132" spans="2:65" s="1" customFormat="1" ht="16.5" customHeight="1">
      <c r="B132" s="32"/>
      <c r="C132" s="132" t="s">
        <v>217</v>
      </c>
      <c r="D132" s="132" t="s">
        <v>191</v>
      </c>
      <c r="E132" s="133" t="s">
        <v>666</v>
      </c>
      <c r="F132" s="134" t="s">
        <v>667</v>
      </c>
      <c r="G132" s="135" t="s">
        <v>131</v>
      </c>
      <c r="H132" s="136">
        <v>2.806</v>
      </c>
      <c r="I132" s="137"/>
      <c r="J132" s="138">
        <f>ROUND(I132*H132,2)</f>
        <v>0</v>
      </c>
      <c r="K132" s="134" t="s">
        <v>194</v>
      </c>
      <c r="L132" s="32"/>
      <c r="M132" s="139" t="s">
        <v>18</v>
      </c>
      <c r="N132" s="140" t="s">
        <v>42</v>
      </c>
      <c r="P132" s="141">
        <f>O132*H132</f>
        <v>0</v>
      </c>
      <c r="Q132" s="141">
        <v>2.3010199999999998</v>
      </c>
      <c r="R132" s="141">
        <f>Q132*H132</f>
        <v>6.4566621199999998</v>
      </c>
      <c r="S132" s="141">
        <v>0</v>
      </c>
      <c r="T132" s="142">
        <f>S132*H132</f>
        <v>0</v>
      </c>
      <c r="AR132" s="143" t="s">
        <v>195</v>
      </c>
      <c r="AT132" s="143" t="s">
        <v>191</v>
      </c>
      <c r="AU132" s="143" t="s">
        <v>80</v>
      </c>
      <c r="AY132" s="17" t="s">
        <v>189</v>
      </c>
      <c r="BE132" s="144">
        <f>IF(N132="základní",J132,0)</f>
        <v>0</v>
      </c>
      <c r="BF132" s="144">
        <f>IF(N132="snížená",J132,0)</f>
        <v>0</v>
      </c>
      <c r="BG132" s="144">
        <f>IF(N132="zákl. přenesená",J132,0)</f>
        <v>0</v>
      </c>
      <c r="BH132" s="144">
        <f>IF(N132="sníž. přenesená",J132,0)</f>
        <v>0</v>
      </c>
      <c r="BI132" s="144">
        <f>IF(N132="nulová",J132,0)</f>
        <v>0</v>
      </c>
      <c r="BJ132" s="17" t="s">
        <v>78</v>
      </c>
      <c r="BK132" s="144">
        <f>ROUND(I132*H132,2)</f>
        <v>0</v>
      </c>
      <c r="BL132" s="17" t="s">
        <v>195</v>
      </c>
      <c r="BM132" s="143" t="s">
        <v>668</v>
      </c>
    </row>
    <row r="133" spans="2:65" s="1" customFormat="1">
      <c r="B133" s="32"/>
      <c r="D133" s="145" t="s">
        <v>197</v>
      </c>
      <c r="F133" s="146" t="s">
        <v>669</v>
      </c>
      <c r="I133" s="147"/>
      <c r="L133" s="32"/>
      <c r="M133" s="148"/>
      <c r="T133" s="51"/>
      <c r="AT133" s="17" t="s">
        <v>197</v>
      </c>
      <c r="AU133" s="17" t="s">
        <v>80</v>
      </c>
    </row>
    <row r="134" spans="2:65" s="12" customFormat="1">
      <c r="B134" s="149"/>
      <c r="D134" s="150" t="s">
        <v>144</v>
      </c>
      <c r="E134" s="151" t="s">
        <v>18</v>
      </c>
      <c r="F134" s="152" t="s">
        <v>670</v>
      </c>
      <c r="H134" s="153">
        <v>0.625</v>
      </c>
      <c r="I134" s="154"/>
      <c r="L134" s="149"/>
      <c r="M134" s="155"/>
      <c r="T134" s="156"/>
      <c r="AT134" s="151" t="s">
        <v>144</v>
      </c>
      <c r="AU134" s="151" t="s">
        <v>80</v>
      </c>
      <c r="AV134" s="12" t="s">
        <v>80</v>
      </c>
      <c r="AW134" s="12" t="s">
        <v>32</v>
      </c>
      <c r="AX134" s="12" t="s">
        <v>71</v>
      </c>
      <c r="AY134" s="151" t="s">
        <v>189</v>
      </c>
    </row>
    <row r="135" spans="2:65" s="12" customFormat="1">
      <c r="B135" s="149"/>
      <c r="D135" s="150" t="s">
        <v>144</v>
      </c>
      <c r="E135" s="151" t="s">
        <v>18</v>
      </c>
      <c r="F135" s="152" t="s">
        <v>671</v>
      </c>
      <c r="H135" s="153">
        <v>2.181</v>
      </c>
      <c r="I135" s="154"/>
      <c r="L135" s="149"/>
      <c r="M135" s="155"/>
      <c r="T135" s="156"/>
      <c r="AT135" s="151" t="s">
        <v>144</v>
      </c>
      <c r="AU135" s="151" t="s">
        <v>80</v>
      </c>
      <c r="AV135" s="12" t="s">
        <v>80</v>
      </c>
      <c r="AW135" s="12" t="s">
        <v>32</v>
      </c>
      <c r="AX135" s="12" t="s">
        <v>71</v>
      </c>
      <c r="AY135" s="151" t="s">
        <v>189</v>
      </c>
    </row>
    <row r="136" spans="2:65" s="13" customFormat="1">
      <c r="B136" s="158"/>
      <c r="D136" s="150" t="s">
        <v>144</v>
      </c>
      <c r="E136" s="159" t="s">
        <v>18</v>
      </c>
      <c r="F136" s="160" t="s">
        <v>268</v>
      </c>
      <c r="H136" s="161">
        <v>2.806</v>
      </c>
      <c r="I136" s="162"/>
      <c r="L136" s="158"/>
      <c r="M136" s="163"/>
      <c r="T136" s="164"/>
      <c r="AT136" s="159" t="s">
        <v>144</v>
      </c>
      <c r="AU136" s="159" t="s">
        <v>80</v>
      </c>
      <c r="AV136" s="13" t="s">
        <v>195</v>
      </c>
      <c r="AW136" s="13" t="s">
        <v>32</v>
      </c>
      <c r="AX136" s="13" t="s">
        <v>78</v>
      </c>
      <c r="AY136" s="159" t="s">
        <v>189</v>
      </c>
    </row>
    <row r="137" spans="2:65" s="12" customFormat="1">
      <c r="B137" s="149"/>
      <c r="D137" s="150" t="s">
        <v>144</v>
      </c>
      <c r="E137" s="151" t="s">
        <v>133</v>
      </c>
      <c r="F137" s="152" t="s">
        <v>296</v>
      </c>
      <c r="H137" s="153">
        <v>43.61</v>
      </c>
      <c r="I137" s="154"/>
      <c r="L137" s="149"/>
      <c r="M137" s="155"/>
      <c r="T137" s="156"/>
      <c r="AT137" s="151" t="s">
        <v>144</v>
      </c>
      <c r="AU137" s="151" t="s">
        <v>80</v>
      </c>
      <c r="AV137" s="12" t="s">
        <v>80</v>
      </c>
      <c r="AW137" s="12" t="s">
        <v>32</v>
      </c>
      <c r="AX137" s="12" t="s">
        <v>71</v>
      </c>
      <c r="AY137" s="151" t="s">
        <v>189</v>
      </c>
    </row>
    <row r="138" spans="2:65" s="1" customFormat="1" ht="21.75" customHeight="1">
      <c r="B138" s="32"/>
      <c r="C138" s="132" t="s">
        <v>223</v>
      </c>
      <c r="D138" s="132" t="s">
        <v>191</v>
      </c>
      <c r="E138" s="133" t="s">
        <v>672</v>
      </c>
      <c r="F138" s="134" t="s">
        <v>673</v>
      </c>
      <c r="G138" s="135" t="s">
        <v>131</v>
      </c>
      <c r="H138" s="136">
        <v>11.581</v>
      </c>
      <c r="I138" s="137"/>
      <c r="J138" s="138">
        <f>ROUND(I138*H138,2)</f>
        <v>0</v>
      </c>
      <c r="K138" s="134" t="s">
        <v>194</v>
      </c>
      <c r="L138" s="32"/>
      <c r="M138" s="139" t="s">
        <v>18</v>
      </c>
      <c r="N138" s="140" t="s">
        <v>42</v>
      </c>
      <c r="P138" s="141">
        <f>O138*H138</f>
        <v>0</v>
      </c>
      <c r="Q138" s="141">
        <v>2.5018699999999998</v>
      </c>
      <c r="R138" s="141">
        <f>Q138*H138</f>
        <v>28.974156469999997</v>
      </c>
      <c r="S138" s="141">
        <v>0</v>
      </c>
      <c r="T138" s="142">
        <f>S138*H138</f>
        <v>0</v>
      </c>
      <c r="AR138" s="143" t="s">
        <v>195</v>
      </c>
      <c r="AT138" s="143" t="s">
        <v>191</v>
      </c>
      <c r="AU138" s="143" t="s">
        <v>80</v>
      </c>
      <c r="AY138" s="17" t="s">
        <v>189</v>
      </c>
      <c r="BE138" s="144">
        <f>IF(N138="základní",J138,0)</f>
        <v>0</v>
      </c>
      <c r="BF138" s="144">
        <f>IF(N138="snížená",J138,0)</f>
        <v>0</v>
      </c>
      <c r="BG138" s="144">
        <f>IF(N138="zákl. přenesená",J138,0)</f>
        <v>0</v>
      </c>
      <c r="BH138" s="144">
        <f>IF(N138="sníž. přenesená",J138,0)</f>
        <v>0</v>
      </c>
      <c r="BI138" s="144">
        <f>IF(N138="nulová",J138,0)</f>
        <v>0</v>
      </c>
      <c r="BJ138" s="17" t="s">
        <v>78</v>
      </c>
      <c r="BK138" s="144">
        <f>ROUND(I138*H138,2)</f>
        <v>0</v>
      </c>
      <c r="BL138" s="17" t="s">
        <v>195</v>
      </c>
      <c r="BM138" s="143" t="s">
        <v>674</v>
      </c>
    </row>
    <row r="139" spans="2:65" s="1" customFormat="1">
      <c r="B139" s="32"/>
      <c r="D139" s="145" t="s">
        <v>197</v>
      </c>
      <c r="F139" s="146" t="s">
        <v>675</v>
      </c>
      <c r="I139" s="147"/>
      <c r="L139" s="32"/>
      <c r="M139" s="148"/>
      <c r="T139" s="51"/>
      <c r="AT139" s="17" t="s">
        <v>197</v>
      </c>
      <c r="AU139" s="17" t="s">
        <v>80</v>
      </c>
    </row>
    <row r="140" spans="2:65" s="12" customFormat="1">
      <c r="B140" s="149"/>
      <c r="D140" s="150" t="s">
        <v>144</v>
      </c>
      <c r="E140" s="151" t="s">
        <v>18</v>
      </c>
      <c r="F140" s="152" t="s">
        <v>676</v>
      </c>
      <c r="H140" s="153">
        <v>8.7219999999999995</v>
      </c>
      <c r="I140" s="154"/>
      <c r="L140" s="149"/>
      <c r="M140" s="155"/>
      <c r="T140" s="156"/>
      <c r="AT140" s="151" t="s">
        <v>144</v>
      </c>
      <c r="AU140" s="151" t="s">
        <v>80</v>
      </c>
      <c r="AV140" s="12" t="s">
        <v>80</v>
      </c>
      <c r="AW140" s="12" t="s">
        <v>32</v>
      </c>
      <c r="AX140" s="12" t="s">
        <v>71</v>
      </c>
      <c r="AY140" s="151" t="s">
        <v>189</v>
      </c>
    </row>
    <row r="141" spans="2:65" s="12" customFormat="1">
      <c r="B141" s="149"/>
      <c r="D141" s="150" t="s">
        <v>144</v>
      </c>
      <c r="E141" s="151" t="s">
        <v>18</v>
      </c>
      <c r="F141" s="152" t="s">
        <v>677</v>
      </c>
      <c r="H141" s="153">
        <v>1.875</v>
      </c>
      <c r="I141" s="154"/>
      <c r="L141" s="149"/>
      <c r="M141" s="155"/>
      <c r="T141" s="156"/>
      <c r="AT141" s="151" t="s">
        <v>144</v>
      </c>
      <c r="AU141" s="151" t="s">
        <v>80</v>
      </c>
      <c r="AV141" s="12" t="s">
        <v>80</v>
      </c>
      <c r="AW141" s="12" t="s">
        <v>32</v>
      </c>
      <c r="AX141" s="12" t="s">
        <v>71</v>
      </c>
      <c r="AY141" s="151" t="s">
        <v>189</v>
      </c>
    </row>
    <row r="142" spans="2:65" s="12" customFormat="1">
      <c r="B142" s="149"/>
      <c r="D142" s="150" t="s">
        <v>144</v>
      </c>
      <c r="E142" s="151" t="s">
        <v>18</v>
      </c>
      <c r="F142" s="152" t="s">
        <v>678</v>
      </c>
      <c r="H142" s="153">
        <v>0.98399999999999999</v>
      </c>
      <c r="I142" s="154"/>
      <c r="L142" s="149"/>
      <c r="M142" s="155"/>
      <c r="T142" s="156"/>
      <c r="AT142" s="151" t="s">
        <v>144</v>
      </c>
      <c r="AU142" s="151" t="s">
        <v>80</v>
      </c>
      <c r="AV142" s="12" t="s">
        <v>80</v>
      </c>
      <c r="AW142" s="12" t="s">
        <v>32</v>
      </c>
      <c r="AX142" s="12" t="s">
        <v>71</v>
      </c>
      <c r="AY142" s="151" t="s">
        <v>189</v>
      </c>
    </row>
    <row r="143" spans="2:65" s="13" customFormat="1">
      <c r="B143" s="158"/>
      <c r="D143" s="150" t="s">
        <v>144</v>
      </c>
      <c r="E143" s="159" t="s">
        <v>18</v>
      </c>
      <c r="F143" s="160" t="s">
        <v>268</v>
      </c>
      <c r="H143" s="161">
        <v>11.581</v>
      </c>
      <c r="I143" s="162"/>
      <c r="L143" s="158"/>
      <c r="M143" s="163"/>
      <c r="T143" s="164"/>
      <c r="AT143" s="159" t="s">
        <v>144</v>
      </c>
      <c r="AU143" s="159" t="s">
        <v>80</v>
      </c>
      <c r="AV143" s="13" t="s">
        <v>195</v>
      </c>
      <c r="AW143" s="13" t="s">
        <v>32</v>
      </c>
      <c r="AX143" s="13" t="s">
        <v>78</v>
      </c>
      <c r="AY143" s="159" t="s">
        <v>189</v>
      </c>
    </row>
    <row r="144" spans="2:65" s="1" customFormat="1" ht="16.5" customHeight="1">
      <c r="B144" s="32"/>
      <c r="C144" s="132" t="s">
        <v>229</v>
      </c>
      <c r="D144" s="132" t="s">
        <v>191</v>
      </c>
      <c r="E144" s="133" t="s">
        <v>679</v>
      </c>
      <c r="F144" s="134" t="s">
        <v>680</v>
      </c>
      <c r="G144" s="135" t="s">
        <v>135</v>
      </c>
      <c r="H144" s="136">
        <v>1.5</v>
      </c>
      <c r="I144" s="137"/>
      <c r="J144" s="138">
        <f>ROUND(I144*H144,2)</f>
        <v>0</v>
      </c>
      <c r="K144" s="134" t="s">
        <v>194</v>
      </c>
      <c r="L144" s="32"/>
      <c r="M144" s="139" t="s">
        <v>18</v>
      </c>
      <c r="N144" s="140" t="s">
        <v>42</v>
      </c>
      <c r="P144" s="141">
        <f>O144*H144</f>
        <v>0</v>
      </c>
      <c r="Q144" s="141">
        <v>2.9399999999999999E-3</v>
      </c>
      <c r="R144" s="141">
        <f>Q144*H144</f>
        <v>4.4099999999999999E-3</v>
      </c>
      <c r="S144" s="141">
        <v>0</v>
      </c>
      <c r="T144" s="142">
        <f>S144*H144</f>
        <v>0</v>
      </c>
      <c r="AR144" s="143" t="s">
        <v>195</v>
      </c>
      <c r="AT144" s="143" t="s">
        <v>191</v>
      </c>
      <c r="AU144" s="143" t="s">
        <v>80</v>
      </c>
      <c r="AY144" s="17" t="s">
        <v>189</v>
      </c>
      <c r="BE144" s="144">
        <f>IF(N144="základní",J144,0)</f>
        <v>0</v>
      </c>
      <c r="BF144" s="144">
        <f>IF(N144="snížená",J144,0)</f>
        <v>0</v>
      </c>
      <c r="BG144" s="144">
        <f>IF(N144="zákl. přenesená",J144,0)</f>
        <v>0</v>
      </c>
      <c r="BH144" s="144">
        <f>IF(N144="sníž. přenesená",J144,0)</f>
        <v>0</v>
      </c>
      <c r="BI144" s="144">
        <f>IF(N144="nulová",J144,0)</f>
        <v>0</v>
      </c>
      <c r="BJ144" s="17" t="s">
        <v>78</v>
      </c>
      <c r="BK144" s="144">
        <f>ROUND(I144*H144,2)</f>
        <v>0</v>
      </c>
      <c r="BL144" s="17" t="s">
        <v>195</v>
      </c>
      <c r="BM144" s="143" t="s">
        <v>681</v>
      </c>
    </row>
    <row r="145" spans="2:65" s="1" customFormat="1">
      <c r="B145" s="32"/>
      <c r="D145" s="145" t="s">
        <v>197</v>
      </c>
      <c r="F145" s="146" t="s">
        <v>682</v>
      </c>
      <c r="I145" s="147"/>
      <c r="L145" s="32"/>
      <c r="M145" s="148"/>
      <c r="T145" s="51"/>
      <c r="AT145" s="17" t="s">
        <v>197</v>
      </c>
      <c r="AU145" s="17" t="s">
        <v>80</v>
      </c>
    </row>
    <row r="146" spans="2:65" s="12" customFormat="1">
      <c r="B146" s="149"/>
      <c r="D146" s="150" t="s">
        <v>144</v>
      </c>
      <c r="E146" s="151" t="s">
        <v>18</v>
      </c>
      <c r="F146" s="152" t="s">
        <v>683</v>
      </c>
      <c r="H146" s="153">
        <v>1.5</v>
      </c>
      <c r="I146" s="154"/>
      <c r="L146" s="149"/>
      <c r="M146" s="155"/>
      <c r="T146" s="156"/>
      <c r="AT146" s="151" t="s">
        <v>144</v>
      </c>
      <c r="AU146" s="151" t="s">
        <v>80</v>
      </c>
      <c r="AV146" s="12" t="s">
        <v>80</v>
      </c>
      <c r="AW146" s="12" t="s">
        <v>32</v>
      </c>
      <c r="AX146" s="12" t="s">
        <v>78</v>
      </c>
      <c r="AY146" s="151" t="s">
        <v>189</v>
      </c>
    </row>
    <row r="147" spans="2:65" s="1" customFormat="1" ht="16.5" customHeight="1">
      <c r="B147" s="32"/>
      <c r="C147" s="132" t="s">
        <v>234</v>
      </c>
      <c r="D147" s="132" t="s">
        <v>191</v>
      </c>
      <c r="E147" s="133" t="s">
        <v>684</v>
      </c>
      <c r="F147" s="134" t="s">
        <v>685</v>
      </c>
      <c r="G147" s="135" t="s">
        <v>135</v>
      </c>
      <c r="H147" s="136">
        <v>1.5</v>
      </c>
      <c r="I147" s="137"/>
      <c r="J147" s="138">
        <f>ROUND(I147*H147,2)</f>
        <v>0</v>
      </c>
      <c r="K147" s="134" t="s">
        <v>194</v>
      </c>
      <c r="L147" s="32"/>
      <c r="M147" s="139" t="s">
        <v>18</v>
      </c>
      <c r="N147" s="140" t="s">
        <v>42</v>
      </c>
      <c r="P147" s="141">
        <f>O147*H147</f>
        <v>0</v>
      </c>
      <c r="Q147" s="141">
        <v>0</v>
      </c>
      <c r="R147" s="141">
        <f>Q147*H147</f>
        <v>0</v>
      </c>
      <c r="S147" s="141">
        <v>0</v>
      </c>
      <c r="T147" s="142">
        <f>S147*H147</f>
        <v>0</v>
      </c>
      <c r="AR147" s="143" t="s">
        <v>195</v>
      </c>
      <c r="AT147" s="143" t="s">
        <v>191</v>
      </c>
      <c r="AU147" s="143" t="s">
        <v>80</v>
      </c>
      <c r="AY147" s="17" t="s">
        <v>189</v>
      </c>
      <c r="BE147" s="144">
        <f>IF(N147="základní",J147,0)</f>
        <v>0</v>
      </c>
      <c r="BF147" s="144">
        <f>IF(N147="snížená",J147,0)</f>
        <v>0</v>
      </c>
      <c r="BG147" s="144">
        <f>IF(N147="zákl. přenesená",J147,0)</f>
        <v>0</v>
      </c>
      <c r="BH147" s="144">
        <f>IF(N147="sníž. přenesená",J147,0)</f>
        <v>0</v>
      </c>
      <c r="BI147" s="144">
        <f>IF(N147="nulová",J147,0)</f>
        <v>0</v>
      </c>
      <c r="BJ147" s="17" t="s">
        <v>78</v>
      </c>
      <c r="BK147" s="144">
        <f>ROUND(I147*H147,2)</f>
        <v>0</v>
      </c>
      <c r="BL147" s="17" t="s">
        <v>195</v>
      </c>
      <c r="BM147" s="143" t="s">
        <v>686</v>
      </c>
    </row>
    <row r="148" spans="2:65" s="1" customFormat="1">
      <c r="B148" s="32"/>
      <c r="D148" s="145" t="s">
        <v>197</v>
      </c>
      <c r="F148" s="146" t="s">
        <v>687</v>
      </c>
      <c r="I148" s="147"/>
      <c r="L148" s="32"/>
      <c r="M148" s="148"/>
      <c r="T148" s="51"/>
      <c r="AT148" s="17" t="s">
        <v>197</v>
      </c>
      <c r="AU148" s="17" t="s">
        <v>80</v>
      </c>
    </row>
    <row r="149" spans="2:65" s="1" customFormat="1" ht="16.5" customHeight="1">
      <c r="B149" s="32"/>
      <c r="C149" s="132" t="s">
        <v>241</v>
      </c>
      <c r="D149" s="132" t="s">
        <v>191</v>
      </c>
      <c r="E149" s="133" t="s">
        <v>688</v>
      </c>
      <c r="F149" s="134" t="s">
        <v>689</v>
      </c>
      <c r="G149" s="135" t="s">
        <v>256</v>
      </c>
      <c r="H149" s="136">
        <v>0.85299999999999998</v>
      </c>
      <c r="I149" s="137"/>
      <c r="J149" s="138">
        <f>ROUND(I149*H149,2)</f>
        <v>0</v>
      </c>
      <c r="K149" s="134" t="s">
        <v>194</v>
      </c>
      <c r="L149" s="32"/>
      <c r="M149" s="139" t="s">
        <v>18</v>
      </c>
      <c r="N149" s="140" t="s">
        <v>42</v>
      </c>
      <c r="P149" s="141">
        <f>O149*H149</f>
        <v>0</v>
      </c>
      <c r="Q149" s="141">
        <v>1.06277</v>
      </c>
      <c r="R149" s="141">
        <f>Q149*H149</f>
        <v>0.90654280999999992</v>
      </c>
      <c r="S149" s="141">
        <v>0</v>
      </c>
      <c r="T149" s="142">
        <f>S149*H149</f>
        <v>0</v>
      </c>
      <c r="AR149" s="143" t="s">
        <v>195</v>
      </c>
      <c r="AT149" s="143" t="s">
        <v>191</v>
      </c>
      <c r="AU149" s="143" t="s">
        <v>80</v>
      </c>
      <c r="AY149" s="17" t="s">
        <v>189</v>
      </c>
      <c r="BE149" s="144">
        <f>IF(N149="základní",J149,0)</f>
        <v>0</v>
      </c>
      <c r="BF149" s="144">
        <f>IF(N149="snížená",J149,0)</f>
        <v>0</v>
      </c>
      <c r="BG149" s="144">
        <f>IF(N149="zákl. přenesená",J149,0)</f>
        <v>0</v>
      </c>
      <c r="BH149" s="144">
        <f>IF(N149="sníž. přenesená",J149,0)</f>
        <v>0</v>
      </c>
      <c r="BI149" s="144">
        <f>IF(N149="nulová",J149,0)</f>
        <v>0</v>
      </c>
      <c r="BJ149" s="17" t="s">
        <v>78</v>
      </c>
      <c r="BK149" s="144">
        <f>ROUND(I149*H149,2)</f>
        <v>0</v>
      </c>
      <c r="BL149" s="17" t="s">
        <v>195</v>
      </c>
      <c r="BM149" s="143" t="s">
        <v>690</v>
      </c>
    </row>
    <row r="150" spans="2:65" s="1" customFormat="1">
      <c r="B150" s="32"/>
      <c r="D150" s="145" t="s">
        <v>197</v>
      </c>
      <c r="F150" s="146" t="s">
        <v>691</v>
      </c>
      <c r="I150" s="147"/>
      <c r="L150" s="32"/>
      <c r="M150" s="148"/>
      <c r="T150" s="51"/>
      <c r="AT150" s="17" t="s">
        <v>197</v>
      </c>
      <c r="AU150" s="17" t="s">
        <v>80</v>
      </c>
    </row>
    <row r="151" spans="2:65" s="12" customFormat="1">
      <c r="B151" s="149"/>
      <c r="D151" s="150" t="s">
        <v>144</v>
      </c>
      <c r="E151" s="151" t="s">
        <v>18</v>
      </c>
      <c r="F151" s="152" t="s">
        <v>692</v>
      </c>
      <c r="H151" s="153">
        <v>0.85299999999999998</v>
      </c>
      <c r="I151" s="154"/>
      <c r="L151" s="149"/>
      <c r="M151" s="155"/>
      <c r="T151" s="156"/>
      <c r="AT151" s="151" t="s">
        <v>144</v>
      </c>
      <c r="AU151" s="151" t="s">
        <v>80</v>
      </c>
      <c r="AV151" s="12" t="s">
        <v>80</v>
      </c>
      <c r="AW151" s="12" t="s">
        <v>32</v>
      </c>
      <c r="AX151" s="12" t="s">
        <v>78</v>
      </c>
      <c r="AY151" s="151" t="s">
        <v>189</v>
      </c>
    </row>
    <row r="152" spans="2:65" s="1" customFormat="1" ht="16.5" customHeight="1">
      <c r="B152" s="32"/>
      <c r="C152" s="132" t="s">
        <v>247</v>
      </c>
      <c r="D152" s="132" t="s">
        <v>191</v>
      </c>
      <c r="E152" s="133" t="s">
        <v>693</v>
      </c>
      <c r="F152" s="134" t="s">
        <v>694</v>
      </c>
      <c r="G152" s="135" t="s">
        <v>131</v>
      </c>
      <c r="H152" s="136">
        <v>9.6000000000000002E-2</v>
      </c>
      <c r="I152" s="137"/>
      <c r="J152" s="138">
        <f>ROUND(I152*H152,2)</f>
        <v>0</v>
      </c>
      <c r="K152" s="134" t="s">
        <v>194</v>
      </c>
      <c r="L152" s="32"/>
      <c r="M152" s="139" t="s">
        <v>18</v>
      </c>
      <c r="N152" s="140" t="s">
        <v>42</v>
      </c>
      <c r="P152" s="141">
        <f>O152*H152</f>
        <v>0</v>
      </c>
      <c r="Q152" s="141">
        <v>2.5018699999999998</v>
      </c>
      <c r="R152" s="141">
        <f>Q152*H152</f>
        <v>0.24017951999999998</v>
      </c>
      <c r="S152" s="141">
        <v>0</v>
      </c>
      <c r="T152" s="142">
        <f>S152*H152</f>
        <v>0</v>
      </c>
      <c r="AR152" s="143" t="s">
        <v>195</v>
      </c>
      <c r="AT152" s="143" t="s">
        <v>191</v>
      </c>
      <c r="AU152" s="143" t="s">
        <v>80</v>
      </c>
      <c r="AY152" s="17" t="s">
        <v>189</v>
      </c>
      <c r="BE152" s="144">
        <f>IF(N152="základní",J152,0)</f>
        <v>0</v>
      </c>
      <c r="BF152" s="144">
        <f>IF(N152="snížená",J152,0)</f>
        <v>0</v>
      </c>
      <c r="BG152" s="144">
        <f>IF(N152="zákl. přenesená",J152,0)</f>
        <v>0</v>
      </c>
      <c r="BH152" s="144">
        <f>IF(N152="sníž. přenesená",J152,0)</f>
        <v>0</v>
      </c>
      <c r="BI152" s="144">
        <f>IF(N152="nulová",J152,0)</f>
        <v>0</v>
      </c>
      <c r="BJ152" s="17" t="s">
        <v>78</v>
      </c>
      <c r="BK152" s="144">
        <f>ROUND(I152*H152,2)</f>
        <v>0</v>
      </c>
      <c r="BL152" s="17" t="s">
        <v>195</v>
      </c>
      <c r="BM152" s="143" t="s">
        <v>695</v>
      </c>
    </row>
    <row r="153" spans="2:65" s="1" customFormat="1">
      <c r="B153" s="32"/>
      <c r="D153" s="145" t="s">
        <v>197</v>
      </c>
      <c r="F153" s="146" t="s">
        <v>696</v>
      </c>
      <c r="I153" s="147"/>
      <c r="L153" s="32"/>
      <c r="M153" s="148"/>
      <c r="T153" s="51"/>
      <c r="AT153" s="17" t="s">
        <v>197</v>
      </c>
      <c r="AU153" s="17" t="s">
        <v>80</v>
      </c>
    </row>
    <row r="154" spans="2:65" s="12" customFormat="1">
      <c r="B154" s="149"/>
      <c r="D154" s="150" t="s">
        <v>144</v>
      </c>
      <c r="E154" s="151" t="s">
        <v>18</v>
      </c>
      <c r="F154" s="152" t="s">
        <v>697</v>
      </c>
      <c r="H154" s="153">
        <v>9.6000000000000002E-2</v>
      </c>
      <c r="I154" s="154"/>
      <c r="L154" s="149"/>
      <c r="M154" s="155"/>
      <c r="T154" s="156"/>
      <c r="AT154" s="151" t="s">
        <v>144</v>
      </c>
      <c r="AU154" s="151" t="s">
        <v>80</v>
      </c>
      <c r="AV154" s="12" t="s">
        <v>80</v>
      </c>
      <c r="AW154" s="12" t="s">
        <v>32</v>
      </c>
      <c r="AX154" s="12" t="s">
        <v>78</v>
      </c>
      <c r="AY154" s="151" t="s">
        <v>189</v>
      </c>
    </row>
    <row r="155" spans="2:65" s="1" customFormat="1" ht="16.5" customHeight="1">
      <c r="B155" s="32"/>
      <c r="C155" s="132" t="s">
        <v>253</v>
      </c>
      <c r="D155" s="132" t="s">
        <v>191</v>
      </c>
      <c r="E155" s="133" t="s">
        <v>698</v>
      </c>
      <c r="F155" s="134" t="s">
        <v>699</v>
      </c>
      <c r="G155" s="135" t="s">
        <v>135</v>
      </c>
      <c r="H155" s="136">
        <v>0.72</v>
      </c>
      <c r="I155" s="137"/>
      <c r="J155" s="138">
        <f>ROUND(I155*H155,2)</f>
        <v>0</v>
      </c>
      <c r="K155" s="134" t="s">
        <v>194</v>
      </c>
      <c r="L155" s="32"/>
      <c r="M155" s="139" t="s">
        <v>18</v>
      </c>
      <c r="N155" s="140" t="s">
        <v>42</v>
      </c>
      <c r="P155" s="141">
        <f>O155*H155</f>
        <v>0</v>
      </c>
      <c r="Q155" s="141">
        <v>2.64E-3</v>
      </c>
      <c r="R155" s="141">
        <f>Q155*H155</f>
        <v>1.9008E-3</v>
      </c>
      <c r="S155" s="141">
        <v>0</v>
      </c>
      <c r="T155" s="142">
        <f>S155*H155</f>
        <v>0</v>
      </c>
      <c r="AR155" s="143" t="s">
        <v>195</v>
      </c>
      <c r="AT155" s="143" t="s">
        <v>191</v>
      </c>
      <c r="AU155" s="143" t="s">
        <v>80</v>
      </c>
      <c r="AY155" s="17" t="s">
        <v>189</v>
      </c>
      <c r="BE155" s="144">
        <f>IF(N155="základní",J155,0)</f>
        <v>0</v>
      </c>
      <c r="BF155" s="144">
        <f>IF(N155="snížená",J155,0)</f>
        <v>0</v>
      </c>
      <c r="BG155" s="144">
        <f>IF(N155="zákl. přenesená",J155,0)</f>
        <v>0</v>
      </c>
      <c r="BH155" s="144">
        <f>IF(N155="sníž. přenesená",J155,0)</f>
        <v>0</v>
      </c>
      <c r="BI155" s="144">
        <f>IF(N155="nulová",J155,0)</f>
        <v>0</v>
      </c>
      <c r="BJ155" s="17" t="s">
        <v>78</v>
      </c>
      <c r="BK155" s="144">
        <f>ROUND(I155*H155,2)</f>
        <v>0</v>
      </c>
      <c r="BL155" s="17" t="s">
        <v>195</v>
      </c>
      <c r="BM155" s="143" t="s">
        <v>700</v>
      </c>
    </row>
    <row r="156" spans="2:65" s="1" customFormat="1">
      <c r="B156" s="32"/>
      <c r="D156" s="145" t="s">
        <v>197</v>
      </c>
      <c r="F156" s="146" t="s">
        <v>701</v>
      </c>
      <c r="I156" s="147"/>
      <c r="L156" s="32"/>
      <c r="M156" s="148"/>
      <c r="T156" s="51"/>
      <c r="AT156" s="17" t="s">
        <v>197</v>
      </c>
      <c r="AU156" s="17" t="s">
        <v>80</v>
      </c>
    </row>
    <row r="157" spans="2:65" s="12" customFormat="1">
      <c r="B157" s="149"/>
      <c r="D157" s="150" t="s">
        <v>144</v>
      </c>
      <c r="E157" s="151" t="s">
        <v>18</v>
      </c>
      <c r="F157" s="152" t="s">
        <v>702</v>
      </c>
      <c r="H157" s="153">
        <v>0.72</v>
      </c>
      <c r="I157" s="154"/>
      <c r="L157" s="149"/>
      <c r="M157" s="155"/>
      <c r="T157" s="156"/>
      <c r="AT157" s="151" t="s">
        <v>144</v>
      </c>
      <c r="AU157" s="151" t="s">
        <v>80</v>
      </c>
      <c r="AV157" s="12" t="s">
        <v>80</v>
      </c>
      <c r="AW157" s="12" t="s">
        <v>32</v>
      </c>
      <c r="AX157" s="12" t="s">
        <v>78</v>
      </c>
      <c r="AY157" s="151" t="s">
        <v>189</v>
      </c>
    </row>
    <row r="158" spans="2:65" s="1" customFormat="1" ht="16.5" customHeight="1">
      <c r="B158" s="32"/>
      <c r="C158" s="132" t="s">
        <v>8</v>
      </c>
      <c r="D158" s="132" t="s">
        <v>191</v>
      </c>
      <c r="E158" s="133" t="s">
        <v>703</v>
      </c>
      <c r="F158" s="134" t="s">
        <v>704</v>
      </c>
      <c r="G158" s="135" t="s">
        <v>135</v>
      </c>
      <c r="H158" s="136">
        <v>0.72</v>
      </c>
      <c r="I158" s="137"/>
      <c r="J158" s="138">
        <f>ROUND(I158*H158,2)</f>
        <v>0</v>
      </c>
      <c r="K158" s="134" t="s">
        <v>194</v>
      </c>
      <c r="L158" s="32"/>
      <c r="M158" s="139" t="s">
        <v>18</v>
      </c>
      <c r="N158" s="140" t="s">
        <v>42</v>
      </c>
      <c r="P158" s="141">
        <f>O158*H158</f>
        <v>0</v>
      </c>
      <c r="Q158" s="141">
        <v>0</v>
      </c>
      <c r="R158" s="141">
        <f>Q158*H158</f>
        <v>0</v>
      </c>
      <c r="S158" s="141">
        <v>0</v>
      </c>
      <c r="T158" s="142">
        <f>S158*H158</f>
        <v>0</v>
      </c>
      <c r="AR158" s="143" t="s">
        <v>195</v>
      </c>
      <c r="AT158" s="143" t="s">
        <v>191</v>
      </c>
      <c r="AU158" s="143" t="s">
        <v>80</v>
      </c>
      <c r="AY158" s="17" t="s">
        <v>189</v>
      </c>
      <c r="BE158" s="144">
        <f>IF(N158="základní",J158,0)</f>
        <v>0</v>
      </c>
      <c r="BF158" s="144">
        <f>IF(N158="snížená",J158,0)</f>
        <v>0</v>
      </c>
      <c r="BG158" s="144">
        <f>IF(N158="zákl. přenesená",J158,0)</f>
        <v>0</v>
      </c>
      <c r="BH158" s="144">
        <f>IF(N158="sníž. přenesená",J158,0)</f>
        <v>0</v>
      </c>
      <c r="BI158" s="144">
        <f>IF(N158="nulová",J158,0)</f>
        <v>0</v>
      </c>
      <c r="BJ158" s="17" t="s">
        <v>78</v>
      </c>
      <c r="BK158" s="144">
        <f>ROUND(I158*H158,2)</f>
        <v>0</v>
      </c>
      <c r="BL158" s="17" t="s">
        <v>195</v>
      </c>
      <c r="BM158" s="143" t="s">
        <v>705</v>
      </c>
    </row>
    <row r="159" spans="2:65" s="1" customFormat="1">
      <c r="B159" s="32"/>
      <c r="D159" s="145" t="s">
        <v>197</v>
      </c>
      <c r="F159" s="146" t="s">
        <v>706</v>
      </c>
      <c r="I159" s="147"/>
      <c r="L159" s="32"/>
      <c r="M159" s="148"/>
      <c r="T159" s="51"/>
      <c r="AT159" s="17" t="s">
        <v>197</v>
      </c>
      <c r="AU159" s="17" t="s">
        <v>80</v>
      </c>
    </row>
    <row r="160" spans="2:65" s="1" customFormat="1" ht="16.5" customHeight="1">
      <c r="B160" s="32"/>
      <c r="C160" s="132" t="s">
        <v>270</v>
      </c>
      <c r="D160" s="132" t="s">
        <v>191</v>
      </c>
      <c r="E160" s="133" t="s">
        <v>707</v>
      </c>
      <c r="F160" s="134" t="s">
        <v>708</v>
      </c>
      <c r="G160" s="135" t="s">
        <v>131</v>
      </c>
      <c r="H160" s="136">
        <v>1.8</v>
      </c>
      <c r="I160" s="137"/>
      <c r="J160" s="138">
        <f>ROUND(I160*H160,2)</f>
        <v>0</v>
      </c>
      <c r="K160" s="134" t="s">
        <v>194</v>
      </c>
      <c r="L160" s="32"/>
      <c r="M160" s="139" t="s">
        <v>18</v>
      </c>
      <c r="N160" s="140" t="s">
        <v>42</v>
      </c>
      <c r="P160" s="141">
        <f>O160*H160</f>
        <v>0</v>
      </c>
      <c r="Q160" s="141">
        <v>2.5018699999999998</v>
      </c>
      <c r="R160" s="141">
        <f>Q160*H160</f>
        <v>4.5033659999999998</v>
      </c>
      <c r="S160" s="141">
        <v>0</v>
      </c>
      <c r="T160" s="142">
        <f>S160*H160</f>
        <v>0</v>
      </c>
      <c r="AR160" s="143" t="s">
        <v>195</v>
      </c>
      <c r="AT160" s="143" t="s">
        <v>191</v>
      </c>
      <c r="AU160" s="143" t="s">
        <v>80</v>
      </c>
      <c r="AY160" s="17" t="s">
        <v>189</v>
      </c>
      <c r="BE160" s="144">
        <f>IF(N160="základní",J160,0)</f>
        <v>0</v>
      </c>
      <c r="BF160" s="144">
        <f>IF(N160="snížená",J160,0)</f>
        <v>0</v>
      </c>
      <c r="BG160" s="144">
        <f>IF(N160="zákl. přenesená",J160,0)</f>
        <v>0</v>
      </c>
      <c r="BH160" s="144">
        <f>IF(N160="sníž. přenesená",J160,0)</f>
        <v>0</v>
      </c>
      <c r="BI160" s="144">
        <f>IF(N160="nulová",J160,0)</f>
        <v>0</v>
      </c>
      <c r="BJ160" s="17" t="s">
        <v>78</v>
      </c>
      <c r="BK160" s="144">
        <f>ROUND(I160*H160,2)</f>
        <v>0</v>
      </c>
      <c r="BL160" s="17" t="s">
        <v>195</v>
      </c>
      <c r="BM160" s="143" t="s">
        <v>709</v>
      </c>
    </row>
    <row r="161" spans="2:65" s="1" customFormat="1">
      <c r="B161" s="32"/>
      <c r="D161" s="145" t="s">
        <v>197</v>
      </c>
      <c r="F161" s="146" t="s">
        <v>710</v>
      </c>
      <c r="I161" s="147"/>
      <c r="L161" s="32"/>
      <c r="M161" s="148"/>
      <c r="T161" s="51"/>
      <c r="AT161" s="17" t="s">
        <v>197</v>
      </c>
      <c r="AU161" s="17" t="s">
        <v>80</v>
      </c>
    </row>
    <row r="162" spans="2:65" s="12" customFormat="1">
      <c r="B162" s="149"/>
      <c r="D162" s="150" t="s">
        <v>144</v>
      </c>
      <c r="E162" s="151" t="s">
        <v>18</v>
      </c>
      <c r="F162" s="152" t="s">
        <v>711</v>
      </c>
      <c r="H162" s="153">
        <v>1.8</v>
      </c>
      <c r="I162" s="154"/>
      <c r="L162" s="149"/>
      <c r="M162" s="155"/>
      <c r="T162" s="156"/>
      <c r="AT162" s="151" t="s">
        <v>144</v>
      </c>
      <c r="AU162" s="151" t="s">
        <v>80</v>
      </c>
      <c r="AV162" s="12" t="s">
        <v>80</v>
      </c>
      <c r="AW162" s="12" t="s">
        <v>32</v>
      </c>
      <c r="AX162" s="12" t="s">
        <v>78</v>
      </c>
      <c r="AY162" s="151" t="s">
        <v>189</v>
      </c>
    </row>
    <row r="163" spans="2:65" s="1" customFormat="1" ht="16.5" customHeight="1">
      <c r="B163" s="32"/>
      <c r="C163" s="132" t="s">
        <v>277</v>
      </c>
      <c r="D163" s="132" t="s">
        <v>191</v>
      </c>
      <c r="E163" s="133" t="s">
        <v>712</v>
      </c>
      <c r="F163" s="134" t="s">
        <v>713</v>
      </c>
      <c r="G163" s="135" t="s">
        <v>135</v>
      </c>
      <c r="H163" s="136">
        <v>18</v>
      </c>
      <c r="I163" s="137"/>
      <c r="J163" s="138">
        <f>ROUND(I163*H163,2)</f>
        <v>0</v>
      </c>
      <c r="K163" s="134" t="s">
        <v>194</v>
      </c>
      <c r="L163" s="32"/>
      <c r="M163" s="139" t="s">
        <v>18</v>
      </c>
      <c r="N163" s="140" t="s">
        <v>42</v>
      </c>
      <c r="P163" s="141">
        <f>O163*H163</f>
        <v>0</v>
      </c>
      <c r="Q163" s="141">
        <v>2.7499999999999998E-3</v>
      </c>
      <c r="R163" s="141">
        <f>Q163*H163</f>
        <v>4.9499999999999995E-2</v>
      </c>
      <c r="S163" s="141">
        <v>0</v>
      </c>
      <c r="T163" s="142">
        <f>S163*H163</f>
        <v>0</v>
      </c>
      <c r="AR163" s="143" t="s">
        <v>195</v>
      </c>
      <c r="AT163" s="143" t="s">
        <v>191</v>
      </c>
      <c r="AU163" s="143" t="s">
        <v>80</v>
      </c>
      <c r="AY163" s="17" t="s">
        <v>189</v>
      </c>
      <c r="BE163" s="144">
        <f>IF(N163="základní",J163,0)</f>
        <v>0</v>
      </c>
      <c r="BF163" s="144">
        <f>IF(N163="snížená",J163,0)</f>
        <v>0</v>
      </c>
      <c r="BG163" s="144">
        <f>IF(N163="zákl. přenesená",J163,0)</f>
        <v>0</v>
      </c>
      <c r="BH163" s="144">
        <f>IF(N163="sníž. přenesená",J163,0)</f>
        <v>0</v>
      </c>
      <c r="BI163" s="144">
        <f>IF(N163="nulová",J163,0)</f>
        <v>0</v>
      </c>
      <c r="BJ163" s="17" t="s">
        <v>78</v>
      </c>
      <c r="BK163" s="144">
        <f>ROUND(I163*H163,2)</f>
        <v>0</v>
      </c>
      <c r="BL163" s="17" t="s">
        <v>195</v>
      </c>
      <c r="BM163" s="143" t="s">
        <v>714</v>
      </c>
    </row>
    <row r="164" spans="2:65" s="1" customFormat="1">
      <c r="B164" s="32"/>
      <c r="D164" s="145" t="s">
        <v>197</v>
      </c>
      <c r="F164" s="146" t="s">
        <v>715</v>
      </c>
      <c r="I164" s="147"/>
      <c r="L164" s="32"/>
      <c r="M164" s="148"/>
      <c r="T164" s="51"/>
      <c r="AT164" s="17" t="s">
        <v>197</v>
      </c>
      <c r="AU164" s="17" t="s">
        <v>80</v>
      </c>
    </row>
    <row r="165" spans="2:65" s="12" customFormat="1">
      <c r="B165" s="149"/>
      <c r="D165" s="150" t="s">
        <v>144</v>
      </c>
      <c r="E165" s="151" t="s">
        <v>18</v>
      </c>
      <c r="F165" s="152" t="s">
        <v>716</v>
      </c>
      <c r="H165" s="153">
        <v>18</v>
      </c>
      <c r="I165" s="154"/>
      <c r="L165" s="149"/>
      <c r="M165" s="155"/>
      <c r="T165" s="156"/>
      <c r="AT165" s="151" t="s">
        <v>144</v>
      </c>
      <c r="AU165" s="151" t="s">
        <v>80</v>
      </c>
      <c r="AV165" s="12" t="s">
        <v>80</v>
      </c>
      <c r="AW165" s="12" t="s">
        <v>32</v>
      </c>
      <c r="AX165" s="12" t="s">
        <v>78</v>
      </c>
      <c r="AY165" s="151" t="s">
        <v>189</v>
      </c>
    </row>
    <row r="166" spans="2:65" s="1" customFormat="1" ht="16.5" customHeight="1">
      <c r="B166" s="32"/>
      <c r="C166" s="132" t="s">
        <v>283</v>
      </c>
      <c r="D166" s="132" t="s">
        <v>191</v>
      </c>
      <c r="E166" s="133" t="s">
        <v>717</v>
      </c>
      <c r="F166" s="134" t="s">
        <v>718</v>
      </c>
      <c r="G166" s="135" t="s">
        <v>135</v>
      </c>
      <c r="H166" s="136">
        <v>18</v>
      </c>
      <c r="I166" s="137"/>
      <c r="J166" s="138">
        <f>ROUND(I166*H166,2)</f>
        <v>0</v>
      </c>
      <c r="K166" s="134" t="s">
        <v>194</v>
      </c>
      <c r="L166" s="32"/>
      <c r="M166" s="139" t="s">
        <v>18</v>
      </c>
      <c r="N166" s="140" t="s">
        <v>42</v>
      </c>
      <c r="P166" s="141">
        <f>O166*H166</f>
        <v>0</v>
      </c>
      <c r="Q166" s="141">
        <v>0</v>
      </c>
      <c r="R166" s="141">
        <f>Q166*H166</f>
        <v>0</v>
      </c>
      <c r="S166" s="141">
        <v>0</v>
      </c>
      <c r="T166" s="142">
        <f>S166*H166</f>
        <v>0</v>
      </c>
      <c r="AR166" s="143" t="s">
        <v>195</v>
      </c>
      <c r="AT166" s="143" t="s">
        <v>191</v>
      </c>
      <c r="AU166" s="143" t="s">
        <v>80</v>
      </c>
      <c r="AY166" s="17" t="s">
        <v>189</v>
      </c>
      <c r="BE166" s="144">
        <f>IF(N166="základní",J166,0)</f>
        <v>0</v>
      </c>
      <c r="BF166" s="144">
        <f>IF(N166="snížená",J166,0)</f>
        <v>0</v>
      </c>
      <c r="BG166" s="144">
        <f>IF(N166="zákl. přenesená",J166,0)</f>
        <v>0</v>
      </c>
      <c r="BH166" s="144">
        <f>IF(N166="sníž. přenesená",J166,0)</f>
        <v>0</v>
      </c>
      <c r="BI166" s="144">
        <f>IF(N166="nulová",J166,0)</f>
        <v>0</v>
      </c>
      <c r="BJ166" s="17" t="s">
        <v>78</v>
      </c>
      <c r="BK166" s="144">
        <f>ROUND(I166*H166,2)</f>
        <v>0</v>
      </c>
      <c r="BL166" s="17" t="s">
        <v>195</v>
      </c>
      <c r="BM166" s="143" t="s">
        <v>719</v>
      </c>
    </row>
    <row r="167" spans="2:65" s="1" customFormat="1">
      <c r="B167" s="32"/>
      <c r="D167" s="145" t="s">
        <v>197</v>
      </c>
      <c r="F167" s="146" t="s">
        <v>720</v>
      </c>
      <c r="I167" s="147"/>
      <c r="L167" s="32"/>
      <c r="M167" s="148"/>
      <c r="T167" s="51"/>
      <c r="AT167" s="17" t="s">
        <v>197</v>
      </c>
      <c r="AU167" s="17" t="s">
        <v>80</v>
      </c>
    </row>
    <row r="168" spans="2:65" s="1" customFormat="1" ht="33" customHeight="1">
      <c r="B168" s="32"/>
      <c r="C168" s="132" t="s">
        <v>291</v>
      </c>
      <c r="D168" s="132" t="s">
        <v>191</v>
      </c>
      <c r="E168" s="133" t="s">
        <v>721</v>
      </c>
      <c r="F168" s="134" t="s">
        <v>722</v>
      </c>
      <c r="G168" s="135" t="s">
        <v>256</v>
      </c>
      <c r="H168" s="136">
        <v>0.216</v>
      </c>
      <c r="I168" s="137"/>
      <c r="J168" s="138">
        <f>ROUND(I168*H168,2)</f>
        <v>0</v>
      </c>
      <c r="K168" s="134" t="s">
        <v>194</v>
      </c>
      <c r="L168" s="32"/>
      <c r="M168" s="139" t="s">
        <v>18</v>
      </c>
      <c r="N168" s="140" t="s">
        <v>42</v>
      </c>
      <c r="P168" s="141">
        <f>O168*H168</f>
        <v>0</v>
      </c>
      <c r="Q168" s="141">
        <v>1.0593999999999999</v>
      </c>
      <c r="R168" s="141">
        <f>Q168*H168</f>
        <v>0.22883039999999996</v>
      </c>
      <c r="S168" s="141">
        <v>0</v>
      </c>
      <c r="T168" s="142">
        <f>S168*H168</f>
        <v>0</v>
      </c>
      <c r="AR168" s="143" t="s">
        <v>195</v>
      </c>
      <c r="AT168" s="143" t="s">
        <v>191</v>
      </c>
      <c r="AU168" s="143" t="s">
        <v>80</v>
      </c>
      <c r="AY168" s="17" t="s">
        <v>189</v>
      </c>
      <c r="BE168" s="144">
        <f>IF(N168="základní",J168,0)</f>
        <v>0</v>
      </c>
      <c r="BF168" s="144">
        <f>IF(N168="snížená",J168,0)</f>
        <v>0</v>
      </c>
      <c r="BG168" s="144">
        <f>IF(N168="zákl. přenesená",J168,0)</f>
        <v>0</v>
      </c>
      <c r="BH168" s="144">
        <f>IF(N168="sníž. přenesená",J168,0)</f>
        <v>0</v>
      </c>
      <c r="BI168" s="144">
        <f>IF(N168="nulová",J168,0)</f>
        <v>0</v>
      </c>
      <c r="BJ168" s="17" t="s">
        <v>78</v>
      </c>
      <c r="BK168" s="144">
        <f>ROUND(I168*H168,2)</f>
        <v>0</v>
      </c>
      <c r="BL168" s="17" t="s">
        <v>195</v>
      </c>
      <c r="BM168" s="143" t="s">
        <v>723</v>
      </c>
    </row>
    <row r="169" spans="2:65" s="1" customFormat="1">
      <c r="B169" s="32"/>
      <c r="D169" s="145" t="s">
        <v>197</v>
      </c>
      <c r="F169" s="146" t="s">
        <v>724</v>
      </c>
      <c r="I169" s="147"/>
      <c r="L169" s="32"/>
      <c r="M169" s="148"/>
      <c r="T169" s="51"/>
      <c r="AT169" s="17" t="s">
        <v>197</v>
      </c>
      <c r="AU169" s="17" t="s">
        <v>80</v>
      </c>
    </row>
    <row r="170" spans="2:65" s="12" customFormat="1">
      <c r="B170" s="149"/>
      <c r="D170" s="150" t="s">
        <v>144</v>
      </c>
      <c r="E170" s="151" t="s">
        <v>18</v>
      </c>
      <c r="F170" s="152" t="s">
        <v>725</v>
      </c>
      <c r="H170" s="153">
        <v>0.216</v>
      </c>
      <c r="I170" s="154"/>
      <c r="L170" s="149"/>
      <c r="M170" s="155"/>
      <c r="T170" s="156"/>
      <c r="AT170" s="151" t="s">
        <v>144</v>
      </c>
      <c r="AU170" s="151" t="s">
        <v>80</v>
      </c>
      <c r="AV170" s="12" t="s">
        <v>80</v>
      </c>
      <c r="AW170" s="12" t="s">
        <v>32</v>
      </c>
      <c r="AX170" s="12" t="s">
        <v>78</v>
      </c>
      <c r="AY170" s="151" t="s">
        <v>189</v>
      </c>
    </row>
    <row r="171" spans="2:65" s="11" customFormat="1" ht="22.9" customHeight="1">
      <c r="B171" s="120"/>
      <c r="D171" s="121" t="s">
        <v>70</v>
      </c>
      <c r="E171" s="130" t="s">
        <v>89</v>
      </c>
      <c r="F171" s="130" t="s">
        <v>276</v>
      </c>
      <c r="I171" s="123"/>
      <c r="J171" s="131">
        <f>BK171</f>
        <v>0</v>
      </c>
      <c r="L171" s="120"/>
      <c r="M171" s="125"/>
      <c r="P171" s="126">
        <f>SUM(P172:P216)</f>
        <v>0</v>
      </c>
      <c r="R171" s="126">
        <f>SUM(R172:R216)</f>
        <v>64.168685699999997</v>
      </c>
      <c r="T171" s="127">
        <f>SUM(T172:T216)</f>
        <v>0</v>
      </c>
      <c r="AR171" s="121" t="s">
        <v>78</v>
      </c>
      <c r="AT171" s="128" t="s">
        <v>70</v>
      </c>
      <c r="AU171" s="128" t="s">
        <v>78</v>
      </c>
      <c r="AY171" s="121" t="s">
        <v>189</v>
      </c>
      <c r="BK171" s="129">
        <f>SUM(BK172:BK216)</f>
        <v>0</v>
      </c>
    </row>
    <row r="172" spans="2:65" s="1" customFormat="1" ht="24.2" customHeight="1">
      <c r="B172" s="32"/>
      <c r="C172" s="132" t="s">
        <v>298</v>
      </c>
      <c r="D172" s="132" t="s">
        <v>191</v>
      </c>
      <c r="E172" s="133" t="s">
        <v>726</v>
      </c>
      <c r="F172" s="134" t="s">
        <v>727</v>
      </c>
      <c r="G172" s="135" t="s">
        <v>135</v>
      </c>
      <c r="H172" s="136">
        <v>4.32</v>
      </c>
      <c r="I172" s="137"/>
      <c r="J172" s="138">
        <f>ROUND(I172*H172,2)</f>
        <v>0</v>
      </c>
      <c r="K172" s="134" t="s">
        <v>194</v>
      </c>
      <c r="L172" s="32"/>
      <c r="M172" s="139" t="s">
        <v>18</v>
      </c>
      <c r="N172" s="140" t="s">
        <v>42</v>
      </c>
      <c r="P172" s="141">
        <f>O172*H172</f>
        <v>0</v>
      </c>
      <c r="Q172" s="141">
        <v>0.15273999999999999</v>
      </c>
      <c r="R172" s="141">
        <f>Q172*H172</f>
        <v>0.6598368</v>
      </c>
      <c r="S172" s="141">
        <v>0</v>
      </c>
      <c r="T172" s="142">
        <f>S172*H172</f>
        <v>0</v>
      </c>
      <c r="AR172" s="143" t="s">
        <v>195</v>
      </c>
      <c r="AT172" s="143" t="s">
        <v>191</v>
      </c>
      <c r="AU172" s="143" t="s">
        <v>80</v>
      </c>
      <c r="AY172" s="17" t="s">
        <v>189</v>
      </c>
      <c r="BE172" s="144">
        <f>IF(N172="základní",J172,0)</f>
        <v>0</v>
      </c>
      <c r="BF172" s="144">
        <f>IF(N172="snížená",J172,0)</f>
        <v>0</v>
      </c>
      <c r="BG172" s="144">
        <f>IF(N172="zákl. přenesená",J172,0)</f>
        <v>0</v>
      </c>
      <c r="BH172" s="144">
        <f>IF(N172="sníž. přenesená",J172,0)</f>
        <v>0</v>
      </c>
      <c r="BI172" s="144">
        <f>IF(N172="nulová",J172,0)</f>
        <v>0</v>
      </c>
      <c r="BJ172" s="17" t="s">
        <v>78</v>
      </c>
      <c r="BK172" s="144">
        <f>ROUND(I172*H172,2)</f>
        <v>0</v>
      </c>
      <c r="BL172" s="17" t="s">
        <v>195</v>
      </c>
      <c r="BM172" s="143" t="s">
        <v>728</v>
      </c>
    </row>
    <row r="173" spans="2:65" s="1" customFormat="1">
      <c r="B173" s="32"/>
      <c r="D173" s="145" t="s">
        <v>197</v>
      </c>
      <c r="F173" s="146" t="s">
        <v>729</v>
      </c>
      <c r="I173" s="147"/>
      <c r="L173" s="32"/>
      <c r="M173" s="148"/>
      <c r="T173" s="51"/>
      <c r="AT173" s="17" t="s">
        <v>197</v>
      </c>
      <c r="AU173" s="17" t="s">
        <v>80</v>
      </c>
    </row>
    <row r="174" spans="2:65" s="12" customFormat="1">
      <c r="B174" s="149"/>
      <c r="D174" s="150" t="s">
        <v>144</v>
      </c>
      <c r="E174" s="151" t="s">
        <v>18</v>
      </c>
      <c r="F174" s="152" t="s">
        <v>730</v>
      </c>
      <c r="H174" s="153">
        <v>4.32</v>
      </c>
      <c r="I174" s="154"/>
      <c r="L174" s="149"/>
      <c r="M174" s="155"/>
      <c r="T174" s="156"/>
      <c r="AT174" s="151" t="s">
        <v>144</v>
      </c>
      <c r="AU174" s="151" t="s">
        <v>80</v>
      </c>
      <c r="AV174" s="12" t="s">
        <v>80</v>
      </c>
      <c r="AW174" s="12" t="s">
        <v>32</v>
      </c>
      <c r="AX174" s="12" t="s">
        <v>78</v>
      </c>
      <c r="AY174" s="151" t="s">
        <v>189</v>
      </c>
    </row>
    <row r="175" spans="2:65" s="1" customFormat="1" ht="24.2" customHeight="1">
      <c r="B175" s="32"/>
      <c r="C175" s="132" t="s">
        <v>307</v>
      </c>
      <c r="D175" s="132" t="s">
        <v>191</v>
      </c>
      <c r="E175" s="133" t="s">
        <v>731</v>
      </c>
      <c r="F175" s="134" t="s">
        <v>732</v>
      </c>
      <c r="G175" s="135" t="s">
        <v>135</v>
      </c>
      <c r="H175" s="136">
        <v>10.64</v>
      </c>
      <c r="I175" s="137"/>
      <c r="J175" s="138">
        <f>ROUND(I175*H175,2)</f>
        <v>0</v>
      </c>
      <c r="K175" s="134" t="s">
        <v>194</v>
      </c>
      <c r="L175" s="32"/>
      <c r="M175" s="139" t="s">
        <v>18</v>
      </c>
      <c r="N175" s="140" t="s">
        <v>42</v>
      </c>
      <c r="P175" s="141">
        <f>O175*H175</f>
        <v>0</v>
      </c>
      <c r="Q175" s="141">
        <v>0.21271999999999999</v>
      </c>
      <c r="R175" s="141">
        <f>Q175*H175</f>
        <v>2.2633407999999999</v>
      </c>
      <c r="S175" s="141">
        <v>0</v>
      </c>
      <c r="T175" s="142">
        <f>S175*H175</f>
        <v>0</v>
      </c>
      <c r="AR175" s="143" t="s">
        <v>195</v>
      </c>
      <c r="AT175" s="143" t="s">
        <v>191</v>
      </c>
      <c r="AU175" s="143" t="s">
        <v>80</v>
      </c>
      <c r="AY175" s="17" t="s">
        <v>189</v>
      </c>
      <c r="BE175" s="144">
        <f>IF(N175="základní",J175,0)</f>
        <v>0</v>
      </c>
      <c r="BF175" s="144">
        <f>IF(N175="snížená",J175,0)</f>
        <v>0</v>
      </c>
      <c r="BG175" s="144">
        <f>IF(N175="zákl. přenesená",J175,0)</f>
        <v>0</v>
      </c>
      <c r="BH175" s="144">
        <f>IF(N175="sníž. přenesená",J175,0)</f>
        <v>0</v>
      </c>
      <c r="BI175" s="144">
        <f>IF(N175="nulová",J175,0)</f>
        <v>0</v>
      </c>
      <c r="BJ175" s="17" t="s">
        <v>78</v>
      </c>
      <c r="BK175" s="144">
        <f>ROUND(I175*H175,2)</f>
        <v>0</v>
      </c>
      <c r="BL175" s="17" t="s">
        <v>195</v>
      </c>
      <c r="BM175" s="143" t="s">
        <v>733</v>
      </c>
    </row>
    <row r="176" spans="2:65" s="1" customFormat="1">
      <c r="B176" s="32"/>
      <c r="D176" s="145" t="s">
        <v>197</v>
      </c>
      <c r="F176" s="146" t="s">
        <v>734</v>
      </c>
      <c r="I176" s="147"/>
      <c r="L176" s="32"/>
      <c r="M176" s="148"/>
      <c r="T176" s="51"/>
      <c r="AT176" s="17" t="s">
        <v>197</v>
      </c>
      <c r="AU176" s="17" t="s">
        <v>80</v>
      </c>
    </row>
    <row r="177" spans="2:65" s="12" customFormat="1">
      <c r="B177" s="149"/>
      <c r="D177" s="150" t="s">
        <v>144</v>
      </c>
      <c r="E177" s="151" t="s">
        <v>18</v>
      </c>
      <c r="F177" s="152" t="s">
        <v>735</v>
      </c>
      <c r="H177" s="153">
        <v>10.64</v>
      </c>
      <c r="I177" s="154"/>
      <c r="L177" s="149"/>
      <c r="M177" s="155"/>
      <c r="T177" s="156"/>
      <c r="AT177" s="151" t="s">
        <v>144</v>
      </c>
      <c r="AU177" s="151" t="s">
        <v>80</v>
      </c>
      <c r="AV177" s="12" t="s">
        <v>80</v>
      </c>
      <c r="AW177" s="12" t="s">
        <v>32</v>
      </c>
      <c r="AX177" s="12" t="s">
        <v>78</v>
      </c>
      <c r="AY177" s="151" t="s">
        <v>189</v>
      </c>
    </row>
    <row r="178" spans="2:65" s="1" customFormat="1" ht="21.75" customHeight="1">
      <c r="B178" s="32"/>
      <c r="C178" s="132" t="s">
        <v>316</v>
      </c>
      <c r="D178" s="132" t="s">
        <v>191</v>
      </c>
      <c r="E178" s="133" t="s">
        <v>736</v>
      </c>
      <c r="F178" s="134" t="s">
        <v>737</v>
      </c>
      <c r="G178" s="135" t="s">
        <v>131</v>
      </c>
      <c r="H178" s="136">
        <v>12.228</v>
      </c>
      <c r="I178" s="137"/>
      <c r="J178" s="138">
        <f>ROUND(I178*H178,2)</f>
        <v>0</v>
      </c>
      <c r="K178" s="134" t="s">
        <v>194</v>
      </c>
      <c r="L178" s="32"/>
      <c r="M178" s="139" t="s">
        <v>18</v>
      </c>
      <c r="N178" s="140" t="s">
        <v>42</v>
      </c>
      <c r="P178" s="141">
        <f>O178*H178</f>
        <v>0</v>
      </c>
      <c r="Q178" s="141">
        <v>2.5018699999999998</v>
      </c>
      <c r="R178" s="141">
        <f>Q178*H178</f>
        <v>30.592866359999999</v>
      </c>
      <c r="S178" s="141">
        <v>0</v>
      </c>
      <c r="T178" s="142">
        <f>S178*H178</f>
        <v>0</v>
      </c>
      <c r="AR178" s="143" t="s">
        <v>195</v>
      </c>
      <c r="AT178" s="143" t="s">
        <v>191</v>
      </c>
      <c r="AU178" s="143" t="s">
        <v>80</v>
      </c>
      <c r="AY178" s="17" t="s">
        <v>189</v>
      </c>
      <c r="BE178" s="144">
        <f>IF(N178="základní",J178,0)</f>
        <v>0</v>
      </c>
      <c r="BF178" s="144">
        <f>IF(N178="snížená",J178,0)</f>
        <v>0</v>
      </c>
      <c r="BG178" s="144">
        <f>IF(N178="zákl. přenesená",J178,0)</f>
        <v>0</v>
      </c>
      <c r="BH178" s="144">
        <f>IF(N178="sníž. přenesená",J178,0)</f>
        <v>0</v>
      </c>
      <c r="BI178" s="144">
        <f>IF(N178="nulová",J178,0)</f>
        <v>0</v>
      </c>
      <c r="BJ178" s="17" t="s">
        <v>78</v>
      </c>
      <c r="BK178" s="144">
        <f>ROUND(I178*H178,2)</f>
        <v>0</v>
      </c>
      <c r="BL178" s="17" t="s">
        <v>195</v>
      </c>
      <c r="BM178" s="143" t="s">
        <v>738</v>
      </c>
    </row>
    <row r="179" spans="2:65" s="1" customFormat="1">
      <c r="B179" s="32"/>
      <c r="D179" s="145" t="s">
        <v>197</v>
      </c>
      <c r="F179" s="146" t="s">
        <v>739</v>
      </c>
      <c r="I179" s="147"/>
      <c r="L179" s="32"/>
      <c r="M179" s="148"/>
      <c r="T179" s="51"/>
      <c r="AT179" s="17" t="s">
        <v>197</v>
      </c>
      <c r="AU179" s="17" t="s">
        <v>80</v>
      </c>
    </row>
    <row r="180" spans="2:65" s="12" customFormat="1">
      <c r="B180" s="149"/>
      <c r="D180" s="150" t="s">
        <v>144</v>
      </c>
      <c r="E180" s="151" t="s">
        <v>18</v>
      </c>
      <c r="F180" s="152" t="s">
        <v>740</v>
      </c>
      <c r="H180" s="153">
        <v>13.284000000000001</v>
      </c>
      <c r="I180" s="154"/>
      <c r="L180" s="149"/>
      <c r="M180" s="155"/>
      <c r="T180" s="156"/>
      <c r="AT180" s="151" t="s">
        <v>144</v>
      </c>
      <c r="AU180" s="151" t="s">
        <v>80</v>
      </c>
      <c r="AV180" s="12" t="s">
        <v>80</v>
      </c>
      <c r="AW180" s="12" t="s">
        <v>32</v>
      </c>
      <c r="AX180" s="12" t="s">
        <v>71</v>
      </c>
      <c r="AY180" s="151" t="s">
        <v>189</v>
      </c>
    </row>
    <row r="181" spans="2:65" s="12" customFormat="1">
      <c r="B181" s="149"/>
      <c r="D181" s="150" t="s">
        <v>144</v>
      </c>
      <c r="E181" s="151" t="s">
        <v>18</v>
      </c>
      <c r="F181" s="152" t="s">
        <v>741</v>
      </c>
      <c r="H181" s="153">
        <v>-1.056</v>
      </c>
      <c r="I181" s="154"/>
      <c r="L181" s="149"/>
      <c r="M181" s="155"/>
      <c r="T181" s="156"/>
      <c r="AT181" s="151" t="s">
        <v>144</v>
      </c>
      <c r="AU181" s="151" t="s">
        <v>80</v>
      </c>
      <c r="AV181" s="12" t="s">
        <v>80</v>
      </c>
      <c r="AW181" s="12" t="s">
        <v>32</v>
      </c>
      <c r="AX181" s="12" t="s">
        <v>71</v>
      </c>
      <c r="AY181" s="151" t="s">
        <v>189</v>
      </c>
    </row>
    <row r="182" spans="2:65" s="13" customFormat="1">
      <c r="B182" s="158"/>
      <c r="D182" s="150" t="s">
        <v>144</v>
      </c>
      <c r="E182" s="159" t="s">
        <v>18</v>
      </c>
      <c r="F182" s="160" t="s">
        <v>268</v>
      </c>
      <c r="H182" s="161">
        <v>12.228</v>
      </c>
      <c r="I182" s="162"/>
      <c r="L182" s="158"/>
      <c r="M182" s="163"/>
      <c r="T182" s="164"/>
      <c r="AT182" s="159" t="s">
        <v>144</v>
      </c>
      <c r="AU182" s="159" t="s">
        <v>80</v>
      </c>
      <c r="AV182" s="13" t="s">
        <v>195</v>
      </c>
      <c r="AW182" s="13" t="s">
        <v>32</v>
      </c>
      <c r="AX182" s="13" t="s">
        <v>78</v>
      </c>
      <c r="AY182" s="159" t="s">
        <v>189</v>
      </c>
    </row>
    <row r="183" spans="2:65" s="1" customFormat="1" ht="16.5" customHeight="1">
      <c r="B183" s="32"/>
      <c r="C183" s="132" t="s">
        <v>321</v>
      </c>
      <c r="D183" s="132" t="s">
        <v>191</v>
      </c>
      <c r="E183" s="133" t="s">
        <v>742</v>
      </c>
      <c r="F183" s="134" t="s">
        <v>743</v>
      </c>
      <c r="G183" s="135" t="s">
        <v>135</v>
      </c>
      <c r="H183" s="136">
        <v>135.56</v>
      </c>
      <c r="I183" s="137"/>
      <c r="J183" s="138">
        <f>ROUND(I183*H183,2)</f>
        <v>0</v>
      </c>
      <c r="K183" s="134" t="s">
        <v>194</v>
      </c>
      <c r="L183" s="32"/>
      <c r="M183" s="139" t="s">
        <v>18</v>
      </c>
      <c r="N183" s="140" t="s">
        <v>42</v>
      </c>
      <c r="P183" s="141">
        <f>O183*H183</f>
        <v>0</v>
      </c>
      <c r="Q183" s="141">
        <v>2.7499999999999998E-3</v>
      </c>
      <c r="R183" s="141">
        <f>Q183*H183</f>
        <v>0.37279000000000001</v>
      </c>
      <c r="S183" s="141">
        <v>0</v>
      </c>
      <c r="T183" s="142">
        <f>S183*H183</f>
        <v>0</v>
      </c>
      <c r="AR183" s="143" t="s">
        <v>195</v>
      </c>
      <c r="AT183" s="143" t="s">
        <v>191</v>
      </c>
      <c r="AU183" s="143" t="s">
        <v>80</v>
      </c>
      <c r="AY183" s="17" t="s">
        <v>189</v>
      </c>
      <c r="BE183" s="144">
        <f>IF(N183="základní",J183,0)</f>
        <v>0</v>
      </c>
      <c r="BF183" s="144">
        <f>IF(N183="snížená",J183,0)</f>
        <v>0</v>
      </c>
      <c r="BG183" s="144">
        <f>IF(N183="zákl. přenesená",J183,0)</f>
        <v>0</v>
      </c>
      <c r="BH183" s="144">
        <f>IF(N183="sníž. přenesená",J183,0)</f>
        <v>0</v>
      </c>
      <c r="BI183" s="144">
        <f>IF(N183="nulová",J183,0)</f>
        <v>0</v>
      </c>
      <c r="BJ183" s="17" t="s">
        <v>78</v>
      </c>
      <c r="BK183" s="144">
        <f>ROUND(I183*H183,2)</f>
        <v>0</v>
      </c>
      <c r="BL183" s="17" t="s">
        <v>195</v>
      </c>
      <c r="BM183" s="143" t="s">
        <v>744</v>
      </c>
    </row>
    <row r="184" spans="2:65" s="1" customFormat="1">
      <c r="B184" s="32"/>
      <c r="D184" s="145" t="s">
        <v>197</v>
      </c>
      <c r="F184" s="146" t="s">
        <v>745</v>
      </c>
      <c r="I184" s="147"/>
      <c r="L184" s="32"/>
      <c r="M184" s="148"/>
      <c r="T184" s="51"/>
      <c r="AT184" s="17" t="s">
        <v>197</v>
      </c>
      <c r="AU184" s="17" t="s">
        <v>80</v>
      </c>
    </row>
    <row r="185" spans="2:65" s="12" customFormat="1">
      <c r="B185" s="149"/>
      <c r="D185" s="150" t="s">
        <v>144</v>
      </c>
      <c r="E185" s="151" t="s">
        <v>18</v>
      </c>
      <c r="F185" s="152" t="s">
        <v>746</v>
      </c>
      <c r="H185" s="153">
        <v>132.84</v>
      </c>
      <c r="I185" s="154"/>
      <c r="L185" s="149"/>
      <c r="M185" s="155"/>
      <c r="T185" s="156"/>
      <c r="AT185" s="151" t="s">
        <v>144</v>
      </c>
      <c r="AU185" s="151" t="s">
        <v>80</v>
      </c>
      <c r="AV185" s="12" t="s">
        <v>80</v>
      </c>
      <c r="AW185" s="12" t="s">
        <v>32</v>
      </c>
      <c r="AX185" s="12" t="s">
        <v>71</v>
      </c>
      <c r="AY185" s="151" t="s">
        <v>189</v>
      </c>
    </row>
    <row r="186" spans="2:65" s="12" customFormat="1">
      <c r="B186" s="149"/>
      <c r="D186" s="150" t="s">
        <v>144</v>
      </c>
      <c r="E186" s="151" t="s">
        <v>18</v>
      </c>
      <c r="F186" s="152" t="s">
        <v>747</v>
      </c>
      <c r="H186" s="153">
        <v>2.72</v>
      </c>
      <c r="I186" s="154"/>
      <c r="L186" s="149"/>
      <c r="M186" s="155"/>
      <c r="T186" s="156"/>
      <c r="AT186" s="151" t="s">
        <v>144</v>
      </c>
      <c r="AU186" s="151" t="s">
        <v>80</v>
      </c>
      <c r="AV186" s="12" t="s">
        <v>80</v>
      </c>
      <c r="AW186" s="12" t="s">
        <v>32</v>
      </c>
      <c r="AX186" s="12" t="s">
        <v>71</v>
      </c>
      <c r="AY186" s="151" t="s">
        <v>189</v>
      </c>
    </row>
    <row r="187" spans="2:65" s="13" customFormat="1">
      <c r="B187" s="158"/>
      <c r="D187" s="150" t="s">
        <v>144</v>
      </c>
      <c r="E187" s="159" t="s">
        <v>18</v>
      </c>
      <c r="F187" s="160" t="s">
        <v>268</v>
      </c>
      <c r="H187" s="161">
        <v>135.56</v>
      </c>
      <c r="I187" s="162"/>
      <c r="L187" s="158"/>
      <c r="M187" s="163"/>
      <c r="T187" s="164"/>
      <c r="AT187" s="159" t="s">
        <v>144</v>
      </c>
      <c r="AU187" s="159" t="s">
        <v>80</v>
      </c>
      <c r="AV187" s="13" t="s">
        <v>195</v>
      </c>
      <c r="AW187" s="13" t="s">
        <v>32</v>
      </c>
      <c r="AX187" s="13" t="s">
        <v>78</v>
      </c>
      <c r="AY187" s="159" t="s">
        <v>189</v>
      </c>
    </row>
    <row r="188" spans="2:65" s="1" customFormat="1" ht="16.5" customHeight="1">
      <c r="B188" s="32"/>
      <c r="C188" s="132" t="s">
        <v>7</v>
      </c>
      <c r="D188" s="132" t="s">
        <v>191</v>
      </c>
      <c r="E188" s="133" t="s">
        <v>748</v>
      </c>
      <c r="F188" s="134" t="s">
        <v>749</v>
      </c>
      <c r="G188" s="135" t="s">
        <v>135</v>
      </c>
      <c r="H188" s="136">
        <v>350.56</v>
      </c>
      <c r="I188" s="137"/>
      <c r="J188" s="138">
        <f>ROUND(I188*H188,2)</f>
        <v>0</v>
      </c>
      <c r="K188" s="134" t="s">
        <v>194</v>
      </c>
      <c r="L188" s="32"/>
      <c r="M188" s="139" t="s">
        <v>18</v>
      </c>
      <c r="N188" s="140" t="s">
        <v>42</v>
      </c>
      <c r="P188" s="141">
        <f>O188*H188</f>
        <v>0</v>
      </c>
      <c r="Q188" s="141">
        <v>0</v>
      </c>
      <c r="R188" s="141">
        <f>Q188*H188</f>
        <v>0</v>
      </c>
      <c r="S188" s="141">
        <v>0</v>
      </c>
      <c r="T188" s="142">
        <f>S188*H188</f>
        <v>0</v>
      </c>
      <c r="AR188" s="143" t="s">
        <v>195</v>
      </c>
      <c r="AT188" s="143" t="s">
        <v>191</v>
      </c>
      <c r="AU188" s="143" t="s">
        <v>80</v>
      </c>
      <c r="AY188" s="17" t="s">
        <v>189</v>
      </c>
      <c r="BE188" s="144">
        <f>IF(N188="základní",J188,0)</f>
        <v>0</v>
      </c>
      <c r="BF188" s="144">
        <f>IF(N188="snížená",J188,0)</f>
        <v>0</v>
      </c>
      <c r="BG188" s="144">
        <f>IF(N188="zákl. přenesená",J188,0)</f>
        <v>0</v>
      </c>
      <c r="BH188" s="144">
        <f>IF(N188="sníž. přenesená",J188,0)</f>
        <v>0</v>
      </c>
      <c r="BI188" s="144">
        <f>IF(N188="nulová",J188,0)</f>
        <v>0</v>
      </c>
      <c r="BJ188" s="17" t="s">
        <v>78</v>
      </c>
      <c r="BK188" s="144">
        <f>ROUND(I188*H188,2)</f>
        <v>0</v>
      </c>
      <c r="BL188" s="17" t="s">
        <v>195</v>
      </c>
      <c r="BM188" s="143" t="s">
        <v>750</v>
      </c>
    </row>
    <row r="189" spans="2:65" s="1" customFormat="1">
      <c r="B189" s="32"/>
      <c r="D189" s="145" t="s">
        <v>197</v>
      </c>
      <c r="F189" s="146" t="s">
        <v>751</v>
      </c>
      <c r="I189" s="147"/>
      <c r="L189" s="32"/>
      <c r="M189" s="148"/>
      <c r="T189" s="51"/>
      <c r="AT189" s="17" t="s">
        <v>197</v>
      </c>
      <c r="AU189" s="17" t="s">
        <v>80</v>
      </c>
    </row>
    <row r="190" spans="2:65" s="1" customFormat="1" ht="24.2" customHeight="1">
      <c r="B190" s="32"/>
      <c r="C190" s="132" t="s">
        <v>332</v>
      </c>
      <c r="D190" s="132" t="s">
        <v>191</v>
      </c>
      <c r="E190" s="133" t="s">
        <v>752</v>
      </c>
      <c r="F190" s="134" t="s">
        <v>753</v>
      </c>
      <c r="G190" s="135" t="s">
        <v>256</v>
      </c>
      <c r="H190" s="136">
        <v>1.4670000000000001</v>
      </c>
      <c r="I190" s="137"/>
      <c r="J190" s="138">
        <f>ROUND(I190*H190,2)</f>
        <v>0</v>
      </c>
      <c r="K190" s="134" t="s">
        <v>194</v>
      </c>
      <c r="L190" s="32"/>
      <c r="M190" s="139" t="s">
        <v>18</v>
      </c>
      <c r="N190" s="140" t="s">
        <v>42</v>
      </c>
      <c r="P190" s="141">
        <f>O190*H190</f>
        <v>0</v>
      </c>
      <c r="Q190" s="141">
        <v>1.04922</v>
      </c>
      <c r="R190" s="141">
        <f>Q190*H190</f>
        <v>1.5392057400000001</v>
      </c>
      <c r="S190" s="141">
        <v>0</v>
      </c>
      <c r="T190" s="142">
        <f>S190*H190</f>
        <v>0</v>
      </c>
      <c r="AR190" s="143" t="s">
        <v>195</v>
      </c>
      <c r="AT190" s="143" t="s">
        <v>191</v>
      </c>
      <c r="AU190" s="143" t="s">
        <v>80</v>
      </c>
      <c r="AY190" s="17" t="s">
        <v>189</v>
      </c>
      <c r="BE190" s="144">
        <f>IF(N190="základní",J190,0)</f>
        <v>0</v>
      </c>
      <c r="BF190" s="144">
        <f>IF(N190="snížená",J190,0)</f>
        <v>0</v>
      </c>
      <c r="BG190" s="144">
        <f>IF(N190="zákl. přenesená",J190,0)</f>
        <v>0</v>
      </c>
      <c r="BH190" s="144">
        <f>IF(N190="sníž. přenesená",J190,0)</f>
        <v>0</v>
      </c>
      <c r="BI190" s="144">
        <f>IF(N190="nulová",J190,0)</f>
        <v>0</v>
      </c>
      <c r="BJ190" s="17" t="s">
        <v>78</v>
      </c>
      <c r="BK190" s="144">
        <f>ROUND(I190*H190,2)</f>
        <v>0</v>
      </c>
      <c r="BL190" s="17" t="s">
        <v>195</v>
      </c>
      <c r="BM190" s="143" t="s">
        <v>754</v>
      </c>
    </row>
    <row r="191" spans="2:65" s="1" customFormat="1">
      <c r="B191" s="32"/>
      <c r="D191" s="145" t="s">
        <v>197</v>
      </c>
      <c r="F191" s="146" t="s">
        <v>755</v>
      </c>
      <c r="I191" s="147"/>
      <c r="L191" s="32"/>
      <c r="M191" s="148"/>
      <c r="T191" s="51"/>
      <c r="AT191" s="17" t="s">
        <v>197</v>
      </c>
      <c r="AU191" s="17" t="s">
        <v>80</v>
      </c>
    </row>
    <row r="192" spans="2:65" s="12" customFormat="1">
      <c r="B192" s="149"/>
      <c r="D192" s="150" t="s">
        <v>144</v>
      </c>
      <c r="E192" s="151" t="s">
        <v>18</v>
      </c>
      <c r="F192" s="152" t="s">
        <v>756</v>
      </c>
      <c r="H192" s="153">
        <v>1.4670000000000001</v>
      </c>
      <c r="I192" s="154"/>
      <c r="L192" s="149"/>
      <c r="M192" s="155"/>
      <c r="T192" s="156"/>
      <c r="AT192" s="151" t="s">
        <v>144</v>
      </c>
      <c r="AU192" s="151" t="s">
        <v>80</v>
      </c>
      <c r="AV192" s="12" t="s">
        <v>80</v>
      </c>
      <c r="AW192" s="12" t="s">
        <v>32</v>
      </c>
      <c r="AX192" s="12" t="s">
        <v>78</v>
      </c>
      <c r="AY192" s="151" t="s">
        <v>189</v>
      </c>
    </row>
    <row r="193" spans="2:65" s="1" customFormat="1" ht="24.2" customHeight="1">
      <c r="B193" s="32"/>
      <c r="C193" s="132" t="s">
        <v>338</v>
      </c>
      <c r="D193" s="132" t="s">
        <v>191</v>
      </c>
      <c r="E193" s="133" t="s">
        <v>757</v>
      </c>
      <c r="F193" s="134" t="s">
        <v>758</v>
      </c>
      <c r="G193" s="135" t="s">
        <v>135</v>
      </c>
      <c r="H193" s="136">
        <v>44.3</v>
      </c>
      <c r="I193" s="137"/>
      <c r="J193" s="138">
        <f>ROUND(I193*H193,2)</f>
        <v>0</v>
      </c>
      <c r="K193" s="134" t="s">
        <v>194</v>
      </c>
      <c r="L193" s="32"/>
      <c r="M193" s="139" t="s">
        <v>18</v>
      </c>
      <c r="N193" s="140" t="s">
        <v>42</v>
      </c>
      <c r="P193" s="141">
        <f>O193*H193</f>
        <v>0</v>
      </c>
      <c r="Q193" s="141">
        <v>6.1719999999999997E-2</v>
      </c>
      <c r="R193" s="141">
        <f>Q193*H193</f>
        <v>2.7341959999999998</v>
      </c>
      <c r="S193" s="141">
        <v>0</v>
      </c>
      <c r="T193" s="142">
        <f>S193*H193</f>
        <v>0</v>
      </c>
      <c r="AR193" s="143" t="s">
        <v>195</v>
      </c>
      <c r="AT193" s="143" t="s">
        <v>191</v>
      </c>
      <c r="AU193" s="143" t="s">
        <v>80</v>
      </c>
      <c r="AY193" s="17" t="s">
        <v>189</v>
      </c>
      <c r="BE193" s="144">
        <f>IF(N193="základní",J193,0)</f>
        <v>0</v>
      </c>
      <c r="BF193" s="144">
        <f>IF(N193="snížená",J193,0)</f>
        <v>0</v>
      </c>
      <c r="BG193" s="144">
        <f>IF(N193="zákl. přenesená",J193,0)</f>
        <v>0</v>
      </c>
      <c r="BH193" s="144">
        <f>IF(N193="sníž. přenesená",J193,0)</f>
        <v>0</v>
      </c>
      <c r="BI193" s="144">
        <f>IF(N193="nulová",J193,0)</f>
        <v>0</v>
      </c>
      <c r="BJ193" s="17" t="s">
        <v>78</v>
      </c>
      <c r="BK193" s="144">
        <f>ROUND(I193*H193,2)</f>
        <v>0</v>
      </c>
      <c r="BL193" s="17" t="s">
        <v>195</v>
      </c>
      <c r="BM193" s="143" t="s">
        <v>759</v>
      </c>
    </row>
    <row r="194" spans="2:65" s="1" customFormat="1">
      <c r="B194" s="32"/>
      <c r="D194" s="145" t="s">
        <v>197</v>
      </c>
      <c r="F194" s="146" t="s">
        <v>760</v>
      </c>
      <c r="I194" s="147"/>
      <c r="L194" s="32"/>
      <c r="M194" s="148"/>
      <c r="T194" s="51"/>
      <c r="AT194" s="17" t="s">
        <v>197</v>
      </c>
      <c r="AU194" s="17" t="s">
        <v>80</v>
      </c>
    </row>
    <row r="195" spans="2:65" s="12" customFormat="1">
      <c r="B195" s="149"/>
      <c r="D195" s="150" t="s">
        <v>144</v>
      </c>
      <c r="E195" s="151" t="s">
        <v>18</v>
      </c>
      <c r="F195" s="152" t="s">
        <v>761</v>
      </c>
      <c r="H195" s="153">
        <v>19.8</v>
      </c>
      <c r="I195" s="154"/>
      <c r="L195" s="149"/>
      <c r="M195" s="155"/>
      <c r="T195" s="156"/>
      <c r="AT195" s="151" t="s">
        <v>144</v>
      </c>
      <c r="AU195" s="151" t="s">
        <v>80</v>
      </c>
      <c r="AV195" s="12" t="s">
        <v>80</v>
      </c>
      <c r="AW195" s="12" t="s">
        <v>32</v>
      </c>
      <c r="AX195" s="12" t="s">
        <v>71</v>
      </c>
      <c r="AY195" s="151" t="s">
        <v>189</v>
      </c>
    </row>
    <row r="196" spans="2:65" s="12" customFormat="1">
      <c r="B196" s="149"/>
      <c r="D196" s="150" t="s">
        <v>144</v>
      </c>
      <c r="E196" s="151" t="s">
        <v>18</v>
      </c>
      <c r="F196" s="152" t="s">
        <v>762</v>
      </c>
      <c r="H196" s="153">
        <v>24.5</v>
      </c>
      <c r="I196" s="154"/>
      <c r="L196" s="149"/>
      <c r="M196" s="155"/>
      <c r="T196" s="156"/>
      <c r="AT196" s="151" t="s">
        <v>144</v>
      </c>
      <c r="AU196" s="151" t="s">
        <v>80</v>
      </c>
      <c r="AV196" s="12" t="s">
        <v>80</v>
      </c>
      <c r="AW196" s="12" t="s">
        <v>32</v>
      </c>
      <c r="AX196" s="12" t="s">
        <v>71</v>
      </c>
      <c r="AY196" s="151" t="s">
        <v>189</v>
      </c>
    </row>
    <row r="197" spans="2:65" s="13" customFormat="1">
      <c r="B197" s="158"/>
      <c r="D197" s="150" t="s">
        <v>144</v>
      </c>
      <c r="E197" s="159" t="s">
        <v>18</v>
      </c>
      <c r="F197" s="160" t="s">
        <v>268</v>
      </c>
      <c r="H197" s="161">
        <v>44.3</v>
      </c>
      <c r="I197" s="162"/>
      <c r="L197" s="158"/>
      <c r="M197" s="163"/>
      <c r="T197" s="164"/>
      <c r="AT197" s="159" t="s">
        <v>144</v>
      </c>
      <c r="AU197" s="159" t="s">
        <v>80</v>
      </c>
      <c r="AV197" s="13" t="s">
        <v>195</v>
      </c>
      <c r="AW197" s="13" t="s">
        <v>32</v>
      </c>
      <c r="AX197" s="13" t="s">
        <v>78</v>
      </c>
      <c r="AY197" s="159" t="s">
        <v>189</v>
      </c>
    </row>
    <row r="198" spans="2:65" s="1" customFormat="1" ht="24.2" customHeight="1">
      <c r="B198" s="32"/>
      <c r="C198" s="132" t="s">
        <v>344</v>
      </c>
      <c r="D198" s="132" t="s">
        <v>191</v>
      </c>
      <c r="E198" s="133" t="s">
        <v>763</v>
      </c>
      <c r="F198" s="134" t="s">
        <v>764</v>
      </c>
      <c r="G198" s="135" t="s">
        <v>135</v>
      </c>
      <c r="H198" s="136">
        <v>198.32</v>
      </c>
      <c r="I198" s="137"/>
      <c r="J198" s="138">
        <f>ROUND(I198*H198,2)</f>
        <v>0</v>
      </c>
      <c r="K198" s="134" t="s">
        <v>194</v>
      </c>
      <c r="L198" s="32"/>
      <c r="M198" s="139" t="s">
        <v>18</v>
      </c>
      <c r="N198" s="140" t="s">
        <v>42</v>
      </c>
      <c r="P198" s="141">
        <f>O198*H198</f>
        <v>0</v>
      </c>
      <c r="Q198" s="141">
        <v>7.9210000000000003E-2</v>
      </c>
      <c r="R198" s="141">
        <f>Q198*H198</f>
        <v>15.7089272</v>
      </c>
      <c r="S198" s="141">
        <v>0</v>
      </c>
      <c r="T198" s="142">
        <f>S198*H198</f>
        <v>0</v>
      </c>
      <c r="AR198" s="143" t="s">
        <v>195</v>
      </c>
      <c r="AT198" s="143" t="s">
        <v>191</v>
      </c>
      <c r="AU198" s="143" t="s">
        <v>80</v>
      </c>
      <c r="AY198" s="17" t="s">
        <v>189</v>
      </c>
      <c r="BE198" s="144">
        <f>IF(N198="základní",J198,0)</f>
        <v>0</v>
      </c>
      <c r="BF198" s="144">
        <f>IF(N198="snížená",J198,0)</f>
        <v>0</v>
      </c>
      <c r="BG198" s="144">
        <f>IF(N198="zákl. přenesená",J198,0)</f>
        <v>0</v>
      </c>
      <c r="BH198" s="144">
        <f>IF(N198="sníž. přenesená",J198,0)</f>
        <v>0</v>
      </c>
      <c r="BI198" s="144">
        <f>IF(N198="nulová",J198,0)</f>
        <v>0</v>
      </c>
      <c r="BJ198" s="17" t="s">
        <v>78</v>
      </c>
      <c r="BK198" s="144">
        <f>ROUND(I198*H198,2)</f>
        <v>0</v>
      </c>
      <c r="BL198" s="17" t="s">
        <v>195</v>
      </c>
      <c r="BM198" s="143" t="s">
        <v>765</v>
      </c>
    </row>
    <row r="199" spans="2:65" s="1" customFormat="1">
      <c r="B199" s="32"/>
      <c r="D199" s="145" t="s">
        <v>197</v>
      </c>
      <c r="F199" s="146" t="s">
        <v>766</v>
      </c>
      <c r="I199" s="147"/>
      <c r="L199" s="32"/>
      <c r="M199" s="148"/>
      <c r="T199" s="51"/>
      <c r="AT199" s="17" t="s">
        <v>197</v>
      </c>
      <c r="AU199" s="17" t="s">
        <v>80</v>
      </c>
    </row>
    <row r="200" spans="2:65" s="12" customFormat="1">
      <c r="B200" s="149"/>
      <c r="D200" s="150" t="s">
        <v>144</v>
      </c>
      <c r="E200" s="151" t="s">
        <v>18</v>
      </c>
      <c r="F200" s="152" t="s">
        <v>767</v>
      </c>
      <c r="H200" s="153">
        <v>98.16</v>
      </c>
      <c r="I200" s="154"/>
      <c r="L200" s="149"/>
      <c r="M200" s="155"/>
      <c r="T200" s="156"/>
      <c r="AT200" s="151" t="s">
        <v>144</v>
      </c>
      <c r="AU200" s="151" t="s">
        <v>80</v>
      </c>
      <c r="AV200" s="12" t="s">
        <v>80</v>
      </c>
      <c r="AW200" s="12" t="s">
        <v>32</v>
      </c>
      <c r="AX200" s="12" t="s">
        <v>71</v>
      </c>
      <c r="AY200" s="151" t="s">
        <v>189</v>
      </c>
    </row>
    <row r="201" spans="2:65" s="12" customFormat="1">
      <c r="B201" s="149"/>
      <c r="D201" s="150" t="s">
        <v>144</v>
      </c>
      <c r="E201" s="151" t="s">
        <v>18</v>
      </c>
      <c r="F201" s="152" t="s">
        <v>768</v>
      </c>
      <c r="H201" s="153">
        <v>100.16</v>
      </c>
      <c r="I201" s="154"/>
      <c r="L201" s="149"/>
      <c r="M201" s="155"/>
      <c r="T201" s="156"/>
      <c r="AT201" s="151" t="s">
        <v>144</v>
      </c>
      <c r="AU201" s="151" t="s">
        <v>80</v>
      </c>
      <c r="AV201" s="12" t="s">
        <v>80</v>
      </c>
      <c r="AW201" s="12" t="s">
        <v>32</v>
      </c>
      <c r="AX201" s="12" t="s">
        <v>71</v>
      </c>
      <c r="AY201" s="151" t="s">
        <v>189</v>
      </c>
    </row>
    <row r="202" spans="2:65" s="13" customFormat="1">
      <c r="B202" s="158"/>
      <c r="D202" s="150" t="s">
        <v>144</v>
      </c>
      <c r="E202" s="159" t="s">
        <v>18</v>
      </c>
      <c r="F202" s="160" t="s">
        <v>268</v>
      </c>
      <c r="H202" s="161">
        <v>198.32</v>
      </c>
      <c r="I202" s="162"/>
      <c r="L202" s="158"/>
      <c r="M202" s="163"/>
      <c r="T202" s="164"/>
      <c r="AT202" s="159" t="s">
        <v>144</v>
      </c>
      <c r="AU202" s="159" t="s">
        <v>80</v>
      </c>
      <c r="AV202" s="13" t="s">
        <v>195</v>
      </c>
      <c r="AW202" s="13" t="s">
        <v>32</v>
      </c>
      <c r="AX202" s="13" t="s">
        <v>78</v>
      </c>
      <c r="AY202" s="159" t="s">
        <v>189</v>
      </c>
    </row>
    <row r="203" spans="2:65" s="1" customFormat="1" ht="24.2" customHeight="1">
      <c r="B203" s="32"/>
      <c r="C203" s="132" t="s">
        <v>350</v>
      </c>
      <c r="D203" s="132" t="s">
        <v>191</v>
      </c>
      <c r="E203" s="133" t="s">
        <v>769</v>
      </c>
      <c r="F203" s="134" t="s">
        <v>770</v>
      </c>
      <c r="G203" s="135" t="s">
        <v>135</v>
      </c>
      <c r="H203" s="136">
        <v>42.84</v>
      </c>
      <c r="I203" s="137"/>
      <c r="J203" s="138">
        <f>ROUND(I203*H203,2)</f>
        <v>0</v>
      </c>
      <c r="K203" s="134" t="s">
        <v>194</v>
      </c>
      <c r="L203" s="32"/>
      <c r="M203" s="139" t="s">
        <v>18</v>
      </c>
      <c r="N203" s="140" t="s">
        <v>42</v>
      </c>
      <c r="P203" s="141">
        <f>O203*H203</f>
        <v>0</v>
      </c>
      <c r="Q203" s="141">
        <v>5.4600000000000003E-2</v>
      </c>
      <c r="R203" s="141">
        <f>Q203*H203</f>
        <v>2.3390640000000005</v>
      </c>
      <c r="S203" s="141">
        <v>0</v>
      </c>
      <c r="T203" s="142">
        <f>S203*H203</f>
        <v>0</v>
      </c>
      <c r="AR203" s="143" t="s">
        <v>195</v>
      </c>
      <c r="AT203" s="143" t="s">
        <v>191</v>
      </c>
      <c r="AU203" s="143" t="s">
        <v>80</v>
      </c>
      <c r="AY203" s="17" t="s">
        <v>189</v>
      </c>
      <c r="BE203" s="144">
        <f>IF(N203="základní",J203,0)</f>
        <v>0</v>
      </c>
      <c r="BF203" s="144">
        <f>IF(N203="snížená",J203,0)</f>
        <v>0</v>
      </c>
      <c r="BG203" s="144">
        <f>IF(N203="zákl. přenesená",J203,0)</f>
        <v>0</v>
      </c>
      <c r="BH203" s="144">
        <f>IF(N203="sníž. přenesená",J203,0)</f>
        <v>0</v>
      </c>
      <c r="BI203" s="144">
        <f>IF(N203="nulová",J203,0)</f>
        <v>0</v>
      </c>
      <c r="BJ203" s="17" t="s">
        <v>78</v>
      </c>
      <c r="BK203" s="144">
        <f>ROUND(I203*H203,2)</f>
        <v>0</v>
      </c>
      <c r="BL203" s="17" t="s">
        <v>195</v>
      </c>
      <c r="BM203" s="143" t="s">
        <v>771</v>
      </c>
    </row>
    <row r="204" spans="2:65" s="1" customFormat="1">
      <c r="B204" s="32"/>
      <c r="D204" s="145" t="s">
        <v>197</v>
      </c>
      <c r="F204" s="146" t="s">
        <v>772</v>
      </c>
      <c r="I204" s="147"/>
      <c r="L204" s="32"/>
      <c r="M204" s="148"/>
      <c r="T204" s="51"/>
      <c r="AT204" s="17" t="s">
        <v>197</v>
      </c>
      <c r="AU204" s="17" t="s">
        <v>80</v>
      </c>
    </row>
    <row r="205" spans="2:65" s="12" customFormat="1">
      <c r="B205" s="149"/>
      <c r="D205" s="150" t="s">
        <v>144</v>
      </c>
      <c r="E205" s="151" t="s">
        <v>18</v>
      </c>
      <c r="F205" s="152" t="s">
        <v>773</v>
      </c>
      <c r="H205" s="153">
        <v>20.16</v>
      </c>
      <c r="I205" s="154"/>
      <c r="L205" s="149"/>
      <c r="M205" s="155"/>
      <c r="T205" s="156"/>
      <c r="AT205" s="151" t="s">
        <v>144</v>
      </c>
      <c r="AU205" s="151" t="s">
        <v>80</v>
      </c>
      <c r="AV205" s="12" t="s">
        <v>80</v>
      </c>
      <c r="AW205" s="12" t="s">
        <v>32</v>
      </c>
      <c r="AX205" s="12" t="s">
        <v>71</v>
      </c>
      <c r="AY205" s="151" t="s">
        <v>189</v>
      </c>
    </row>
    <row r="206" spans="2:65" s="12" customFormat="1">
      <c r="B206" s="149"/>
      <c r="D206" s="150" t="s">
        <v>144</v>
      </c>
      <c r="E206" s="151" t="s">
        <v>18</v>
      </c>
      <c r="F206" s="152" t="s">
        <v>774</v>
      </c>
      <c r="H206" s="153">
        <v>22.68</v>
      </c>
      <c r="I206" s="154"/>
      <c r="L206" s="149"/>
      <c r="M206" s="155"/>
      <c r="T206" s="156"/>
      <c r="AT206" s="151" t="s">
        <v>144</v>
      </c>
      <c r="AU206" s="151" t="s">
        <v>80</v>
      </c>
      <c r="AV206" s="12" t="s">
        <v>80</v>
      </c>
      <c r="AW206" s="12" t="s">
        <v>32</v>
      </c>
      <c r="AX206" s="12" t="s">
        <v>71</v>
      </c>
      <c r="AY206" s="151" t="s">
        <v>189</v>
      </c>
    </row>
    <row r="207" spans="2:65" s="13" customFormat="1">
      <c r="B207" s="158"/>
      <c r="D207" s="150" t="s">
        <v>144</v>
      </c>
      <c r="E207" s="159" t="s">
        <v>18</v>
      </c>
      <c r="F207" s="160" t="s">
        <v>268</v>
      </c>
      <c r="H207" s="161">
        <v>42.84</v>
      </c>
      <c r="I207" s="162"/>
      <c r="L207" s="158"/>
      <c r="M207" s="163"/>
      <c r="T207" s="164"/>
      <c r="AT207" s="159" t="s">
        <v>144</v>
      </c>
      <c r="AU207" s="159" t="s">
        <v>80</v>
      </c>
      <c r="AV207" s="13" t="s">
        <v>195</v>
      </c>
      <c r="AW207" s="13" t="s">
        <v>32</v>
      </c>
      <c r="AX207" s="13" t="s">
        <v>78</v>
      </c>
      <c r="AY207" s="159" t="s">
        <v>189</v>
      </c>
    </row>
    <row r="208" spans="2:65" s="1" customFormat="1" ht="24.2" customHeight="1">
      <c r="B208" s="32"/>
      <c r="C208" s="132" t="s">
        <v>356</v>
      </c>
      <c r="D208" s="132" t="s">
        <v>191</v>
      </c>
      <c r="E208" s="133" t="s">
        <v>775</v>
      </c>
      <c r="F208" s="134" t="s">
        <v>776</v>
      </c>
      <c r="G208" s="135" t="s">
        <v>135</v>
      </c>
      <c r="H208" s="136">
        <v>19.260000000000002</v>
      </c>
      <c r="I208" s="137"/>
      <c r="J208" s="138">
        <f>ROUND(I208*H208,2)</f>
        <v>0</v>
      </c>
      <c r="K208" s="134" t="s">
        <v>194</v>
      </c>
      <c r="L208" s="32"/>
      <c r="M208" s="139" t="s">
        <v>18</v>
      </c>
      <c r="N208" s="140" t="s">
        <v>42</v>
      </c>
      <c r="P208" s="141">
        <f>O208*H208</f>
        <v>0</v>
      </c>
      <c r="Q208" s="141">
        <v>6.4519999999999994E-2</v>
      </c>
      <c r="R208" s="141">
        <f>Q208*H208</f>
        <v>1.2426552</v>
      </c>
      <c r="S208" s="141">
        <v>0</v>
      </c>
      <c r="T208" s="142">
        <f>S208*H208</f>
        <v>0</v>
      </c>
      <c r="AR208" s="143" t="s">
        <v>195</v>
      </c>
      <c r="AT208" s="143" t="s">
        <v>191</v>
      </c>
      <c r="AU208" s="143" t="s">
        <v>80</v>
      </c>
      <c r="AY208" s="17" t="s">
        <v>189</v>
      </c>
      <c r="BE208" s="144">
        <f>IF(N208="základní",J208,0)</f>
        <v>0</v>
      </c>
      <c r="BF208" s="144">
        <f>IF(N208="snížená",J208,0)</f>
        <v>0</v>
      </c>
      <c r="BG208" s="144">
        <f>IF(N208="zákl. přenesená",J208,0)</f>
        <v>0</v>
      </c>
      <c r="BH208" s="144">
        <f>IF(N208="sníž. přenesená",J208,0)</f>
        <v>0</v>
      </c>
      <c r="BI208" s="144">
        <f>IF(N208="nulová",J208,0)</f>
        <v>0</v>
      </c>
      <c r="BJ208" s="17" t="s">
        <v>78</v>
      </c>
      <c r="BK208" s="144">
        <f>ROUND(I208*H208,2)</f>
        <v>0</v>
      </c>
      <c r="BL208" s="17" t="s">
        <v>195</v>
      </c>
      <c r="BM208" s="143" t="s">
        <v>777</v>
      </c>
    </row>
    <row r="209" spans="2:65" s="1" customFormat="1">
      <c r="B209" s="32"/>
      <c r="D209" s="145" t="s">
        <v>197</v>
      </c>
      <c r="F209" s="146" t="s">
        <v>778</v>
      </c>
      <c r="I209" s="147"/>
      <c r="L209" s="32"/>
      <c r="M209" s="148"/>
      <c r="T209" s="51"/>
      <c r="AT209" s="17" t="s">
        <v>197</v>
      </c>
      <c r="AU209" s="17" t="s">
        <v>80</v>
      </c>
    </row>
    <row r="210" spans="2:65" s="12" customFormat="1">
      <c r="B210" s="149"/>
      <c r="D210" s="150" t="s">
        <v>144</v>
      </c>
      <c r="E210" s="151" t="s">
        <v>18</v>
      </c>
      <c r="F210" s="152" t="s">
        <v>779</v>
      </c>
      <c r="H210" s="153">
        <v>19.260000000000002</v>
      </c>
      <c r="I210" s="154"/>
      <c r="L210" s="149"/>
      <c r="M210" s="155"/>
      <c r="T210" s="156"/>
      <c r="AT210" s="151" t="s">
        <v>144</v>
      </c>
      <c r="AU210" s="151" t="s">
        <v>80</v>
      </c>
      <c r="AV210" s="12" t="s">
        <v>80</v>
      </c>
      <c r="AW210" s="12" t="s">
        <v>32</v>
      </c>
      <c r="AX210" s="12" t="s">
        <v>78</v>
      </c>
      <c r="AY210" s="151" t="s">
        <v>189</v>
      </c>
    </row>
    <row r="211" spans="2:65" s="1" customFormat="1" ht="24.2" customHeight="1">
      <c r="B211" s="32"/>
      <c r="C211" s="132" t="s">
        <v>361</v>
      </c>
      <c r="D211" s="132" t="s">
        <v>191</v>
      </c>
      <c r="E211" s="133" t="s">
        <v>780</v>
      </c>
      <c r="F211" s="134" t="s">
        <v>781</v>
      </c>
      <c r="G211" s="135" t="s">
        <v>135</v>
      </c>
      <c r="H211" s="136">
        <v>25.92</v>
      </c>
      <c r="I211" s="137"/>
      <c r="J211" s="138">
        <f>ROUND(I211*H211,2)</f>
        <v>0</v>
      </c>
      <c r="K211" s="134" t="s">
        <v>194</v>
      </c>
      <c r="L211" s="32"/>
      <c r="M211" s="139" t="s">
        <v>18</v>
      </c>
      <c r="N211" s="140" t="s">
        <v>42</v>
      </c>
      <c r="P211" s="141">
        <f>O211*H211</f>
        <v>0</v>
      </c>
      <c r="Q211" s="141">
        <v>8.3409999999999998E-2</v>
      </c>
      <c r="R211" s="141">
        <f>Q211*H211</f>
        <v>2.1619872</v>
      </c>
      <c r="S211" s="141">
        <v>0</v>
      </c>
      <c r="T211" s="142">
        <f>S211*H211</f>
        <v>0</v>
      </c>
      <c r="AR211" s="143" t="s">
        <v>195</v>
      </c>
      <c r="AT211" s="143" t="s">
        <v>191</v>
      </c>
      <c r="AU211" s="143" t="s">
        <v>80</v>
      </c>
      <c r="AY211" s="17" t="s">
        <v>189</v>
      </c>
      <c r="BE211" s="144">
        <f>IF(N211="základní",J211,0)</f>
        <v>0</v>
      </c>
      <c r="BF211" s="144">
        <f>IF(N211="snížená",J211,0)</f>
        <v>0</v>
      </c>
      <c r="BG211" s="144">
        <f>IF(N211="zákl. přenesená",J211,0)</f>
        <v>0</v>
      </c>
      <c r="BH211" s="144">
        <f>IF(N211="sníž. přenesená",J211,0)</f>
        <v>0</v>
      </c>
      <c r="BI211" s="144">
        <f>IF(N211="nulová",J211,0)</f>
        <v>0</v>
      </c>
      <c r="BJ211" s="17" t="s">
        <v>78</v>
      </c>
      <c r="BK211" s="144">
        <f>ROUND(I211*H211,2)</f>
        <v>0</v>
      </c>
      <c r="BL211" s="17" t="s">
        <v>195</v>
      </c>
      <c r="BM211" s="143" t="s">
        <v>782</v>
      </c>
    </row>
    <row r="212" spans="2:65" s="1" customFormat="1">
      <c r="B212" s="32"/>
      <c r="D212" s="145" t="s">
        <v>197</v>
      </c>
      <c r="F212" s="146" t="s">
        <v>783</v>
      </c>
      <c r="I212" s="147"/>
      <c r="L212" s="32"/>
      <c r="M212" s="148"/>
      <c r="T212" s="51"/>
      <c r="AT212" s="17" t="s">
        <v>197</v>
      </c>
      <c r="AU212" s="17" t="s">
        <v>80</v>
      </c>
    </row>
    <row r="213" spans="2:65" s="12" customFormat="1">
      <c r="B213" s="149"/>
      <c r="D213" s="150" t="s">
        <v>144</v>
      </c>
      <c r="E213" s="151" t="s">
        <v>18</v>
      </c>
      <c r="F213" s="152" t="s">
        <v>784</v>
      </c>
      <c r="H213" s="153">
        <v>25.92</v>
      </c>
      <c r="I213" s="154"/>
      <c r="L213" s="149"/>
      <c r="M213" s="155"/>
      <c r="T213" s="156"/>
      <c r="AT213" s="151" t="s">
        <v>144</v>
      </c>
      <c r="AU213" s="151" t="s">
        <v>80</v>
      </c>
      <c r="AV213" s="12" t="s">
        <v>80</v>
      </c>
      <c r="AW213" s="12" t="s">
        <v>32</v>
      </c>
      <c r="AX213" s="12" t="s">
        <v>78</v>
      </c>
      <c r="AY213" s="151" t="s">
        <v>189</v>
      </c>
    </row>
    <row r="214" spans="2:65" s="1" customFormat="1" ht="24.2" customHeight="1">
      <c r="B214" s="32"/>
      <c r="C214" s="132" t="s">
        <v>367</v>
      </c>
      <c r="D214" s="132" t="s">
        <v>191</v>
      </c>
      <c r="E214" s="133" t="s">
        <v>785</v>
      </c>
      <c r="F214" s="134" t="s">
        <v>786</v>
      </c>
      <c r="G214" s="135" t="s">
        <v>135</v>
      </c>
      <c r="H214" s="136">
        <v>28.26</v>
      </c>
      <c r="I214" s="137"/>
      <c r="J214" s="138">
        <f>ROUND(I214*H214,2)</f>
        <v>0</v>
      </c>
      <c r="K214" s="134" t="s">
        <v>194</v>
      </c>
      <c r="L214" s="32"/>
      <c r="M214" s="139" t="s">
        <v>18</v>
      </c>
      <c r="N214" s="140" t="s">
        <v>42</v>
      </c>
      <c r="P214" s="141">
        <f>O214*H214</f>
        <v>0</v>
      </c>
      <c r="Q214" s="141">
        <v>0.16114000000000001</v>
      </c>
      <c r="R214" s="141">
        <f>Q214*H214</f>
        <v>4.5538164000000005</v>
      </c>
      <c r="S214" s="141">
        <v>0</v>
      </c>
      <c r="T214" s="142">
        <f>S214*H214</f>
        <v>0</v>
      </c>
      <c r="AR214" s="143" t="s">
        <v>195</v>
      </c>
      <c r="AT214" s="143" t="s">
        <v>191</v>
      </c>
      <c r="AU214" s="143" t="s">
        <v>80</v>
      </c>
      <c r="AY214" s="17" t="s">
        <v>189</v>
      </c>
      <c r="BE214" s="144">
        <f>IF(N214="základní",J214,0)</f>
        <v>0</v>
      </c>
      <c r="BF214" s="144">
        <f>IF(N214="snížená",J214,0)</f>
        <v>0</v>
      </c>
      <c r="BG214" s="144">
        <f>IF(N214="zákl. přenesená",J214,0)</f>
        <v>0</v>
      </c>
      <c r="BH214" s="144">
        <f>IF(N214="sníž. přenesená",J214,0)</f>
        <v>0</v>
      </c>
      <c r="BI214" s="144">
        <f>IF(N214="nulová",J214,0)</f>
        <v>0</v>
      </c>
      <c r="BJ214" s="17" t="s">
        <v>78</v>
      </c>
      <c r="BK214" s="144">
        <f>ROUND(I214*H214,2)</f>
        <v>0</v>
      </c>
      <c r="BL214" s="17" t="s">
        <v>195</v>
      </c>
      <c r="BM214" s="143" t="s">
        <v>787</v>
      </c>
    </row>
    <row r="215" spans="2:65" s="1" customFormat="1">
      <c r="B215" s="32"/>
      <c r="D215" s="145" t="s">
        <v>197</v>
      </c>
      <c r="F215" s="146" t="s">
        <v>788</v>
      </c>
      <c r="I215" s="147"/>
      <c r="L215" s="32"/>
      <c r="M215" s="148"/>
      <c r="T215" s="51"/>
      <c r="AT215" s="17" t="s">
        <v>197</v>
      </c>
      <c r="AU215" s="17" t="s">
        <v>80</v>
      </c>
    </row>
    <row r="216" spans="2:65" s="12" customFormat="1">
      <c r="B216" s="149"/>
      <c r="D216" s="150" t="s">
        <v>144</v>
      </c>
      <c r="E216" s="151" t="s">
        <v>18</v>
      </c>
      <c r="F216" s="152" t="s">
        <v>789</v>
      </c>
      <c r="H216" s="153">
        <v>28.26</v>
      </c>
      <c r="I216" s="154"/>
      <c r="L216" s="149"/>
      <c r="M216" s="155"/>
      <c r="T216" s="156"/>
      <c r="AT216" s="151" t="s">
        <v>144</v>
      </c>
      <c r="AU216" s="151" t="s">
        <v>80</v>
      </c>
      <c r="AV216" s="12" t="s">
        <v>80</v>
      </c>
      <c r="AW216" s="12" t="s">
        <v>32</v>
      </c>
      <c r="AX216" s="12" t="s">
        <v>78</v>
      </c>
      <c r="AY216" s="151" t="s">
        <v>189</v>
      </c>
    </row>
    <row r="217" spans="2:65" s="11" customFormat="1" ht="22.9" customHeight="1">
      <c r="B217" s="120"/>
      <c r="D217" s="121" t="s">
        <v>70</v>
      </c>
      <c r="E217" s="130" t="s">
        <v>195</v>
      </c>
      <c r="F217" s="130" t="s">
        <v>790</v>
      </c>
      <c r="I217" s="123"/>
      <c r="J217" s="131">
        <f>BK217</f>
        <v>0</v>
      </c>
      <c r="L217" s="120"/>
      <c r="M217" s="125"/>
      <c r="P217" s="126">
        <f>SUM(P218:P241)</f>
        <v>0</v>
      </c>
      <c r="R217" s="126">
        <f>SUM(R218:R241)</f>
        <v>2.9725971999999996</v>
      </c>
      <c r="T217" s="127">
        <f>SUM(T218:T241)</f>
        <v>0</v>
      </c>
      <c r="AR217" s="121" t="s">
        <v>78</v>
      </c>
      <c r="AT217" s="128" t="s">
        <v>70</v>
      </c>
      <c r="AU217" s="128" t="s">
        <v>78</v>
      </c>
      <c r="AY217" s="121" t="s">
        <v>189</v>
      </c>
      <c r="BK217" s="129">
        <f>SUM(BK218:BK241)</f>
        <v>0</v>
      </c>
    </row>
    <row r="218" spans="2:65" s="1" customFormat="1" ht="24.2" customHeight="1">
      <c r="B218" s="32"/>
      <c r="C218" s="132" t="s">
        <v>374</v>
      </c>
      <c r="D218" s="132" t="s">
        <v>191</v>
      </c>
      <c r="E218" s="133" t="s">
        <v>791</v>
      </c>
      <c r="F218" s="134" t="s">
        <v>792</v>
      </c>
      <c r="G218" s="135" t="s">
        <v>131</v>
      </c>
      <c r="H218" s="136">
        <v>1.1220000000000001</v>
      </c>
      <c r="I218" s="137"/>
      <c r="J218" s="138">
        <f>ROUND(I218*H218,2)</f>
        <v>0</v>
      </c>
      <c r="K218" s="134" t="s">
        <v>194</v>
      </c>
      <c r="L218" s="32"/>
      <c r="M218" s="139" t="s">
        <v>18</v>
      </c>
      <c r="N218" s="140" t="s">
        <v>42</v>
      </c>
      <c r="P218" s="141">
        <f>O218*H218</f>
        <v>0</v>
      </c>
      <c r="Q218" s="141">
        <v>2.5020099999999998</v>
      </c>
      <c r="R218" s="141">
        <f>Q218*H218</f>
        <v>2.8072552200000001</v>
      </c>
      <c r="S218" s="141">
        <v>0</v>
      </c>
      <c r="T218" s="142">
        <f>S218*H218</f>
        <v>0</v>
      </c>
      <c r="AR218" s="143" t="s">
        <v>195</v>
      </c>
      <c r="AT218" s="143" t="s">
        <v>191</v>
      </c>
      <c r="AU218" s="143" t="s">
        <v>80</v>
      </c>
      <c r="AY218" s="17" t="s">
        <v>189</v>
      </c>
      <c r="BE218" s="144">
        <f>IF(N218="základní",J218,0)</f>
        <v>0</v>
      </c>
      <c r="BF218" s="144">
        <f>IF(N218="snížená",J218,0)</f>
        <v>0</v>
      </c>
      <c r="BG218" s="144">
        <f>IF(N218="zákl. přenesená",J218,0)</f>
        <v>0</v>
      </c>
      <c r="BH218" s="144">
        <f>IF(N218="sníž. přenesená",J218,0)</f>
        <v>0</v>
      </c>
      <c r="BI218" s="144">
        <f>IF(N218="nulová",J218,0)</f>
        <v>0</v>
      </c>
      <c r="BJ218" s="17" t="s">
        <v>78</v>
      </c>
      <c r="BK218" s="144">
        <f>ROUND(I218*H218,2)</f>
        <v>0</v>
      </c>
      <c r="BL218" s="17" t="s">
        <v>195</v>
      </c>
      <c r="BM218" s="143" t="s">
        <v>793</v>
      </c>
    </row>
    <row r="219" spans="2:65" s="1" customFormat="1">
      <c r="B219" s="32"/>
      <c r="D219" s="145" t="s">
        <v>197</v>
      </c>
      <c r="F219" s="146" t="s">
        <v>794</v>
      </c>
      <c r="I219" s="147"/>
      <c r="L219" s="32"/>
      <c r="M219" s="148"/>
      <c r="T219" s="51"/>
      <c r="AT219" s="17" t="s">
        <v>197</v>
      </c>
      <c r="AU219" s="17" t="s">
        <v>80</v>
      </c>
    </row>
    <row r="220" spans="2:65" s="12" customFormat="1">
      <c r="B220" s="149"/>
      <c r="D220" s="150" t="s">
        <v>144</v>
      </c>
      <c r="E220" s="151" t="s">
        <v>18</v>
      </c>
      <c r="F220" s="152" t="s">
        <v>795</v>
      </c>
      <c r="H220" s="153">
        <v>0.82</v>
      </c>
      <c r="I220" s="154"/>
      <c r="L220" s="149"/>
      <c r="M220" s="155"/>
      <c r="T220" s="156"/>
      <c r="AT220" s="151" t="s">
        <v>144</v>
      </c>
      <c r="AU220" s="151" t="s">
        <v>80</v>
      </c>
      <c r="AV220" s="12" t="s">
        <v>80</v>
      </c>
      <c r="AW220" s="12" t="s">
        <v>32</v>
      </c>
      <c r="AX220" s="12" t="s">
        <v>71</v>
      </c>
      <c r="AY220" s="151" t="s">
        <v>189</v>
      </c>
    </row>
    <row r="221" spans="2:65" s="12" customFormat="1">
      <c r="B221" s="149"/>
      <c r="D221" s="150" t="s">
        <v>144</v>
      </c>
      <c r="E221" s="151" t="s">
        <v>18</v>
      </c>
      <c r="F221" s="152" t="s">
        <v>796</v>
      </c>
      <c r="H221" s="153">
        <v>0.30199999999999999</v>
      </c>
      <c r="I221" s="154"/>
      <c r="L221" s="149"/>
      <c r="M221" s="155"/>
      <c r="T221" s="156"/>
      <c r="AT221" s="151" t="s">
        <v>144</v>
      </c>
      <c r="AU221" s="151" t="s">
        <v>80</v>
      </c>
      <c r="AV221" s="12" t="s">
        <v>80</v>
      </c>
      <c r="AW221" s="12" t="s">
        <v>32</v>
      </c>
      <c r="AX221" s="12" t="s">
        <v>71</v>
      </c>
      <c r="AY221" s="151" t="s">
        <v>189</v>
      </c>
    </row>
    <row r="222" spans="2:65" s="13" customFormat="1">
      <c r="B222" s="158"/>
      <c r="D222" s="150" t="s">
        <v>144</v>
      </c>
      <c r="E222" s="159" t="s">
        <v>18</v>
      </c>
      <c r="F222" s="160" t="s">
        <v>268</v>
      </c>
      <c r="H222" s="161">
        <v>1.1220000000000001</v>
      </c>
      <c r="I222" s="162"/>
      <c r="L222" s="158"/>
      <c r="M222" s="163"/>
      <c r="T222" s="164"/>
      <c r="AT222" s="159" t="s">
        <v>144</v>
      </c>
      <c r="AU222" s="159" t="s">
        <v>80</v>
      </c>
      <c r="AV222" s="13" t="s">
        <v>195</v>
      </c>
      <c r="AW222" s="13" t="s">
        <v>32</v>
      </c>
      <c r="AX222" s="13" t="s">
        <v>78</v>
      </c>
      <c r="AY222" s="159" t="s">
        <v>189</v>
      </c>
    </row>
    <row r="223" spans="2:65" s="1" customFormat="1" ht="21.75" customHeight="1">
      <c r="B223" s="32"/>
      <c r="C223" s="132" t="s">
        <v>381</v>
      </c>
      <c r="D223" s="132" t="s">
        <v>191</v>
      </c>
      <c r="E223" s="133" t="s">
        <v>797</v>
      </c>
      <c r="F223" s="134" t="s">
        <v>798</v>
      </c>
      <c r="G223" s="135" t="s">
        <v>135</v>
      </c>
      <c r="H223" s="136">
        <v>4.26</v>
      </c>
      <c r="I223" s="137"/>
      <c r="J223" s="138">
        <f>ROUND(I223*H223,2)</f>
        <v>0</v>
      </c>
      <c r="K223" s="134" t="s">
        <v>194</v>
      </c>
      <c r="L223" s="32"/>
      <c r="M223" s="139" t="s">
        <v>18</v>
      </c>
      <c r="N223" s="140" t="s">
        <v>42</v>
      </c>
      <c r="P223" s="141">
        <f>O223*H223</f>
        <v>0</v>
      </c>
      <c r="Q223" s="141">
        <v>5.3299999999999997E-3</v>
      </c>
      <c r="R223" s="141">
        <f>Q223*H223</f>
        <v>2.2705799999999998E-2</v>
      </c>
      <c r="S223" s="141">
        <v>0</v>
      </c>
      <c r="T223" s="142">
        <f>S223*H223</f>
        <v>0</v>
      </c>
      <c r="AR223" s="143" t="s">
        <v>195</v>
      </c>
      <c r="AT223" s="143" t="s">
        <v>191</v>
      </c>
      <c r="AU223" s="143" t="s">
        <v>80</v>
      </c>
      <c r="AY223" s="17" t="s">
        <v>189</v>
      </c>
      <c r="BE223" s="144">
        <f>IF(N223="základní",J223,0)</f>
        <v>0</v>
      </c>
      <c r="BF223" s="144">
        <f>IF(N223="snížená",J223,0)</f>
        <v>0</v>
      </c>
      <c r="BG223" s="144">
        <f>IF(N223="zákl. přenesená",J223,0)</f>
        <v>0</v>
      </c>
      <c r="BH223" s="144">
        <f>IF(N223="sníž. přenesená",J223,0)</f>
        <v>0</v>
      </c>
      <c r="BI223" s="144">
        <f>IF(N223="nulová",J223,0)</f>
        <v>0</v>
      </c>
      <c r="BJ223" s="17" t="s">
        <v>78</v>
      </c>
      <c r="BK223" s="144">
        <f>ROUND(I223*H223,2)</f>
        <v>0</v>
      </c>
      <c r="BL223" s="17" t="s">
        <v>195</v>
      </c>
      <c r="BM223" s="143" t="s">
        <v>799</v>
      </c>
    </row>
    <row r="224" spans="2:65" s="1" customFormat="1">
      <c r="B224" s="32"/>
      <c r="D224" s="145" t="s">
        <v>197</v>
      </c>
      <c r="F224" s="146" t="s">
        <v>800</v>
      </c>
      <c r="I224" s="147"/>
      <c r="L224" s="32"/>
      <c r="M224" s="148"/>
      <c r="T224" s="51"/>
      <c r="AT224" s="17" t="s">
        <v>197</v>
      </c>
      <c r="AU224" s="17" t="s">
        <v>80</v>
      </c>
    </row>
    <row r="225" spans="2:65" s="12" customFormat="1">
      <c r="B225" s="149"/>
      <c r="D225" s="150" t="s">
        <v>144</v>
      </c>
      <c r="E225" s="151" t="s">
        <v>18</v>
      </c>
      <c r="F225" s="152" t="s">
        <v>801</v>
      </c>
      <c r="H225" s="153">
        <v>4.26</v>
      </c>
      <c r="I225" s="154"/>
      <c r="L225" s="149"/>
      <c r="M225" s="155"/>
      <c r="T225" s="156"/>
      <c r="AT225" s="151" t="s">
        <v>144</v>
      </c>
      <c r="AU225" s="151" t="s">
        <v>80</v>
      </c>
      <c r="AV225" s="12" t="s">
        <v>80</v>
      </c>
      <c r="AW225" s="12" t="s">
        <v>32</v>
      </c>
      <c r="AX225" s="12" t="s">
        <v>78</v>
      </c>
      <c r="AY225" s="151" t="s">
        <v>189</v>
      </c>
    </row>
    <row r="226" spans="2:65" s="1" customFormat="1" ht="24.2" customHeight="1">
      <c r="B226" s="32"/>
      <c r="C226" s="132" t="s">
        <v>388</v>
      </c>
      <c r="D226" s="132" t="s">
        <v>191</v>
      </c>
      <c r="E226" s="133" t="s">
        <v>802</v>
      </c>
      <c r="F226" s="134" t="s">
        <v>803</v>
      </c>
      <c r="G226" s="135" t="s">
        <v>135</v>
      </c>
      <c r="H226" s="136">
        <v>4.26</v>
      </c>
      <c r="I226" s="137"/>
      <c r="J226" s="138">
        <f>ROUND(I226*H226,2)</f>
        <v>0</v>
      </c>
      <c r="K226" s="134" t="s">
        <v>194</v>
      </c>
      <c r="L226" s="32"/>
      <c r="M226" s="139" t="s">
        <v>18</v>
      </c>
      <c r="N226" s="140" t="s">
        <v>42</v>
      </c>
      <c r="P226" s="141">
        <f>O226*H226</f>
        <v>0</v>
      </c>
      <c r="Q226" s="141">
        <v>0</v>
      </c>
      <c r="R226" s="141">
        <f>Q226*H226</f>
        <v>0</v>
      </c>
      <c r="S226" s="141">
        <v>0</v>
      </c>
      <c r="T226" s="142">
        <f>S226*H226</f>
        <v>0</v>
      </c>
      <c r="AR226" s="143" t="s">
        <v>195</v>
      </c>
      <c r="AT226" s="143" t="s">
        <v>191</v>
      </c>
      <c r="AU226" s="143" t="s">
        <v>80</v>
      </c>
      <c r="AY226" s="17" t="s">
        <v>189</v>
      </c>
      <c r="BE226" s="144">
        <f>IF(N226="základní",J226,0)</f>
        <v>0</v>
      </c>
      <c r="BF226" s="144">
        <f>IF(N226="snížená",J226,0)</f>
        <v>0</v>
      </c>
      <c r="BG226" s="144">
        <f>IF(N226="zákl. přenesená",J226,0)</f>
        <v>0</v>
      </c>
      <c r="BH226" s="144">
        <f>IF(N226="sníž. přenesená",J226,0)</f>
        <v>0</v>
      </c>
      <c r="BI226" s="144">
        <f>IF(N226="nulová",J226,0)</f>
        <v>0</v>
      </c>
      <c r="BJ226" s="17" t="s">
        <v>78</v>
      </c>
      <c r="BK226" s="144">
        <f>ROUND(I226*H226,2)</f>
        <v>0</v>
      </c>
      <c r="BL226" s="17" t="s">
        <v>195</v>
      </c>
      <c r="BM226" s="143" t="s">
        <v>804</v>
      </c>
    </row>
    <row r="227" spans="2:65" s="1" customFormat="1">
      <c r="B227" s="32"/>
      <c r="D227" s="145" t="s">
        <v>197</v>
      </c>
      <c r="F227" s="146" t="s">
        <v>805</v>
      </c>
      <c r="I227" s="147"/>
      <c r="L227" s="32"/>
      <c r="M227" s="148"/>
      <c r="T227" s="51"/>
      <c r="AT227" s="17" t="s">
        <v>197</v>
      </c>
      <c r="AU227" s="17" t="s">
        <v>80</v>
      </c>
    </row>
    <row r="228" spans="2:65" s="1" customFormat="1" ht="49.15" customHeight="1">
      <c r="B228" s="32"/>
      <c r="C228" s="132" t="s">
        <v>394</v>
      </c>
      <c r="D228" s="132" t="s">
        <v>191</v>
      </c>
      <c r="E228" s="133" t="s">
        <v>806</v>
      </c>
      <c r="F228" s="134" t="s">
        <v>807</v>
      </c>
      <c r="G228" s="135" t="s">
        <v>135</v>
      </c>
      <c r="H228" s="136">
        <v>3.36</v>
      </c>
      <c r="I228" s="137"/>
      <c r="J228" s="138">
        <f>ROUND(I228*H228,2)</f>
        <v>0</v>
      </c>
      <c r="K228" s="134" t="s">
        <v>194</v>
      </c>
      <c r="L228" s="32"/>
      <c r="M228" s="139" t="s">
        <v>18</v>
      </c>
      <c r="N228" s="140" t="s">
        <v>42</v>
      </c>
      <c r="P228" s="141">
        <f>O228*H228</f>
        <v>0</v>
      </c>
      <c r="Q228" s="141">
        <v>1.0529999999999999E-2</v>
      </c>
      <c r="R228" s="141">
        <f>Q228*H228</f>
        <v>3.5380799999999997E-2</v>
      </c>
      <c r="S228" s="141">
        <v>0</v>
      </c>
      <c r="T228" s="142">
        <f>S228*H228</f>
        <v>0</v>
      </c>
      <c r="AR228" s="143" t="s">
        <v>195</v>
      </c>
      <c r="AT228" s="143" t="s">
        <v>191</v>
      </c>
      <c r="AU228" s="143" t="s">
        <v>80</v>
      </c>
      <c r="AY228" s="17" t="s">
        <v>189</v>
      </c>
      <c r="BE228" s="144">
        <f>IF(N228="základní",J228,0)</f>
        <v>0</v>
      </c>
      <c r="BF228" s="144">
        <f>IF(N228="snížená",J228,0)</f>
        <v>0</v>
      </c>
      <c r="BG228" s="144">
        <f>IF(N228="zákl. přenesená",J228,0)</f>
        <v>0</v>
      </c>
      <c r="BH228" s="144">
        <f>IF(N228="sníž. přenesená",J228,0)</f>
        <v>0</v>
      </c>
      <c r="BI228" s="144">
        <f>IF(N228="nulová",J228,0)</f>
        <v>0</v>
      </c>
      <c r="BJ228" s="17" t="s">
        <v>78</v>
      </c>
      <c r="BK228" s="144">
        <f>ROUND(I228*H228,2)</f>
        <v>0</v>
      </c>
      <c r="BL228" s="17" t="s">
        <v>195</v>
      </c>
      <c r="BM228" s="143" t="s">
        <v>808</v>
      </c>
    </row>
    <row r="229" spans="2:65" s="1" customFormat="1">
      <c r="B229" s="32"/>
      <c r="D229" s="145" t="s">
        <v>197</v>
      </c>
      <c r="F229" s="146" t="s">
        <v>809</v>
      </c>
      <c r="I229" s="147"/>
      <c r="L229" s="32"/>
      <c r="M229" s="148"/>
      <c r="T229" s="51"/>
      <c r="AT229" s="17" t="s">
        <v>197</v>
      </c>
      <c r="AU229" s="17" t="s">
        <v>80</v>
      </c>
    </row>
    <row r="230" spans="2:65" s="12" customFormat="1">
      <c r="B230" s="149"/>
      <c r="D230" s="150" t="s">
        <v>144</v>
      </c>
      <c r="E230" s="151" t="s">
        <v>18</v>
      </c>
      <c r="F230" s="152" t="s">
        <v>810</v>
      </c>
      <c r="H230" s="153">
        <v>3.36</v>
      </c>
      <c r="I230" s="154"/>
      <c r="L230" s="149"/>
      <c r="M230" s="155"/>
      <c r="T230" s="156"/>
      <c r="AT230" s="151" t="s">
        <v>144</v>
      </c>
      <c r="AU230" s="151" t="s">
        <v>80</v>
      </c>
      <c r="AV230" s="12" t="s">
        <v>80</v>
      </c>
      <c r="AW230" s="12" t="s">
        <v>32</v>
      </c>
      <c r="AX230" s="12" t="s">
        <v>78</v>
      </c>
      <c r="AY230" s="151" t="s">
        <v>189</v>
      </c>
    </row>
    <row r="231" spans="2:65" s="1" customFormat="1" ht="24.2" customHeight="1">
      <c r="B231" s="32"/>
      <c r="C231" s="132" t="s">
        <v>399</v>
      </c>
      <c r="D231" s="132" t="s">
        <v>191</v>
      </c>
      <c r="E231" s="133" t="s">
        <v>811</v>
      </c>
      <c r="F231" s="134" t="s">
        <v>812</v>
      </c>
      <c r="G231" s="135" t="s">
        <v>135</v>
      </c>
      <c r="H231" s="136">
        <v>6</v>
      </c>
      <c r="I231" s="137"/>
      <c r="J231" s="138">
        <f>ROUND(I231*H231,2)</f>
        <v>0</v>
      </c>
      <c r="K231" s="134" t="s">
        <v>194</v>
      </c>
      <c r="L231" s="32"/>
      <c r="M231" s="139" t="s">
        <v>18</v>
      </c>
      <c r="N231" s="140" t="s">
        <v>42</v>
      </c>
      <c r="P231" s="141">
        <f>O231*H231</f>
        <v>0</v>
      </c>
      <c r="Q231" s="141">
        <v>8.8000000000000003E-4</v>
      </c>
      <c r="R231" s="141">
        <f>Q231*H231</f>
        <v>5.28E-3</v>
      </c>
      <c r="S231" s="141">
        <v>0</v>
      </c>
      <c r="T231" s="142">
        <f>S231*H231</f>
        <v>0</v>
      </c>
      <c r="AR231" s="143" t="s">
        <v>195</v>
      </c>
      <c r="AT231" s="143" t="s">
        <v>191</v>
      </c>
      <c r="AU231" s="143" t="s">
        <v>80</v>
      </c>
      <c r="AY231" s="17" t="s">
        <v>189</v>
      </c>
      <c r="BE231" s="144">
        <f>IF(N231="základní",J231,0)</f>
        <v>0</v>
      </c>
      <c r="BF231" s="144">
        <f>IF(N231="snížená",J231,0)</f>
        <v>0</v>
      </c>
      <c r="BG231" s="144">
        <f>IF(N231="zákl. přenesená",J231,0)</f>
        <v>0</v>
      </c>
      <c r="BH231" s="144">
        <f>IF(N231="sníž. přenesená",J231,0)</f>
        <v>0</v>
      </c>
      <c r="BI231" s="144">
        <f>IF(N231="nulová",J231,0)</f>
        <v>0</v>
      </c>
      <c r="BJ231" s="17" t="s">
        <v>78</v>
      </c>
      <c r="BK231" s="144">
        <f>ROUND(I231*H231,2)</f>
        <v>0</v>
      </c>
      <c r="BL231" s="17" t="s">
        <v>195</v>
      </c>
      <c r="BM231" s="143" t="s">
        <v>813</v>
      </c>
    </row>
    <row r="232" spans="2:65" s="1" customFormat="1">
      <c r="B232" s="32"/>
      <c r="D232" s="145" t="s">
        <v>197</v>
      </c>
      <c r="F232" s="146" t="s">
        <v>814</v>
      </c>
      <c r="I232" s="147"/>
      <c r="L232" s="32"/>
      <c r="M232" s="148"/>
      <c r="T232" s="51"/>
      <c r="AT232" s="17" t="s">
        <v>197</v>
      </c>
      <c r="AU232" s="17" t="s">
        <v>80</v>
      </c>
    </row>
    <row r="233" spans="2:65" s="12" customFormat="1">
      <c r="B233" s="149"/>
      <c r="D233" s="150" t="s">
        <v>144</v>
      </c>
      <c r="E233" s="151" t="s">
        <v>18</v>
      </c>
      <c r="F233" s="152" t="s">
        <v>815</v>
      </c>
      <c r="H233" s="153">
        <v>6</v>
      </c>
      <c r="I233" s="154"/>
      <c r="L233" s="149"/>
      <c r="M233" s="155"/>
      <c r="T233" s="156"/>
      <c r="AT233" s="151" t="s">
        <v>144</v>
      </c>
      <c r="AU233" s="151" t="s">
        <v>80</v>
      </c>
      <c r="AV233" s="12" t="s">
        <v>80</v>
      </c>
      <c r="AW233" s="12" t="s">
        <v>32</v>
      </c>
      <c r="AX233" s="12" t="s">
        <v>78</v>
      </c>
      <c r="AY233" s="151" t="s">
        <v>189</v>
      </c>
    </row>
    <row r="234" spans="2:65" s="1" customFormat="1" ht="24.2" customHeight="1">
      <c r="B234" s="32"/>
      <c r="C234" s="132" t="s">
        <v>405</v>
      </c>
      <c r="D234" s="132" t="s">
        <v>191</v>
      </c>
      <c r="E234" s="133" t="s">
        <v>816</v>
      </c>
      <c r="F234" s="134" t="s">
        <v>817</v>
      </c>
      <c r="G234" s="135" t="s">
        <v>135</v>
      </c>
      <c r="H234" s="136">
        <v>6</v>
      </c>
      <c r="I234" s="137"/>
      <c r="J234" s="138">
        <f>ROUND(I234*H234,2)</f>
        <v>0</v>
      </c>
      <c r="K234" s="134" t="s">
        <v>194</v>
      </c>
      <c r="L234" s="32"/>
      <c r="M234" s="139" t="s">
        <v>18</v>
      </c>
      <c r="N234" s="140" t="s">
        <v>42</v>
      </c>
      <c r="P234" s="141">
        <f>O234*H234</f>
        <v>0</v>
      </c>
      <c r="Q234" s="141">
        <v>0</v>
      </c>
      <c r="R234" s="141">
        <f>Q234*H234</f>
        <v>0</v>
      </c>
      <c r="S234" s="141">
        <v>0</v>
      </c>
      <c r="T234" s="142">
        <f>S234*H234</f>
        <v>0</v>
      </c>
      <c r="AR234" s="143" t="s">
        <v>195</v>
      </c>
      <c r="AT234" s="143" t="s">
        <v>191</v>
      </c>
      <c r="AU234" s="143" t="s">
        <v>80</v>
      </c>
      <c r="AY234" s="17" t="s">
        <v>189</v>
      </c>
      <c r="BE234" s="144">
        <f>IF(N234="základní",J234,0)</f>
        <v>0</v>
      </c>
      <c r="BF234" s="144">
        <f>IF(N234="snížená",J234,0)</f>
        <v>0</v>
      </c>
      <c r="BG234" s="144">
        <f>IF(N234="zákl. přenesená",J234,0)</f>
        <v>0</v>
      </c>
      <c r="BH234" s="144">
        <f>IF(N234="sníž. přenesená",J234,0)</f>
        <v>0</v>
      </c>
      <c r="BI234" s="144">
        <f>IF(N234="nulová",J234,0)</f>
        <v>0</v>
      </c>
      <c r="BJ234" s="17" t="s">
        <v>78</v>
      </c>
      <c r="BK234" s="144">
        <f>ROUND(I234*H234,2)</f>
        <v>0</v>
      </c>
      <c r="BL234" s="17" t="s">
        <v>195</v>
      </c>
      <c r="BM234" s="143" t="s">
        <v>818</v>
      </c>
    </row>
    <row r="235" spans="2:65" s="1" customFormat="1">
      <c r="B235" s="32"/>
      <c r="D235" s="145" t="s">
        <v>197</v>
      </c>
      <c r="F235" s="146" t="s">
        <v>819</v>
      </c>
      <c r="I235" s="147"/>
      <c r="L235" s="32"/>
      <c r="M235" s="148"/>
      <c r="T235" s="51"/>
      <c r="AT235" s="17" t="s">
        <v>197</v>
      </c>
      <c r="AU235" s="17" t="s">
        <v>80</v>
      </c>
    </row>
    <row r="236" spans="2:65" s="1" customFormat="1" ht="44.25" customHeight="1">
      <c r="B236" s="32"/>
      <c r="C236" s="132" t="s">
        <v>412</v>
      </c>
      <c r="D236" s="132" t="s">
        <v>191</v>
      </c>
      <c r="E236" s="133" t="s">
        <v>820</v>
      </c>
      <c r="F236" s="134" t="s">
        <v>821</v>
      </c>
      <c r="G236" s="135" t="s">
        <v>256</v>
      </c>
      <c r="H236" s="136">
        <v>7.0000000000000001E-3</v>
      </c>
      <c r="I236" s="137"/>
      <c r="J236" s="138">
        <f>ROUND(I236*H236,2)</f>
        <v>0</v>
      </c>
      <c r="K236" s="134" t="s">
        <v>194</v>
      </c>
      <c r="L236" s="32"/>
      <c r="M236" s="139" t="s">
        <v>18</v>
      </c>
      <c r="N236" s="140" t="s">
        <v>42</v>
      </c>
      <c r="P236" s="141">
        <f>O236*H236</f>
        <v>0</v>
      </c>
      <c r="Q236" s="141">
        <v>1.05555</v>
      </c>
      <c r="R236" s="141">
        <f>Q236*H236</f>
        <v>7.3888499999999998E-3</v>
      </c>
      <c r="S236" s="141">
        <v>0</v>
      </c>
      <c r="T236" s="142">
        <f>S236*H236</f>
        <v>0</v>
      </c>
      <c r="AR236" s="143" t="s">
        <v>195</v>
      </c>
      <c r="AT236" s="143" t="s">
        <v>191</v>
      </c>
      <c r="AU236" s="143" t="s">
        <v>80</v>
      </c>
      <c r="AY236" s="17" t="s">
        <v>189</v>
      </c>
      <c r="BE236" s="144">
        <f>IF(N236="základní",J236,0)</f>
        <v>0</v>
      </c>
      <c r="BF236" s="144">
        <f>IF(N236="snížená",J236,0)</f>
        <v>0</v>
      </c>
      <c r="BG236" s="144">
        <f>IF(N236="zákl. přenesená",J236,0)</f>
        <v>0</v>
      </c>
      <c r="BH236" s="144">
        <f>IF(N236="sníž. přenesená",J236,0)</f>
        <v>0</v>
      </c>
      <c r="BI236" s="144">
        <f>IF(N236="nulová",J236,0)</f>
        <v>0</v>
      </c>
      <c r="BJ236" s="17" t="s">
        <v>78</v>
      </c>
      <c r="BK236" s="144">
        <f>ROUND(I236*H236,2)</f>
        <v>0</v>
      </c>
      <c r="BL236" s="17" t="s">
        <v>195</v>
      </c>
      <c r="BM236" s="143" t="s">
        <v>822</v>
      </c>
    </row>
    <row r="237" spans="2:65" s="1" customFormat="1">
      <c r="B237" s="32"/>
      <c r="D237" s="145" t="s">
        <v>197</v>
      </c>
      <c r="F237" s="146" t="s">
        <v>823</v>
      </c>
      <c r="I237" s="147"/>
      <c r="L237" s="32"/>
      <c r="M237" s="148"/>
      <c r="T237" s="51"/>
      <c r="AT237" s="17" t="s">
        <v>197</v>
      </c>
      <c r="AU237" s="17" t="s">
        <v>80</v>
      </c>
    </row>
    <row r="238" spans="2:65" s="12" customFormat="1">
      <c r="B238" s="149"/>
      <c r="D238" s="150" t="s">
        <v>144</v>
      </c>
      <c r="E238" s="151" t="s">
        <v>18</v>
      </c>
      <c r="F238" s="152" t="s">
        <v>824</v>
      </c>
      <c r="H238" s="153">
        <v>7.0000000000000001E-3</v>
      </c>
      <c r="I238" s="154"/>
      <c r="L238" s="149"/>
      <c r="M238" s="155"/>
      <c r="T238" s="156"/>
      <c r="AT238" s="151" t="s">
        <v>144</v>
      </c>
      <c r="AU238" s="151" t="s">
        <v>80</v>
      </c>
      <c r="AV238" s="12" t="s">
        <v>80</v>
      </c>
      <c r="AW238" s="12" t="s">
        <v>32</v>
      </c>
      <c r="AX238" s="12" t="s">
        <v>78</v>
      </c>
      <c r="AY238" s="151" t="s">
        <v>189</v>
      </c>
    </row>
    <row r="239" spans="2:65" s="1" customFormat="1" ht="44.25" customHeight="1">
      <c r="B239" s="32"/>
      <c r="C239" s="132" t="s">
        <v>419</v>
      </c>
      <c r="D239" s="132" t="s">
        <v>191</v>
      </c>
      <c r="E239" s="133" t="s">
        <v>825</v>
      </c>
      <c r="F239" s="134" t="s">
        <v>826</v>
      </c>
      <c r="G239" s="135" t="s">
        <v>256</v>
      </c>
      <c r="H239" s="136">
        <v>8.8999999999999996E-2</v>
      </c>
      <c r="I239" s="137"/>
      <c r="J239" s="138">
        <f>ROUND(I239*H239,2)</f>
        <v>0</v>
      </c>
      <c r="K239" s="134" t="s">
        <v>194</v>
      </c>
      <c r="L239" s="32"/>
      <c r="M239" s="139" t="s">
        <v>18</v>
      </c>
      <c r="N239" s="140" t="s">
        <v>42</v>
      </c>
      <c r="P239" s="141">
        <f>O239*H239</f>
        <v>0</v>
      </c>
      <c r="Q239" s="141">
        <v>1.06277</v>
      </c>
      <c r="R239" s="141">
        <f>Q239*H239</f>
        <v>9.4586529999999988E-2</v>
      </c>
      <c r="S239" s="141">
        <v>0</v>
      </c>
      <c r="T239" s="142">
        <f>S239*H239</f>
        <v>0</v>
      </c>
      <c r="AR239" s="143" t="s">
        <v>195</v>
      </c>
      <c r="AT239" s="143" t="s">
        <v>191</v>
      </c>
      <c r="AU239" s="143" t="s">
        <v>80</v>
      </c>
      <c r="AY239" s="17" t="s">
        <v>189</v>
      </c>
      <c r="BE239" s="144">
        <f>IF(N239="základní",J239,0)</f>
        <v>0</v>
      </c>
      <c r="BF239" s="144">
        <f>IF(N239="snížená",J239,0)</f>
        <v>0</v>
      </c>
      <c r="BG239" s="144">
        <f>IF(N239="zákl. přenesená",J239,0)</f>
        <v>0</v>
      </c>
      <c r="BH239" s="144">
        <f>IF(N239="sníž. přenesená",J239,0)</f>
        <v>0</v>
      </c>
      <c r="BI239" s="144">
        <f>IF(N239="nulová",J239,0)</f>
        <v>0</v>
      </c>
      <c r="BJ239" s="17" t="s">
        <v>78</v>
      </c>
      <c r="BK239" s="144">
        <f>ROUND(I239*H239,2)</f>
        <v>0</v>
      </c>
      <c r="BL239" s="17" t="s">
        <v>195</v>
      </c>
      <c r="BM239" s="143" t="s">
        <v>827</v>
      </c>
    </row>
    <row r="240" spans="2:65" s="1" customFormat="1">
      <c r="B240" s="32"/>
      <c r="D240" s="145" t="s">
        <v>197</v>
      </c>
      <c r="F240" s="146" t="s">
        <v>828</v>
      </c>
      <c r="I240" s="147"/>
      <c r="L240" s="32"/>
      <c r="M240" s="148"/>
      <c r="T240" s="51"/>
      <c r="AT240" s="17" t="s">
        <v>197</v>
      </c>
      <c r="AU240" s="17" t="s">
        <v>80</v>
      </c>
    </row>
    <row r="241" spans="2:65" s="12" customFormat="1">
      <c r="B241" s="149"/>
      <c r="D241" s="150" t="s">
        <v>144</v>
      </c>
      <c r="E241" s="151" t="s">
        <v>18</v>
      </c>
      <c r="F241" s="152" t="s">
        <v>829</v>
      </c>
      <c r="H241" s="153">
        <v>8.8999999999999996E-2</v>
      </c>
      <c r="I241" s="154"/>
      <c r="L241" s="149"/>
      <c r="M241" s="155"/>
      <c r="T241" s="156"/>
      <c r="AT241" s="151" t="s">
        <v>144</v>
      </c>
      <c r="AU241" s="151" t="s">
        <v>80</v>
      </c>
      <c r="AV241" s="12" t="s">
        <v>80</v>
      </c>
      <c r="AW241" s="12" t="s">
        <v>32</v>
      </c>
      <c r="AX241" s="12" t="s">
        <v>78</v>
      </c>
      <c r="AY241" s="151" t="s">
        <v>189</v>
      </c>
    </row>
    <row r="242" spans="2:65" s="11" customFormat="1" ht="22.9" customHeight="1">
      <c r="B242" s="120"/>
      <c r="D242" s="121" t="s">
        <v>70</v>
      </c>
      <c r="E242" s="130" t="s">
        <v>223</v>
      </c>
      <c r="F242" s="130" t="s">
        <v>830</v>
      </c>
      <c r="I242" s="123"/>
      <c r="J242" s="131">
        <f>BK242</f>
        <v>0</v>
      </c>
      <c r="L242" s="120"/>
      <c r="M242" s="125"/>
      <c r="P242" s="126">
        <f>SUM(P243:P349)</f>
        <v>0</v>
      </c>
      <c r="R242" s="126">
        <f>SUM(R243:R349)</f>
        <v>64.900252199999983</v>
      </c>
      <c r="T242" s="127">
        <f>SUM(T243:T349)</f>
        <v>9.3400000000000015E-4</v>
      </c>
      <c r="AR242" s="121" t="s">
        <v>78</v>
      </c>
      <c r="AT242" s="128" t="s">
        <v>70</v>
      </c>
      <c r="AU242" s="128" t="s">
        <v>78</v>
      </c>
      <c r="AY242" s="121" t="s">
        <v>189</v>
      </c>
      <c r="BK242" s="129">
        <f>SUM(BK243:BK349)</f>
        <v>0</v>
      </c>
    </row>
    <row r="243" spans="2:65" s="1" customFormat="1" ht="24.2" customHeight="1">
      <c r="B243" s="32"/>
      <c r="C243" s="132" t="s">
        <v>424</v>
      </c>
      <c r="D243" s="132" t="s">
        <v>191</v>
      </c>
      <c r="E243" s="133" t="s">
        <v>831</v>
      </c>
      <c r="F243" s="134" t="s">
        <v>832</v>
      </c>
      <c r="G243" s="135" t="s">
        <v>135</v>
      </c>
      <c r="H243" s="136">
        <v>601.52</v>
      </c>
      <c r="I243" s="137"/>
      <c r="J243" s="138">
        <f>ROUND(I243*H243,2)</f>
        <v>0</v>
      </c>
      <c r="K243" s="134" t="s">
        <v>194</v>
      </c>
      <c r="L243" s="32"/>
      <c r="M243" s="139" t="s">
        <v>18</v>
      </c>
      <c r="N243" s="140" t="s">
        <v>42</v>
      </c>
      <c r="P243" s="141">
        <f>O243*H243</f>
        <v>0</v>
      </c>
      <c r="Q243" s="141">
        <v>4.3800000000000002E-3</v>
      </c>
      <c r="R243" s="141">
        <f>Q243*H243</f>
        <v>2.6346576000000002</v>
      </c>
      <c r="S243" s="141">
        <v>0</v>
      </c>
      <c r="T243" s="142">
        <f>S243*H243</f>
        <v>0</v>
      </c>
      <c r="AR243" s="143" t="s">
        <v>195</v>
      </c>
      <c r="AT243" s="143" t="s">
        <v>191</v>
      </c>
      <c r="AU243" s="143" t="s">
        <v>80</v>
      </c>
      <c r="AY243" s="17" t="s">
        <v>189</v>
      </c>
      <c r="BE243" s="144">
        <f>IF(N243="základní",J243,0)</f>
        <v>0</v>
      </c>
      <c r="BF243" s="144">
        <f>IF(N243="snížená",J243,0)</f>
        <v>0</v>
      </c>
      <c r="BG243" s="144">
        <f>IF(N243="zákl. přenesená",J243,0)</f>
        <v>0</v>
      </c>
      <c r="BH243" s="144">
        <f>IF(N243="sníž. přenesená",J243,0)</f>
        <v>0</v>
      </c>
      <c r="BI243" s="144">
        <f>IF(N243="nulová",J243,0)</f>
        <v>0</v>
      </c>
      <c r="BJ243" s="17" t="s">
        <v>78</v>
      </c>
      <c r="BK243" s="144">
        <f>ROUND(I243*H243,2)</f>
        <v>0</v>
      </c>
      <c r="BL243" s="17" t="s">
        <v>195</v>
      </c>
      <c r="BM243" s="143" t="s">
        <v>833</v>
      </c>
    </row>
    <row r="244" spans="2:65" s="1" customFormat="1">
      <c r="B244" s="32"/>
      <c r="D244" s="145" t="s">
        <v>197</v>
      </c>
      <c r="F244" s="146" t="s">
        <v>834</v>
      </c>
      <c r="I244" s="147"/>
      <c r="L244" s="32"/>
      <c r="M244" s="148"/>
      <c r="T244" s="51"/>
      <c r="AT244" s="17" t="s">
        <v>197</v>
      </c>
      <c r="AU244" s="17" t="s">
        <v>80</v>
      </c>
    </row>
    <row r="245" spans="2:65" s="12" customFormat="1">
      <c r="B245" s="149"/>
      <c r="D245" s="150" t="s">
        <v>144</v>
      </c>
      <c r="E245" s="151" t="s">
        <v>18</v>
      </c>
      <c r="F245" s="152" t="s">
        <v>835</v>
      </c>
      <c r="H245" s="153">
        <v>485.24</v>
      </c>
      <c r="I245" s="154"/>
      <c r="L245" s="149"/>
      <c r="M245" s="155"/>
      <c r="T245" s="156"/>
      <c r="AT245" s="151" t="s">
        <v>144</v>
      </c>
      <c r="AU245" s="151" t="s">
        <v>80</v>
      </c>
      <c r="AV245" s="12" t="s">
        <v>80</v>
      </c>
      <c r="AW245" s="12" t="s">
        <v>32</v>
      </c>
      <c r="AX245" s="12" t="s">
        <v>71</v>
      </c>
      <c r="AY245" s="151" t="s">
        <v>189</v>
      </c>
    </row>
    <row r="246" spans="2:65" s="12" customFormat="1">
      <c r="B246" s="149"/>
      <c r="D246" s="150" t="s">
        <v>144</v>
      </c>
      <c r="E246" s="151" t="s">
        <v>18</v>
      </c>
      <c r="F246" s="152" t="s">
        <v>836</v>
      </c>
      <c r="H246" s="153">
        <v>116.28</v>
      </c>
      <c r="I246" s="154"/>
      <c r="L246" s="149"/>
      <c r="M246" s="155"/>
      <c r="T246" s="156"/>
      <c r="AT246" s="151" t="s">
        <v>144</v>
      </c>
      <c r="AU246" s="151" t="s">
        <v>80</v>
      </c>
      <c r="AV246" s="12" t="s">
        <v>80</v>
      </c>
      <c r="AW246" s="12" t="s">
        <v>32</v>
      </c>
      <c r="AX246" s="12" t="s">
        <v>71</v>
      </c>
      <c r="AY246" s="151" t="s">
        <v>189</v>
      </c>
    </row>
    <row r="247" spans="2:65" s="13" customFormat="1">
      <c r="B247" s="158"/>
      <c r="D247" s="150" t="s">
        <v>144</v>
      </c>
      <c r="E247" s="159" t="s">
        <v>18</v>
      </c>
      <c r="F247" s="160" t="s">
        <v>268</v>
      </c>
      <c r="H247" s="161">
        <v>601.52</v>
      </c>
      <c r="I247" s="162"/>
      <c r="L247" s="158"/>
      <c r="M247" s="163"/>
      <c r="T247" s="164"/>
      <c r="AT247" s="159" t="s">
        <v>144</v>
      </c>
      <c r="AU247" s="159" t="s">
        <v>80</v>
      </c>
      <c r="AV247" s="13" t="s">
        <v>195</v>
      </c>
      <c r="AW247" s="13" t="s">
        <v>32</v>
      </c>
      <c r="AX247" s="13" t="s">
        <v>78</v>
      </c>
      <c r="AY247" s="159" t="s">
        <v>189</v>
      </c>
    </row>
    <row r="248" spans="2:65" s="1" customFormat="1" ht="16.5" customHeight="1">
      <c r="B248" s="32"/>
      <c r="C248" s="132" t="s">
        <v>430</v>
      </c>
      <c r="D248" s="132" t="s">
        <v>191</v>
      </c>
      <c r="E248" s="133" t="s">
        <v>837</v>
      </c>
      <c r="F248" s="134" t="s">
        <v>838</v>
      </c>
      <c r="G248" s="135" t="s">
        <v>135</v>
      </c>
      <c r="H248" s="136">
        <v>540.12</v>
      </c>
      <c r="I248" s="137"/>
      <c r="J248" s="138">
        <f>ROUND(I248*H248,2)</f>
        <v>0</v>
      </c>
      <c r="K248" s="134" t="s">
        <v>194</v>
      </c>
      <c r="L248" s="32"/>
      <c r="M248" s="139" t="s">
        <v>18</v>
      </c>
      <c r="N248" s="140" t="s">
        <v>42</v>
      </c>
      <c r="P248" s="141">
        <f>O248*H248</f>
        <v>0</v>
      </c>
      <c r="Q248" s="141">
        <v>4.0000000000000001E-3</v>
      </c>
      <c r="R248" s="141">
        <f>Q248*H248</f>
        <v>2.1604800000000002</v>
      </c>
      <c r="S248" s="141">
        <v>0</v>
      </c>
      <c r="T248" s="142">
        <f>S248*H248</f>
        <v>0</v>
      </c>
      <c r="AR248" s="143" t="s">
        <v>195</v>
      </c>
      <c r="AT248" s="143" t="s">
        <v>191</v>
      </c>
      <c r="AU248" s="143" t="s">
        <v>80</v>
      </c>
      <c r="AY248" s="17" t="s">
        <v>189</v>
      </c>
      <c r="BE248" s="144">
        <f>IF(N248="základní",J248,0)</f>
        <v>0</v>
      </c>
      <c r="BF248" s="144">
        <f>IF(N248="snížená",J248,0)</f>
        <v>0</v>
      </c>
      <c r="BG248" s="144">
        <f>IF(N248="zákl. přenesená",J248,0)</f>
        <v>0</v>
      </c>
      <c r="BH248" s="144">
        <f>IF(N248="sníž. přenesená",J248,0)</f>
        <v>0</v>
      </c>
      <c r="BI248" s="144">
        <f>IF(N248="nulová",J248,0)</f>
        <v>0</v>
      </c>
      <c r="BJ248" s="17" t="s">
        <v>78</v>
      </c>
      <c r="BK248" s="144">
        <f>ROUND(I248*H248,2)</f>
        <v>0</v>
      </c>
      <c r="BL248" s="17" t="s">
        <v>195</v>
      </c>
      <c r="BM248" s="143" t="s">
        <v>839</v>
      </c>
    </row>
    <row r="249" spans="2:65" s="1" customFormat="1">
      <c r="B249" s="32"/>
      <c r="D249" s="145" t="s">
        <v>197</v>
      </c>
      <c r="F249" s="146" t="s">
        <v>840</v>
      </c>
      <c r="I249" s="147"/>
      <c r="L249" s="32"/>
      <c r="M249" s="148"/>
      <c r="T249" s="51"/>
      <c r="AT249" s="17" t="s">
        <v>197</v>
      </c>
      <c r="AU249" s="17" t="s">
        <v>80</v>
      </c>
    </row>
    <row r="250" spans="2:65" s="12" customFormat="1">
      <c r="B250" s="149"/>
      <c r="D250" s="150" t="s">
        <v>144</v>
      </c>
      <c r="E250" s="151" t="s">
        <v>18</v>
      </c>
      <c r="F250" s="152" t="s">
        <v>835</v>
      </c>
      <c r="H250" s="153">
        <v>485.24</v>
      </c>
      <c r="I250" s="154"/>
      <c r="L250" s="149"/>
      <c r="M250" s="155"/>
      <c r="T250" s="156"/>
      <c r="AT250" s="151" t="s">
        <v>144</v>
      </c>
      <c r="AU250" s="151" t="s">
        <v>80</v>
      </c>
      <c r="AV250" s="12" t="s">
        <v>80</v>
      </c>
      <c r="AW250" s="12" t="s">
        <v>32</v>
      </c>
      <c r="AX250" s="12" t="s">
        <v>71</v>
      </c>
      <c r="AY250" s="151" t="s">
        <v>189</v>
      </c>
    </row>
    <row r="251" spans="2:65" s="12" customFormat="1">
      <c r="B251" s="149"/>
      <c r="D251" s="150" t="s">
        <v>144</v>
      </c>
      <c r="E251" s="151" t="s">
        <v>18</v>
      </c>
      <c r="F251" s="152" t="s">
        <v>836</v>
      </c>
      <c r="H251" s="153">
        <v>116.28</v>
      </c>
      <c r="I251" s="154"/>
      <c r="L251" s="149"/>
      <c r="M251" s="155"/>
      <c r="T251" s="156"/>
      <c r="AT251" s="151" t="s">
        <v>144</v>
      </c>
      <c r="AU251" s="151" t="s">
        <v>80</v>
      </c>
      <c r="AV251" s="12" t="s">
        <v>80</v>
      </c>
      <c r="AW251" s="12" t="s">
        <v>32</v>
      </c>
      <c r="AX251" s="12" t="s">
        <v>71</v>
      </c>
      <c r="AY251" s="151" t="s">
        <v>189</v>
      </c>
    </row>
    <row r="252" spans="2:65" s="12" customFormat="1">
      <c r="B252" s="149"/>
      <c r="D252" s="150" t="s">
        <v>144</v>
      </c>
      <c r="E252" s="151" t="s">
        <v>18</v>
      </c>
      <c r="F252" s="152" t="s">
        <v>841</v>
      </c>
      <c r="H252" s="153">
        <v>-61.4</v>
      </c>
      <c r="I252" s="154"/>
      <c r="L252" s="149"/>
      <c r="M252" s="155"/>
      <c r="T252" s="156"/>
      <c r="AT252" s="151" t="s">
        <v>144</v>
      </c>
      <c r="AU252" s="151" t="s">
        <v>80</v>
      </c>
      <c r="AV252" s="12" t="s">
        <v>80</v>
      </c>
      <c r="AW252" s="12" t="s">
        <v>32</v>
      </c>
      <c r="AX252" s="12" t="s">
        <v>71</v>
      </c>
      <c r="AY252" s="151" t="s">
        <v>189</v>
      </c>
    </row>
    <row r="253" spans="2:65" s="13" customFormat="1">
      <c r="B253" s="158"/>
      <c r="D253" s="150" t="s">
        <v>144</v>
      </c>
      <c r="E253" s="159" t="s">
        <v>18</v>
      </c>
      <c r="F253" s="160" t="s">
        <v>268</v>
      </c>
      <c r="H253" s="161">
        <v>540.12</v>
      </c>
      <c r="I253" s="162"/>
      <c r="L253" s="158"/>
      <c r="M253" s="163"/>
      <c r="T253" s="164"/>
      <c r="AT253" s="159" t="s">
        <v>144</v>
      </c>
      <c r="AU253" s="159" t="s">
        <v>80</v>
      </c>
      <c r="AV253" s="13" t="s">
        <v>195</v>
      </c>
      <c r="AW253" s="13" t="s">
        <v>32</v>
      </c>
      <c r="AX253" s="13" t="s">
        <v>78</v>
      </c>
      <c r="AY253" s="159" t="s">
        <v>189</v>
      </c>
    </row>
    <row r="254" spans="2:65" s="1" customFormat="1" ht="21.75" customHeight="1">
      <c r="B254" s="32"/>
      <c r="C254" s="132" t="s">
        <v>439</v>
      </c>
      <c r="D254" s="132" t="s">
        <v>191</v>
      </c>
      <c r="E254" s="133" t="s">
        <v>842</v>
      </c>
      <c r="F254" s="134" t="s">
        <v>843</v>
      </c>
      <c r="G254" s="135" t="s">
        <v>135</v>
      </c>
      <c r="H254" s="136">
        <v>481</v>
      </c>
      <c r="I254" s="137"/>
      <c r="J254" s="138">
        <f>ROUND(I254*H254,2)</f>
        <v>0</v>
      </c>
      <c r="K254" s="134" t="s">
        <v>194</v>
      </c>
      <c r="L254" s="32"/>
      <c r="M254" s="139" t="s">
        <v>18</v>
      </c>
      <c r="N254" s="140" t="s">
        <v>42</v>
      </c>
      <c r="P254" s="141">
        <f>O254*H254</f>
        <v>0</v>
      </c>
      <c r="Q254" s="141">
        <v>4.3800000000000002E-3</v>
      </c>
      <c r="R254" s="141">
        <f>Q254*H254</f>
        <v>2.1067800000000001</v>
      </c>
      <c r="S254" s="141">
        <v>0</v>
      </c>
      <c r="T254" s="142">
        <f>S254*H254</f>
        <v>0</v>
      </c>
      <c r="AR254" s="143" t="s">
        <v>195</v>
      </c>
      <c r="AT254" s="143" t="s">
        <v>191</v>
      </c>
      <c r="AU254" s="143" t="s">
        <v>80</v>
      </c>
      <c r="AY254" s="17" t="s">
        <v>189</v>
      </c>
      <c r="BE254" s="144">
        <f>IF(N254="základní",J254,0)</f>
        <v>0</v>
      </c>
      <c r="BF254" s="144">
        <f>IF(N254="snížená",J254,0)</f>
        <v>0</v>
      </c>
      <c r="BG254" s="144">
        <f>IF(N254="zákl. přenesená",J254,0)</f>
        <v>0</v>
      </c>
      <c r="BH254" s="144">
        <f>IF(N254="sníž. přenesená",J254,0)</f>
        <v>0</v>
      </c>
      <c r="BI254" s="144">
        <f>IF(N254="nulová",J254,0)</f>
        <v>0</v>
      </c>
      <c r="BJ254" s="17" t="s">
        <v>78</v>
      </c>
      <c r="BK254" s="144">
        <f>ROUND(I254*H254,2)</f>
        <v>0</v>
      </c>
      <c r="BL254" s="17" t="s">
        <v>195</v>
      </c>
      <c r="BM254" s="143" t="s">
        <v>844</v>
      </c>
    </row>
    <row r="255" spans="2:65" s="1" customFormat="1">
      <c r="B255" s="32"/>
      <c r="D255" s="145" t="s">
        <v>197</v>
      </c>
      <c r="F255" s="146" t="s">
        <v>845</v>
      </c>
      <c r="I255" s="147"/>
      <c r="L255" s="32"/>
      <c r="M255" s="148"/>
      <c r="T255" s="51"/>
      <c r="AT255" s="17" t="s">
        <v>197</v>
      </c>
      <c r="AU255" s="17" t="s">
        <v>80</v>
      </c>
    </row>
    <row r="256" spans="2:65" s="12" customFormat="1">
      <c r="B256" s="149"/>
      <c r="D256" s="150" t="s">
        <v>144</v>
      </c>
      <c r="E256" s="151" t="s">
        <v>18</v>
      </c>
      <c r="F256" s="152" t="s">
        <v>846</v>
      </c>
      <c r="H256" s="153">
        <v>481</v>
      </c>
      <c r="I256" s="154"/>
      <c r="L256" s="149"/>
      <c r="M256" s="155"/>
      <c r="T256" s="156"/>
      <c r="AT256" s="151" t="s">
        <v>144</v>
      </c>
      <c r="AU256" s="151" t="s">
        <v>80</v>
      </c>
      <c r="AV256" s="12" t="s">
        <v>80</v>
      </c>
      <c r="AW256" s="12" t="s">
        <v>32</v>
      </c>
      <c r="AX256" s="12" t="s">
        <v>78</v>
      </c>
      <c r="AY256" s="151" t="s">
        <v>189</v>
      </c>
    </row>
    <row r="257" spans="2:65" s="1" customFormat="1" ht="37.9" customHeight="1">
      <c r="B257" s="32"/>
      <c r="C257" s="132" t="s">
        <v>444</v>
      </c>
      <c r="D257" s="132" t="s">
        <v>191</v>
      </c>
      <c r="E257" s="133" t="s">
        <v>847</v>
      </c>
      <c r="F257" s="134" t="s">
        <v>848</v>
      </c>
      <c r="G257" s="135" t="s">
        <v>135</v>
      </c>
      <c r="H257" s="136">
        <v>428.5</v>
      </c>
      <c r="I257" s="137"/>
      <c r="J257" s="138">
        <f>ROUND(I257*H257,2)</f>
        <v>0</v>
      </c>
      <c r="K257" s="134" t="s">
        <v>194</v>
      </c>
      <c r="L257" s="32"/>
      <c r="M257" s="139" t="s">
        <v>18</v>
      </c>
      <c r="N257" s="140" t="s">
        <v>42</v>
      </c>
      <c r="P257" s="141">
        <f>O257*H257</f>
        <v>0</v>
      </c>
      <c r="Q257" s="141">
        <v>8.5199999999999998E-3</v>
      </c>
      <c r="R257" s="141">
        <f>Q257*H257</f>
        <v>3.65082</v>
      </c>
      <c r="S257" s="141">
        <v>0</v>
      </c>
      <c r="T257" s="142">
        <f>S257*H257</f>
        <v>0</v>
      </c>
      <c r="AR257" s="143" t="s">
        <v>195</v>
      </c>
      <c r="AT257" s="143" t="s">
        <v>191</v>
      </c>
      <c r="AU257" s="143" t="s">
        <v>80</v>
      </c>
      <c r="AY257" s="17" t="s">
        <v>189</v>
      </c>
      <c r="BE257" s="144">
        <f>IF(N257="základní",J257,0)</f>
        <v>0</v>
      </c>
      <c r="BF257" s="144">
        <f>IF(N257="snížená",J257,0)</f>
        <v>0</v>
      </c>
      <c r="BG257" s="144">
        <f>IF(N257="zákl. přenesená",J257,0)</f>
        <v>0</v>
      </c>
      <c r="BH257" s="144">
        <f>IF(N257="sníž. přenesená",J257,0)</f>
        <v>0</v>
      </c>
      <c r="BI257" s="144">
        <f>IF(N257="nulová",J257,0)</f>
        <v>0</v>
      </c>
      <c r="BJ257" s="17" t="s">
        <v>78</v>
      </c>
      <c r="BK257" s="144">
        <f>ROUND(I257*H257,2)</f>
        <v>0</v>
      </c>
      <c r="BL257" s="17" t="s">
        <v>195</v>
      </c>
      <c r="BM257" s="143" t="s">
        <v>849</v>
      </c>
    </row>
    <row r="258" spans="2:65" s="1" customFormat="1">
      <c r="B258" s="32"/>
      <c r="D258" s="145" t="s">
        <v>197</v>
      </c>
      <c r="F258" s="146" t="s">
        <v>850</v>
      </c>
      <c r="I258" s="147"/>
      <c r="L258" s="32"/>
      <c r="M258" s="148"/>
      <c r="T258" s="51"/>
      <c r="AT258" s="17" t="s">
        <v>197</v>
      </c>
      <c r="AU258" s="17" t="s">
        <v>80</v>
      </c>
    </row>
    <row r="259" spans="2:65" s="1" customFormat="1" ht="16.5" customHeight="1">
      <c r="B259" s="32"/>
      <c r="C259" s="168" t="s">
        <v>449</v>
      </c>
      <c r="D259" s="168" t="s">
        <v>651</v>
      </c>
      <c r="E259" s="169" t="s">
        <v>851</v>
      </c>
      <c r="F259" s="170" t="s">
        <v>852</v>
      </c>
      <c r="G259" s="171" t="s">
        <v>135</v>
      </c>
      <c r="H259" s="172">
        <v>389.02499999999998</v>
      </c>
      <c r="I259" s="173"/>
      <c r="J259" s="174">
        <f>ROUND(I259*H259,2)</f>
        <v>0</v>
      </c>
      <c r="K259" s="170" t="s">
        <v>194</v>
      </c>
      <c r="L259" s="175"/>
      <c r="M259" s="176" t="s">
        <v>18</v>
      </c>
      <c r="N259" s="177" t="s">
        <v>42</v>
      </c>
      <c r="P259" s="141">
        <f>O259*H259</f>
        <v>0</v>
      </c>
      <c r="Q259" s="141">
        <v>1.8E-3</v>
      </c>
      <c r="R259" s="141">
        <f>Q259*H259</f>
        <v>0.7002449999999999</v>
      </c>
      <c r="S259" s="141">
        <v>0</v>
      </c>
      <c r="T259" s="142">
        <f>S259*H259</f>
        <v>0</v>
      </c>
      <c r="AR259" s="143" t="s">
        <v>234</v>
      </c>
      <c r="AT259" s="143" t="s">
        <v>651</v>
      </c>
      <c r="AU259" s="143" t="s">
        <v>80</v>
      </c>
      <c r="AY259" s="17" t="s">
        <v>189</v>
      </c>
      <c r="BE259" s="144">
        <f>IF(N259="základní",J259,0)</f>
        <v>0</v>
      </c>
      <c r="BF259" s="144">
        <f>IF(N259="snížená",J259,0)</f>
        <v>0</v>
      </c>
      <c r="BG259" s="144">
        <f>IF(N259="zákl. přenesená",J259,0)</f>
        <v>0</v>
      </c>
      <c r="BH259" s="144">
        <f>IF(N259="sníž. přenesená",J259,0)</f>
        <v>0</v>
      </c>
      <c r="BI259" s="144">
        <f>IF(N259="nulová",J259,0)</f>
        <v>0</v>
      </c>
      <c r="BJ259" s="17" t="s">
        <v>78</v>
      </c>
      <c r="BK259" s="144">
        <f>ROUND(I259*H259,2)</f>
        <v>0</v>
      </c>
      <c r="BL259" s="17" t="s">
        <v>195</v>
      </c>
      <c r="BM259" s="143" t="s">
        <v>853</v>
      </c>
    </row>
    <row r="260" spans="2:65" s="12" customFormat="1">
      <c r="B260" s="149"/>
      <c r="D260" s="150" t="s">
        <v>144</v>
      </c>
      <c r="E260" s="151" t="s">
        <v>18</v>
      </c>
      <c r="F260" s="152" t="s">
        <v>854</v>
      </c>
      <c r="H260" s="153">
        <v>370.5</v>
      </c>
      <c r="I260" s="154"/>
      <c r="L260" s="149"/>
      <c r="M260" s="155"/>
      <c r="T260" s="156"/>
      <c r="AT260" s="151" t="s">
        <v>144</v>
      </c>
      <c r="AU260" s="151" t="s">
        <v>80</v>
      </c>
      <c r="AV260" s="12" t="s">
        <v>80</v>
      </c>
      <c r="AW260" s="12" t="s">
        <v>32</v>
      </c>
      <c r="AX260" s="12" t="s">
        <v>78</v>
      </c>
      <c r="AY260" s="151" t="s">
        <v>189</v>
      </c>
    </row>
    <row r="261" spans="2:65" s="12" customFormat="1">
      <c r="B261" s="149"/>
      <c r="D261" s="150" t="s">
        <v>144</v>
      </c>
      <c r="F261" s="152" t="s">
        <v>855</v>
      </c>
      <c r="H261" s="153">
        <v>389.02499999999998</v>
      </c>
      <c r="I261" s="154"/>
      <c r="L261" s="149"/>
      <c r="M261" s="155"/>
      <c r="T261" s="156"/>
      <c r="AT261" s="151" t="s">
        <v>144</v>
      </c>
      <c r="AU261" s="151" t="s">
        <v>80</v>
      </c>
      <c r="AV261" s="12" t="s">
        <v>80</v>
      </c>
      <c r="AW261" s="12" t="s">
        <v>4</v>
      </c>
      <c r="AX261" s="12" t="s">
        <v>78</v>
      </c>
      <c r="AY261" s="151" t="s">
        <v>189</v>
      </c>
    </row>
    <row r="262" spans="2:65" s="1" customFormat="1" ht="16.5" customHeight="1">
      <c r="B262" s="32"/>
      <c r="C262" s="168" t="s">
        <v>455</v>
      </c>
      <c r="D262" s="168" t="s">
        <v>651</v>
      </c>
      <c r="E262" s="169" t="s">
        <v>856</v>
      </c>
      <c r="F262" s="170" t="s">
        <v>857</v>
      </c>
      <c r="G262" s="171" t="s">
        <v>135</v>
      </c>
      <c r="H262" s="172">
        <v>59.16</v>
      </c>
      <c r="I262" s="173"/>
      <c r="J262" s="174">
        <f>ROUND(I262*H262,2)</f>
        <v>0</v>
      </c>
      <c r="K262" s="170" t="s">
        <v>194</v>
      </c>
      <c r="L262" s="175"/>
      <c r="M262" s="176" t="s">
        <v>18</v>
      </c>
      <c r="N262" s="177" t="s">
        <v>42</v>
      </c>
      <c r="P262" s="141">
        <f>O262*H262</f>
        <v>0</v>
      </c>
      <c r="Q262" s="141">
        <v>3.5999999999999999E-3</v>
      </c>
      <c r="R262" s="141">
        <f>Q262*H262</f>
        <v>0.21297599999999997</v>
      </c>
      <c r="S262" s="141">
        <v>0</v>
      </c>
      <c r="T262" s="142">
        <f>S262*H262</f>
        <v>0</v>
      </c>
      <c r="AR262" s="143" t="s">
        <v>234</v>
      </c>
      <c r="AT262" s="143" t="s">
        <v>651</v>
      </c>
      <c r="AU262" s="143" t="s">
        <v>80</v>
      </c>
      <c r="AY262" s="17" t="s">
        <v>189</v>
      </c>
      <c r="BE262" s="144">
        <f>IF(N262="základní",J262,0)</f>
        <v>0</v>
      </c>
      <c r="BF262" s="144">
        <f>IF(N262="snížená",J262,0)</f>
        <v>0</v>
      </c>
      <c r="BG262" s="144">
        <f>IF(N262="zákl. přenesená",J262,0)</f>
        <v>0</v>
      </c>
      <c r="BH262" s="144">
        <f>IF(N262="sníž. přenesená",J262,0)</f>
        <v>0</v>
      </c>
      <c r="BI262" s="144">
        <f>IF(N262="nulová",J262,0)</f>
        <v>0</v>
      </c>
      <c r="BJ262" s="17" t="s">
        <v>78</v>
      </c>
      <c r="BK262" s="144">
        <f>ROUND(I262*H262,2)</f>
        <v>0</v>
      </c>
      <c r="BL262" s="17" t="s">
        <v>195</v>
      </c>
      <c r="BM262" s="143" t="s">
        <v>858</v>
      </c>
    </row>
    <row r="263" spans="2:65" s="12" customFormat="1">
      <c r="B263" s="149"/>
      <c r="D263" s="150" t="s">
        <v>144</v>
      </c>
      <c r="E263" s="151" t="s">
        <v>18</v>
      </c>
      <c r="F263" s="152" t="s">
        <v>859</v>
      </c>
      <c r="H263" s="153">
        <v>58</v>
      </c>
      <c r="I263" s="154"/>
      <c r="L263" s="149"/>
      <c r="M263" s="155"/>
      <c r="T263" s="156"/>
      <c r="AT263" s="151" t="s">
        <v>144</v>
      </c>
      <c r="AU263" s="151" t="s">
        <v>80</v>
      </c>
      <c r="AV263" s="12" t="s">
        <v>80</v>
      </c>
      <c r="AW263" s="12" t="s">
        <v>32</v>
      </c>
      <c r="AX263" s="12" t="s">
        <v>78</v>
      </c>
      <c r="AY263" s="151" t="s">
        <v>189</v>
      </c>
    </row>
    <row r="264" spans="2:65" s="12" customFormat="1">
      <c r="B264" s="149"/>
      <c r="D264" s="150" t="s">
        <v>144</v>
      </c>
      <c r="F264" s="152" t="s">
        <v>860</v>
      </c>
      <c r="H264" s="153">
        <v>59.16</v>
      </c>
      <c r="I264" s="154"/>
      <c r="L264" s="149"/>
      <c r="M264" s="155"/>
      <c r="T264" s="156"/>
      <c r="AT264" s="151" t="s">
        <v>144</v>
      </c>
      <c r="AU264" s="151" t="s">
        <v>80</v>
      </c>
      <c r="AV264" s="12" t="s">
        <v>80</v>
      </c>
      <c r="AW264" s="12" t="s">
        <v>4</v>
      </c>
      <c r="AX264" s="12" t="s">
        <v>78</v>
      </c>
      <c r="AY264" s="151" t="s">
        <v>189</v>
      </c>
    </row>
    <row r="265" spans="2:65" s="1" customFormat="1" ht="37.9" customHeight="1">
      <c r="B265" s="32"/>
      <c r="C265" s="132" t="s">
        <v>460</v>
      </c>
      <c r="D265" s="132" t="s">
        <v>191</v>
      </c>
      <c r="E265" s="133" t="s">
        <v>861</v>
      </c>
      <c r="F265" s="134" t="s">
        <v>862</v>
      </c>
      <c r="G265" s="135" t="s">
        <v>135</v>
      </c>
      <c r="H265" s="136">
        <v>52.5</v>
      </c>
      <c r="I265" s="137"/>
      <c r="J265" s="138">
        <f>ROUND(I265*H265,2)</f>
        <v>0</v>
      </c>
      <c r="K265" s="134" t="s">
        <v>194</v>
      </c>
      <c r="L265" s="32"/>
      <c r="M265" s="139" t="s">
        <v>18</v>
      </c>
      <c r="N265" s="140" t="s">
        <v>42</v>
      </c>
      <c r="P265" s="141">
        <f>O265*H265</f>
        <v>0</v>
      </c>
      <c r="Q265" s="141">
        <v>8.6800000000000002E-3</v>
      </c>
      <c r="R265" s="141">
        <f>Q265*H265</f>
        <v>0.45569999999999999</v>
      </c>
      <c r="S265" s="141">
        <v>0</v>
      </c>
      <c r="T265" s="142">
        <f>S265*H265</f>
        <v>0</v>
      </c>
      <c r="AR265" s="143" t="s">
        <v>195</v>
      </c>
      <c r="AT265" s="143" t="s">
        <v>191</v>
      </c>
      <c r="AU265" s="143" t="s">
        <v>80</v>
      </c>
      <c r="AY265" s="17" t="s">
        <v>189</v>
      </c>
      <c r="BE265" s="144">
        <f>IF(N265="základní",J265,0)</f>
        <v>0</v>
      </c>
      <c r="BF265" s="144">
        <f>IF(N265="snížená",J265,0)</f>
        <v>0</v>
      </c>
      <c r="BG265" s="144">
        <f>IF(N265="zákl. přenesená",J265,0)</f>
        <v>0</v>
      </c>
      <c r="BH265" s="144">
        <f>IF(N265="sníž. přenesená",J265,0)</f>
        <v>0</v>
      </c>
      <c r="BI265" s="144">
        <f>IF(N265="nulová",J265,0)</f>
        <v>0</v>
      </c>
      <c r="BJ265" s="17" t="s">
        <v>78</v>
      </c>
      <c r="BK265" s="144">
        <f>ROUND(I265*H265,2)</f>
        <v>0</v>
      </c>
      <c r="BL265" s="17" t="s">
        <v>195</v>
      </c>
      <c r="BM265" s="143" t="s">
        <v>863</v>
      </c>
    </row>
    <row r="266" spans="2:65" s="1" customFormat="1">
      <c r="B266" s="32"/>
      <c r="D266" s="145" t="s">
        <v>197</v>
      </c>
      <c r="F266" s="146" t="s">
        <v>864</v>
      </c>
      <c r="I266" s="147"/>
      <c r="L266" s="32"/>
      <c r="M266" s="148"/>
      <c r="T266" s="51"/>
      <c r="AT266" s="17" t="s">
        <v>197</v>
      </c>
      <c r="AU266" s="17" t="s">
        <v>80</v>
      </c>
    </row>
    <row r="267" spans="2:65" s="12" customFormat="1">
      <c r="B267" s="149"/>
      <c r="D267" s="150" t="s">
        <v>144</v>
      </c>
      <c r="E267" s="151" t="s">
        <v>18</v>
      </c>
      <c r="F267" s="152" t="s">
        <v>865</v>
      </c>
      <c r="H267" s="153">
        <v>52.5</v>
      </c>
      <c r="I267" s="154"/>
      <c r="L267" s="149"/>
      <c r="M267" s="155"/>
      <c r="T267" s="156"/>
      <c r="AT267" s="151" t="s">
        <v>144</v>
      </c>
      <c r="AU267" s="151" t="s">
        <v>80</v>
      </c>
      <c r="AV267" s="12" t="s">
        <v>80</v>
      </c>
      <c r="AW267" s="12" t="s">
        <v>32</v>
      </c>
      <c r="AX267" s="12" t="s">
        <v>78</v>
      </c>
      <c r="AY267" s="151" t="s">
        <v>189</v>
      </c>
    </row>
    <row r="268" spans="2:65" s="1" customFormat="1" ht="16.5" customHeight="1">
      <c r="B268" s="32"/>
      <c r="C268" s="168" t="s">
        <v>467</v>
      </c>
      <c r="D268" s="168" t="s">
        <v>651</v>
      </c>
      <c r="E268" s="169" t="s">
        <v>866</v>
      </c>
      <c r="F268" s="170" t="s">
        <v>867</v>
      </c>
      <c r="G268" s="171" t="s">
        <v>135</v>
      </c>
      <c r="H268" s="172">
        <v>55.125</v>
      </c>
      <c r="I268" s="173"/>
      <c r="J268" s="174">
        <f>ROUND(I268*H268,2)</f>
        <v>0</v>
      </c>
      <c r="K268" s="170" t="s">
        <v>194</v>
      </c>
      <c r="L268" s="175"/>
      <c r="M268" s="176" t="s">
        <v>18</v>
      </c>
      <c r="N268" s="177" t="s">
        <v>42</v>
      </c>
      <c r="P268" s="141">
        <f>O268*H268</f>
        <v>0</v>
      </c>
      <c r="Q268" s="141">
        <v>3.0000000000000001E-3</v>
      </c>
      <c r="R268" s="141">
        <f>Q268*H268</f>
        <v>0.16537499999999999</v>
      </c>
      <c r="S268" s="141">
        <v>0</v>
      </c>
      <c r="T268" s="142">
        <f>S268*H268</f>
        <v>0</v>
      </c>
      <c r="AR268" s="143" t="s">
        <v>234</v>
      </c>
      <c r="AT268" s="143" t="s">
        <v>651</v>
      </c>
      <c r="AU268" s="143" t="s">
        <v>80</v>
      </c>
      <c r="AY268" s="17" t="s">
        <v>189</v>
      </c>
      <c r="BE268" s="144">
        <f>IF(N268="základní",J268,0)</f>
        <v>0</v>
      </c>
      <c r="BF268" s="144">
        <f>IF(N268="snížená",J268,0)</f>
        <v>0</v>
      </c>
      <c r="BG268" s="144">
        <f>IF(N268="zákl. přenesená",J268,0)</f>
        <v>0</v>
      </c>
      <c r="BH268" s="144">
        <f>IF(N268="sníž. přenesená",J268,0)</f>
        <v>0</v>
      </c>
      <c r="BI268" s="144">
        <f>IF(N268="nulová",J268,0)</f>
        <v>0</v>
      </c>
      <c r="BJ268" s="17" t="s">
        <v>78</v>
      </c>
      <c r="BK268" s="144">
        <f>ROUND(I268*H268,2)</f>
        <v>0</v>
      </c>
      <c r="BL268" s="17" t="s">
        <v>195</v>
      </c>
      <c r="BM268" s="143" t="s">
        <v>868</v>
      </c>
    </row>
    <row r="269" spans="2:65" s="12" customFormat="1">
      <c r="B269" s="149"/>
      <c r="D269" s="150" t="s">
        <v>144</v>
      </c>
      <c r="F269" s="152" t="s">
        <v>869</v>
      </c>
      <c r="H269" s="153">
        <v>55.125</v>
      </c>
      <c r="I269" s="154"/>
      <c r="L269" s="149"/>
      <c r="M269" s="155"/>
      <c r="T269" s="156"/>
      <c r="AT269" s="151" t="s">
        <v>144</v>
      </c>
      <c r="AU269" s="151" t="s">
        <v>80</v>
      </c>
      <c r="AV269" s="12" t="s">
        <v>80</v>
      </c>
      <c r="AW269" s="12" t="s">
        <v>4</v>
      </c>
      <c r="AX269" s="12" t="s">
        <v>78</v>
      </c>
      <c r="AY269" s="151" t="s">
        <v>189</v>
      </c>
    </row>
    <row r="270" spans="2:65" s="1" customFormat="1" ht="24.2" customHeight="1">
      <c r="B270" s="32"/>
      <c r="C270" s="132" t="s">
        <v>473</v>
      </c>
      <c r="D270" s="132" t="s">
        <v>191</v>
      </c>
      <c r="E270" s="133" t="s">
        <v>870</v>
      </c>
      <c r="F270" s="134" t="s">
        <v>871</v>
      </c>
      <c r="G270" s="135" t="s">
        <v>135</v>
      </c>
      <c r="H270" s="136">
        <v>481</v>
      </c>
      <c r="I270" s="137"/>
      <c r="J270" s="138">
        <f>ROUND(I270*H270,2)</f>
        <v>0</v>
      </c>
      <c r="K270" s="134" t="s">
        <v>194</v>
      </c>
      <c r="L270" s="32"/>
      <c r="M270" s="139" t="s">
        <v>18</v>
      </c>
      <c r="N270" s="140" t="s">
        <v>42</v>
      </c>
      <c r="P270" s="141">
        <f>O270*H270</f>
        <v>0</v>
      </c>
      <c r="Q270" s="141">
        <v>8.0000000000000007E-5</v>
      </c>
      <c r="R270" s="141">
        <f>Q270*H270</f>
        <v>3.848E-2</v>
      </c>
      <c r="S270" s="141">
        <v>0</v>
      </c>
      <c r="T270" s="142">
        <f>S270*H270</f>
        <v>0</v>
      </c>
      <c r="AR270" s="143" t="s">
        <v>195</v>
      </c>
      <c r="AT270" s="143" t="s">
        <v>191</v>
      </c>
      <c r="AU270" s="143" t="s">
        <v>80</v>
      </c>
      <c r="AY270" s="17" t="s">
        <v>189</v>
      </c>
      <c r="BE270" s="144">
        <f>IF(N270="základní",J270,0)</f>
        <v>0</v>
      </c>
      <c r="BF270" s="144">
        <f>IF(N270="snížená",J270,0)</f>
        <v>0</v>
      </c>
      <c r="BG270" s="144">
        <f>IF(N270="zákl. přenesená",J270,0)</f>
        <v>0</v>
      </c>
      <c r="BH270" s="144">
        <f>IF(N270="sníž. přenesená",J270,0)</f>
        <v>0</v>
      </c>
      <c r="BI270" s="144">
        <f>IF(N270="nulová",J270,0)</f>
        <v>0</v>
      </c>
      <c r="BJ270" s="17" t="s">
        <v>78</v>
      </c>
      <c r="BK270" s="144">
        <f>ROUND(I270*H270,2)</f>
        <v>0</v>
      </c>
      <c r="BL270" s="17" t="s">
        <v>195</v>
      </c>
      <c r="BM270" s="143" t="s">
        <v>872</v>
      </c>
    </row>
    <row r="271" spans="2:65" s="1" customFormat="1">
      <c r="B271" s="32"/>
      <c r="D271" s="145" t="s">
        <v>197</v>
      </c>
      <c r="F271" s="146" t="s">
        <v>873</v>
      </c>
      <c r="I271" s="147"/>
      <c r="L271" s="32"/>
      <c r="M271" s="148"/>
      <c r="T271" s="51"/>
      <c r="AT271" s="17" t="s">
        <v>197</v>
      </c>
      <c r="AU271" s="17" t="s">
        <v>80</v>
      </c>
    </row>
    <row r="272" spans="2:65" s="1" customFormat="1" ht="16.5" customHeight="1">
      <c r="B272" s="32"/>
      <c r="C272" s="132" t="s">
        <v>479</v>
      </c>
      <c r="D272" s="132" t="s">
        <v>191</v>
      </c>
      <c r="E272" s="133" t="s">
        <v>874</v>
      </c>
      <c r="F272" s="134" t="s">
        <v>875</v>
      </c>
      <c r="G272" s="135" t="s">
        <v>286</v>
      </c>
      <c r="H272" s="136">
        <v>62.8</v>
      </c>
      <c r="I272" s="137"/>
      <c r="J272" s="138">
        <f>ROUND(I272*H272,2)</f>
        <v>0</v>
      </c>
      <c r="K272" s="134" t="s">
        <v>194</v>
      </c>
      <c r="L272" s="32"/>
      <c r="M272" s="139" t="s">
        <v>18</v>
      </c>
      <c r="N272" s="140" t="s">
        <v>42</v>
      </c>
      <c r="P272" s="141">
        <f>O272*H272</f>
        <v>0</v>
      </c>
      <c r="Q272" s="141">
        <v>3.0000000000000001E-5</v>
      </c>
      <c r="R272" s="141">
        <f>Q272*H272</f>
        <v>1.884E-3</v>
      </c>
      <c r="S272" s="141">
        <v>0</v>
      </c>
      <c r="T272" s="142">
        <f>S272*H272</f>
        <v>0</v>
      </c>
      <c r="AR272" s="143" t="s">
        <v>195</v>
      </c>
      <c r="AT272" s="143" t="s">
        <v>191</v>
      </c>
      <c r="AU272" s="143" t="s">
        <v>80</v>
      </c>
      <c r="AY272" s="17" t="s">
        <v>189</v>
      </c>
      <c r="BE272" s="144">
        <f>IF(N272="základní",J272,0)</f>
        <v>0</v>
      </c>
      <c r="BF272" s="144">
        <f>IF(N272="snížená",J272,0)</f>
        <v>0</v>
      </c>
      <c r="BG272" s="144">
        <f>IF(N272="zákl. přenesená",J272,0)</f>
        <v>0</v>
      </c>
      <c r="BH272" s="144">
        <f>IF(N272="sníž. přenesená",J272,0)</f>
        <v>0</v>
      </c>
      <c r="BI272" s="144">
        <f>IF(N272="nulová",J272,0)</f>
        <v>0</v>
      </c>
      <c r="BJ272" s="17" t="s">
        <v>78</v>
      </c>
      <c r="BK272" s="144">
        <f>ROUND(I272*H272,2)</f>
        <v>0</v>
      </c>
      <c r="BL272" s="17" t="s">
        <v>195</v>
      </c>
      <c r="BM272" s="143" t="s">
        <v>876</v>
      </c>
    </row>
    <row r="273" spans="2:65" s="1" customFormat="1">
      <c r="B273" s="32"/>
      <c r="D273" s="145" t="s">
        <v>197</v>
      </c>
      <c r="F273" s="146" t="s">
        <v>877</v>
      </c>
      <c r="I273" s="147"/>
      <c r="L273" s="32"/>
      <c r="M273" s="148"/>
      <c r="T273" s="51"/>
      <c r="AT273" s="17" t="s">
        <v>197</v>
      </c>
      <c r="AU273" s="17" t="s">
        <v>80</v>
      </c>
    </row>
    <row r="274" spans="2:65" s="1" customFormat="1" ht="16.5" customHeight="1">
      <c r="B274" s="32"/>
      <c r="C274" s="168" t="s">
        <v>485</v>
      </c>
      <c r="D274" s="168" t="s">
        <v>651</v>
      </c>
      <c r="E274" s="169" t="s">
        <v>878</v>
      </c>
      <c r="F274" s="170" t="s">
        <v>879</v>
      </c>
      <c r="G274" s="171" t="s">
        <v>286</v>
      </c>
      <c r="H274" s="172">
        <v>59.64</v>
      </c>
      <c r="I274" s="173"/>
      <c r="J274" s="174">
        <f>ROUND(I274*H274,2)</f>
        <v>0</v>
      </c>
      <c r="K274" s="170" t="s">
        <v>194</v>
      </c>
      <c r="L274" s="175"/>
      <c r="M274" s="176" t="s">
        <v>18</v>
      </c>
      <c r="N274" s="177" t="s">
        <v>42</v>
      </c>
      <c r="P274" s="141">
        <f>O274*H274</f>
        <v>0</v>
      </c>
      <c r="Q274" s="141">
        <v>4.2000000000000002E-4</v>
      </c>
      <c r="R274" s="141">
        <f>Q274*H274</f>
        <v>2.5048800000000003E-2</v>
      </c>
      <c r="S274" s="141">
        <v>0</v>
      </c>
      <c r="T274" s="142">
        <f>S274*H274</f>
        <v>0</v>
      </c>
      <c r="AR274" s="143" t="s">
        <v>234</v>
      </c>
      <c r="AT274" s="143" t="s">
        <v>651</v>
      </c>
      <c r="AU274" s="143" t="s">
        <v>80</v>
      </c>
      <c r="AY274" s="17" t="s">
        <v>189</v>
      </c>
      <c r="BE274" s="144">
        <f>IF(N274="základní",J274,0)</f>
        <v>0</v>
      </c>
      <c r="BF274" s="144">
        <f>IF(N274="snížená",J274,0)</f>
        <v>0</v>
      </c>
      <c r="BG274" s="144">
        <f>IF(N274="zákl. přenesená",J274,0)</f>
        <v>0</v>
      </c>
      <c r="BH274" s="144">
        <f>IF(N274="sníž. přenesená",J274,0)</f>
        <v>0</v>
      </c>
      <c r="BI274" s="144">
        <f>IF(N274="nulová",J274,0)</f>
        <v>0</v>
      </c>
      <c r="BJ274" s="17" t="s">
        <v>78</v>
      </c>
      <c r="BK274" s="144">
        <f>ROUND(I274*H274,2)</f>
        <v>0</v>
      </c>
      <c r="BL274" s="17" t="s">
        <v>195</v>
      </c>
      <c r="BM274" s="143" t="s">
        <v>880</v>
      </c>
    </row>
    <row r="275" spans="2:65" s="12" customFormat="1">
      <c r="B275" s="149"/>
      <c r="D275" s="150" t="s">
        <v>144</v>
      </c>
      <c r="E275" s="151" t="s">
        <v>18</v>
      </c>
      <c r="F275" s="152" t="s">
        <v>881</v>
      </c>
      <c r="H275" s="153">
        <v>56.8</v>
      </c>
      <c r="I275" s="154"/>
      <c r="L275" s="149"/>
      <c r="M275" s="155"/>
      <c r="T275" s="156"/>
      <c r="AT275" s="151" t="s">
        <v>144</v>
      </c>
      <c r="AU275" s="151" t="s">
        <v>80</v>
      </c>
      <c r="AV275" s="12" t="s">
        <v>80</v>
      </c>
      <c r="AW275" s="12" t="s">
        <v>32</v>
      </c>
      <c r="AX275" s="12" t="s">
        <v>78</v>
      </c>
      <c r="AY275" s="151" t="s">
        <v>189</v>
      </c>
    </row>
    <row r="276" spans="2:65" s="12" customFormat="1">
      <c r="B276" s="149"/>
      <c r="D276" s="150" t="s">
        <v>144</v>
      </c>
      <c r="F276" s="152" t="s">
        <v>882</v>
      </c>
      <c r="H276" s="153">
        <v>59.64</v>
      </c>
      <c r="I276" s="154"/>
      <c r="L276" s="149"/>
      <c r="M276" s="155"/>
      <c r="T276" s="156"/>
      <c r="AT276" s="151" t="s">
        <v>144</v>
      </c>
      <c r="AU276" s="151" t="s">
        <v>80</v>
      </c>
      <c r="AV276" s="12" t="s">
        <v>80</v>
      </c>
      <c r="AW276" s="12" t="s">
        <v>4</v>
      </c>
      <c r="AX276" s="12" t="s">
        <v>78</v>
      </c>
      <c r="AY276" s="151" t="s">
        <v>189</v>
      </c>
    </row>
    <row r="277" spans="2:65" s="1" customFormat="1" ht="16.5" customHeight="1">
      <c r="B277" s="32"/>
      <c r="C277" s="168" t="s">
        <v>491</v>
      </c>
      <c r="D277" s="168" t="s">
        <v>651</v>
      </c>
      <c r="E277" s="169" t="s">
        <v>883</v>
      </c>
      <c r="F277" s="170" t="s">
        <v>884</v>
      </c>
      <c r="G277" s="171" t="s">
        <v>286</v>
      </c>
      <c r="H277" s="172">
        <v>6</v>
      </c>
      <c r="I277" s="173"/>
      <c r="J277" s="174">
        <f>ROUND(I277*H277,2)</f>
        <v>0</v>
      </c>
      <c r="K277" s="170" t="s">
        <v>194</v>
      </c>
      <c r="L277" s="175"/>
      <c r="M277" s="176" t="s">
        <v>18</v>
      </c>
      <c r="N277" s="177" t="s">
        <v>42</v>
      </c>
      <c r="P277" s="141">
        <f>O277*H277</f>
        <v>0</v>
      </c>
      <c r="Q277" s="141">
        <v>7.2000000000000005E-4</v>
      </c>
      <c r="R277" s="141">
        <f>Q277*H277</f>
        <v>4.3200000000000001E-3</v>
      </c>
      <c r="S277" s="141">
        <v>0</v>
      </c>
      <c r="T277" s="142">
        <f>S277*H277</f>
        <v>0</v>
      </c>
      <c r="AR277" s="143" t="s">
        <v>234</v>
      </c>
      <c r="AT277" s="143" t="s">
        <v>651</v>
      </c>
      <c r="AU277" s="143" t="s">
        <v>80</v>
      </c>
      <c r="AY277" s="17" t="s">
        <v>189</v>
      </c>
      <c r="BE277" s="144">
        <f>IF(N277="základní",J277,0)</f>
        <v>0</v>
      </c>
      <c r="BF277" s="144">
        <f>IF(N277="snížená",J277,0)</f>
        <v>0</v>
      </c>
      <c r="BG277" s="144">
        <f>IF(N277="zákl. přenesená",J277,0)</f>
        <v>0</v>
      </c>
      <c r="BH277" s="144">
        <f>IF(N277="sníž. přenesená",J277,0)</f>
        <v>0</v>
      </c>
      <c r="BI277" s="144">
        <f>IF(N277="nulová",J277,0)</f>
        <v>0</v>
      </c>
      <c r="BJ277" s="17" t="s">
        <v>78</v>
      </c>
      <c r="BK277" s="144">
        <f>ROUND(I277*H277,2)</f>
        <v>0</v>
      </c>
      <c r="BL277" s="17" t="s">
        <v>195</v>
      </c>
      <c r="BM277" s="143" t="s">
        <v>885</v>
      </c>
    </row>
    <row r="278" spans="2:65" s="12" customFormat="1">
      <c r="B278" s="149"/>
      <c r="D278" s="150" t="s">
        <v>144</v>
      </c>
      <c r="E278" s="151" t="s">
        <v>18</v>
      </c>
      <c r="F278" s="152" t="s">
        <v>223</v>
      </c>
      <c r="H278" s="153">
        <v>6</v>
      </c>
      <c r="I278" s="154"/>
      <c r="L278" s="149"/>
      <c r="M278" s="155"/>
      <c r="T278" s="156"/>
      <c r="AT278" s="151" t="s">
        <v>144</v>
      </c>
      <c r="AU278" s="151" t="s">
        <v>80</v>
      </c>
      <c r="AV278" s="12" t="s">
        <v>80</v>
      </c>
      <c r="AW278" s="12" t="s">
        <v>32</v>
      </c>
      <c r="AX278" s="12" t="s">
        <v>78</v>
      </c>
      <c r="AY278" s="151" t="s">
        <v>189</v>
      </c>
    </row>
    <row r="279" spans="2:65" s="1" customFormat="1" ht="16.5" customHeight="1">
      <c r="B279" s="32"/>
      <c r="C279" s="132" t="s">
        <v>497</v>
      </c>
      <c r="D279" s="132" t="s">
        <v>191</v>
      </c>
      <c r="E279" s="133" t="s">
        <v>886</v>
      </c>
      <c r="F279" s="134" t="s">
        <v>887</v>
      </c>
      <c r="G279" s="135" t="s">
        <v>286</v>
      </c>
      <c r="H279" s="136">
        <v>303.60000000000002</v>
      </c>
      <c r="I279" s="137"/>
      <c r="J279" s="138">
        <f>ROUND(I279*H279,2)</f>
        <v>0</v>
      </c>
      <c r="K279" s="134" t="s">
        <v>194</v>
      </c>
      <c r="L279" s="32"/>
      <c r="M279" s="139" t="s">
        <v>18</v>
      </c>
      <c r="N279" s="140" t="s">
        <v>42</v>
      </c>
      <c r="P279" s="141">
        <f>O279*H279</f>
        <v>0</v>
      </c>
      <c r="Q279" s="141">
        <v>0</v>
      </c>
      <c r="R279" s="141">
        <f>Q279*H279</f>
        <v>0</v>
      </c>
      <c r="S279" s="141">
        <v>0</v>
      </c>
      <c r="T279" s="142">
        <f>S279*H279</f>
        <v>0</v>
      </c>
      <c r="AR279" s="143" t="s">
        <v>195</v>
      </c>
      <c r="AT279" s="143" t="s">
        <v>191</v>
      </c>
      <c r="AU279" s="143" t="s">
        <v>80</v>
      </c>
      <c r="AY279" s="17" t="s">
        <v>189</v>
      </c>
      <c r="BE279" s="144">
        <f>IF(N279="základní",J279,0)</f>
        <v>0</v>
      </c>
      <c r="BF279" s="144">
        <f>IF(N279="snížená",J279,0)</f>
        <v>0</v>
      </c>
      <c r="BG279" s="144">
        <f>IF(N279="zákl. přenesená",J279,0)</f>
        <v>0</v>
      </c>
      <c r="BH279" s="144">
        <f>IF(N279="sníž. přenesená",J279,0)</f>
        <v>0</v>
      </c>
      <c r="BI279" s="144">
        <f>IF(N279="nulová",J279,0)</f>
        <v>0</v>
      </c>
      <c r="BJ279" s="17" t="s">
        <v>78</v>
      </c>
      <c r="BK279" s="144">
        <f>ROUND(I279*H279,2)</f>
        <v>0</v>
      </c>
      <c r="BL279" s="17" t="s">
        <v>195</v>
      </c>
      <c r="BM279" s="143" t="s">
        <v>888</v>
      </c>
    </row>
    <row r="280" spans="2:65" s="1" customFormat="1">
      <c r="B280" s="32"/>
      <c r="D280" s="145" t="s">
        <v>197</v>
      </c>
      <c r="F280" s="146" t="s">
        <v>889</v>
      </c>
      <c r="I280" s="147"/>
      <c r="L280" s="32"/>
      <c r="M280" s="148"/>
      <c r="T280" s="51"/>
      <c r="AT280" s="17" t="s">
        <v>197</v>
      </c>
      <c r="AU280" s="17" t="s">
        <v>80</v>
      </c>
    </row>
    <row r="281" spans="2:65" s="1" customFormat="1" ht="16.5" customHeight="1">
      <c r="B281" s="32"/>
      <c r="C281" s="168" t="s">
        <v>502</v>
      </c>
      <c r="D281" s="168" t="s">
        <v>651</v>
      </c>
      <c r="E281" s="169" t="s">
        <v>890</v>
      </c>
      <c r="F281" s="170" t="s">
        <v>891</v>
      </c>
      <c r="G281" s="171" t="s">
        <v>286</v>
      </c>
      <c r="H281" s="172">
        <v>55.44</v>
      </c>
      <c r="I281" s="173"/>
      <c r="J281" s="174">
        <f>ROUND(I281*H281,2)</f>
        <v>0</v>
      </c>
      <c r="K281" s="170" t="s">
        <v>194</v>
      </c>
      <c r="L281" s="175"/>
      <c r="M281" s="176" t="s">
        <v>18</v>
      </c>
      <c r="N281" s="177" t="s">
        <v>42</v>
      </c>
      <c r="P281" s="141">
        <f>O281*H281</f>
        <v>0</v>
      </c>
      <c r="Q281" s="141">
        <v>1E-4</v>
      </c>
      <c r="R281" s="141">
        <f>Q281*H281</f>
        <v>5.5440000000000003E-3</v>
      </c>
      <c r="S281" s="141">
        <v>0</v>
      </c>
      <c r="T281" s="142">
        <f>S281*H281</f>
        <v>0</v>
      </c>
      <c r="AR281" s="143" t="s">
        <v>234</v>
      </c>
      <c r="AT281" s="143" t="s">
        <v>651</v>
      </c>
      <c r="AU281" s="143" t="s">
        <v>80</v>
      </c>
      <c r="AY281" s="17" t="s">
        <v>189</v>
      </c>
      <c r="BE281" s="144">
        <f>IF(N281="základní",J281,0)</f>
        <v>0</v>
      </c>
      <c r="BF281" s="144">
        <f>IF(N281="snížená",J281,0)</f>
        <v>0</v>
      </c>
      <c r="BG281" s="144">
        <f>IF(N281="zákl. přenesená",J281,0)</f>
        <v>0</v>
      </c>
      <c r="BH281" s="144">
        <f>IF(N281="sníž. přenesená",J281,0)</f>
        <v>0</v>
      </c>
      <c r="BI281" s="144">
        <f>IF(N281="nulová",J281,0)</f>
        <v>0</v>
      </c>
      <c r="BJ281" s="17" t="s">
        <v>78</v>
      </c>
      <c r="BK281" s="144">
        <f>ROUND(I281*H281,2)</f>
        <v>0</v>
      </c>
      <c r="BL281" s="17" t="s">
        <v>195</v>
      </c>
      <c r="BM281" s="143" t="s">
        <v>892</v>
      </c>
    </row>
    <row r="282" spans="2:65" s="12" customFormat="1">
      <c r="B282" s="149"/>
      <c r="D282" s="150" t="s">
        <v>144</v>
      </c>
      <c r="E282" s="151" t="s">
        <v>18</v>
      </c>
      <c r="F282" s="152" t="s">
        <v>893</v>
      </c>
      <c r="H282" s="153">
        <v>52.8</v>
      </c>
      <c r="I282" s="154"/>
      <c r="L282" s="149"/>
      <c r="M282" s="155"/>
      <c r="T282" s="156"/>
      <c r="AT282" s="151" t="s">
        <v>144</v>
      </c>
      <c r="AU282" s="151" t="s">
        <v>80</v>
      </c>
      <c r="AV282" s="12" t="s">
        <v>80</v>
      </c>
      <c r="AW282" s="12" t="s">
        <v>32</v>
      </c>
      <c r="AX282" s="12" t="s">
        <v>78</v>
      </c>
      <c r="AY282" s="151" t="s">
        <v>189</v>
      </c>
    </row>
    <row r="283" spans="2:65" s="12" customFormat="1">
      <c r="B283" s="149"/>
      <c r="D283" s="150" t="s">
        <v>144</v>
      </c>
      <c r="F283" s="152" t="s">
        <v>894</v>
      </c>
      <c r="H283" s="153">
        <v>55.44</v>
      </c>
      <c r="I283" s="154"/>
      <c r="L283" s="149"/>
      <c r="M283" s="155"/>
      <c r="T283" s="156"/>
      <c r="AT283" s="151" t="s">
        <v>144</v>
      </c>
      <c r="AU283" s="151" t="s">
        <v>80</v>
      </c>
      <c r="AV283" s="12" t="s">
        <v>80</v>
      </c>
      <c r="AW283" s="12" t="s">
        <v>4</v>
      </c>
      <c r="AX283" s="12" t="s">
        <v>78</v>
      </c>
      <c r="AY283" s="151" t="s">
        <v>189</v>
      </c>
    </row>
    <row r="284" spans="2:65" s="1" customFormat="1" ht="16.5" customHeight="1">
      <c r="B284" s="32"/>
      <c r="C284" s="168" t="s">
        <v>512</v>
      </c>
      <c r="D284" s="168" t="s">
        <v>651</v>
      </c>
      <c r="E284" s="169" t="s">
        <v>895</v>
      </c>
      <c r="F284" s="170" t="s">
        <v>896</v>
      </c>
      <c r="G284" s="171" t="s">
        <v>286</v>
      </c>
      <c r="H284" s="172">
        <v>56.28</v>
      </c>
      <c r="I284" s="173"/>
      <c r="J284" s="174">
        <f>ROUND(I284*H284,2)</f>
        <v>0</v>
      </c>
      <c r="K284" s="170" t="s">
        <v>194</v>
      </c>
      <c r="L284" s="175"/>
      <c r="M284" s="176" t="s">
        <v>18</v>
      </c>
      <c r="N284" s="177" t="s">
        <v>42</v>
      </c>
      <c r="P284" s="141">
        <f>O284*H284</f>
        <v>0</v>
      </c>
      <c r="Q284" s="141">
        <v>5.0000000000000001E-4</v>
      </c>
      <c r="R284" s="141">
        <f>Q284*H284</f>
        <v>2.8140000000000002E-2</v>
      </c>
      <c r="S284" s="141">
        <v>0</v>
      </c>
      <c r="T284" s="142">
        <f>S284*H284</f>
        <v>0</v>
      </c>
      <c r="AR284" s="143" t="s">
        <v>234</v>
      </c>
      <c r="AT284" s="143" t="s">
        <v>651</v>
      </c>
      <c r="AU284" s="143" t="s">
        <v>80</v>
      </c>
      <c r="AY284" s="17" t="s">
        <v>189</v>
      </c>
      <c r="BE284" s="144">
        <f>IF(N284="základní",J284,0)</f>
        <v>0</v>
      </c>
      <c r="BF284" s="144">
        <f>IF(N284="snížená",J284,0)</f>
        <v>0</v>
      </c>
      <c r="BG284" s="144">
        <f>IF(N284="zákl. přenesená",J284,0)</f>
        <v>0</v>
      </c>
      <c r="BH284" s="144">
        <f>IF(N284="sníž. přenesená",J284,0)</f>
        <v>0</v>
      </c>
      <c r="BI284" s="144">
        <f>IF(N284="nulová",J284,0)</f>
        <v>0</v>
      </c>
      <c r="BJ284" s="17" t="s">
        <v>78</v>
      </c>
      <c r="BK284" s="144">
        <f>ROUND(I284*H284,2)</f>
        <v>0</v>
      </c>
      <c r="BL284" s="17" t="s">
        <v>195</v>
      </c>
      <c r="BM284" s="143" t="s">
        <v>897</v>
      </c>
    </row>
    <row r="285" spans="2:65" s="12" customFormat="1">
      <c r="B285" s="149"/>
      <c r="D285" s="150" t="s">
        <v>144</v>
      </c>
      <c r="E285" s="151" t="s">
        <v>18</v>
      </c>
      <c r="F285" s="152" t="s">
        <v>898</v>
      </c>
      <c r="H285" s="153">
        <v>53.6</v>
      </c>
      <c r="I285" s="154"/>
      <c r="L285" s="149"/>
      <c r="M285" s="155"/>
      <c r="T285" s="156"/>
      <c r="AT285" s="151" t="s">
        <v>144</v>
      </c>
      <c r="AU285" s="151" t="s">
        <v>80</v>
      </c>
      <c r="AV285" s="12" t="s">
        <v>80</v>
      </c>
      <c r="AW285" s="12" t="s">
        <v>32</v>
      </c>
      <c r="AX285" s="12" t="s">
        <v>78</v>
      </c>
      <c r="AY285" s="151" t="s">
        <v>189</v>
      </c>
    </row>
    <row r="286" spans="2:65" s="12" customFormat="1">
      <c r="B286" s="149"/>
      <c r="D286" s="150" t="s">
        <v>144</v>
      </c>
      <c r="F286" s="152" t="s">
        <v>899</v>
      </c>
      <c r="H286" s="153">
        <v>56.28</v>
      </c>
      <c r="I286" s="154"/>
      <c r="L286" s="149"/>
      <c r="M286" s="155"/>
      <c r="T286" s="156"/>
      <c r="AT286" s="151" t="s">
        <v>144</v>
      </c>
      <c r="AU286" s="151" t="s">
        <v>80</v>
      </c>
      <c r="AV286" s="12" t="s">
        <v>80</v>
      </c>
      <c r="AW286" s="12" t="s">
        <v>4</v>
      </c>
      <c r="AX286" s="12" t="s">
        <v>78</v>
      </c>
      <c r="AY286" s="151" t="s">
        <v>189</v>
      </c>
    </row>
    <row r="287" spans="2:65" s="1" customFormat="1" ht="16.5" customHeight="1">
      <c r="B287" s="32"/>
      <c r="C287" s="168" t="s">
        <v>520</v>
      </c>
      <c r="D287" s="168" t="s">
        <v>651</v>
      </c>
      <c r="E287" s="169" t="s">
        <v>900</v>
      </c>
      <c r="F287" s="170" t="s">
        <v>901</v>
      </c>
      <c r="G287" s="171" t="s">
        <v>286</v>
      </c>
      <c r="H287" s="172">
        <v>161.49</v>
      </c>
      <c r="I287" s="173"/>
      <c r="J287" s="174">
        <f>ROUND(I287*H287,2)</f>
        <v>0</v>
      </c>
      <c r="K287" s="170" t="s">
        <v>194</v>
      </c>
      <c r="L287" s="175"/>
      <c r="M287" s="176" t="s">
        <v>18</v>
      </c>
      <c r="N287" s="177" t="s">
        <v>42</v>
      </c>
      <c r="P287" s="141">
        <f>O287*H287</f>
        <v>0</v>
      </c>
      <c r="Q287" s="141">
        <v>4.0000000000000003E-5</v>
      </c>
      <c r="R287" s="141">
        <f>Q287*H287</f>
        <v>6.4596000000000011E-3</v>
      </c>
      <c r="S287" s="141">
        <v>0</v>
      </c>
      <c r="T287" s="142">
        <f>S287*H287</f>
        <v>0</v>
      </c>
      <c r="AR287" s="143" t="s">
        <v>234</v>
      </c>
      <c r="AT287" s="143" t="s">
        <v>651</v>
      </c>
      <c r="AU287" s="143" t="s">
        <v>80</v>
      </c>
      <c r="AY287" s="17" t="s">
        <v>189</v>
      </c>
      <c r="BE287" s="144">
        <f>IF(N287="základní",J287,0)</f>
        <v>0</v>
      </c>
      <c r="BF287" s="144">
        <f>IF(N287="snížená",J287,0)</f>
        <v>0</v>
      </c>
      <c r="BG287" s="144">
        <f>IF(N287="zákl. přenesená",J287,0)</f>
        <v>0</v>
      </c>
      <c r="BH287" s="144">
        <f>IF(N287="sníž. přenesená",J287,0)</f>
        <v>0</v>
      </c>
      <c r="BI287" s="144">
        <f>IF(N287="nulová",J287,0)</f>
        <v>0</v>
      </c>
      <c r="BJ287" s="17" t="s">
        <v>78</v>
      </c>
      <c r="BK287" s="144">
        <f>ROUND(I287*H287,2)</f>
        <v>0</v>
      </c>
      <c r="BL287" s="17" t="s">
        <v>195</v>
      </c>
      <c r="BM287" s="143" t="s">
        <v>902</v>
      </c>
    </row>
    <row r="288" spans="2:65" s="12" customFormat="1">
      <c r="B288" s="149"/>
      <c r="D288" s="150" t="s">
        <v>144</v>
      </c>
      <c r="E288" s="151" t="s">
        <v>18</v>
      </c>
      <c r="F288" s="152" t="s">
        <v>903</v>
      </c>
      <c r="H288" s="153">
        <v>153.80000000000001</v>
      </c>
      <c r="I288" s="154"/>
      <c r="L288" s="149"/>
      <c r="M288" s="155"/>
      <c r="T288" s="156"/>
      <c r="AT288" s="151" t="s">
        <v>144</v>
      </c>
      <c r="AU288" s="151" t="s">
        <v>80</v>
      </c>
      <c r="AV288" s="12" t="s">
        <v>80</v>
      </c>
      <c r="AW288" s="12" t="s">
        <v>32</v>
      </c>
      <c r="AX288" s="12" t="s">
        <v>78</v>
      </c>
      <c r="AY288" s="151" t="s">
        <v>189</v>
      </c>
    </row>
    <row r="289" spans="2:65" s="12" customFormat="1">
      <c r="B289" s="149"/>
      <c r="D289" s="150" t="s">
        <v>144</v>
      </c>
      <c r="F289" s="152" t="s">
        <v>904</v>
      </c>
      <c r="H289" s="153">
        <v>161.49</v>
      </c>
      <c r="I289" s="154"/>
      <c r="L289" s="149"/>
      <c r="M289" s="155"/>
      <c r="T289" s="156"/>
      <c r="AT289" s="151" t="s">
        <v>144</v>
      </c>
      <c r="AU289" s="151" t="s">
        <v>80</v>
      </c>
      <c r="AV289" s="12" t="s">
        <v>80</v>
      </c>
      <c r="AW289" s="12" t="s">
        <v>4</v>
      </c>
      <c r="AX289" s="12" t="s">
        <v>78</v>
      </c>
      <c r="AY289" s="151" t="s">
        <v>189</v>
      </c>
    </row>
    <row r="290" spans="2:65" s="1" customFormat="1" ht="16.5" customHeight="1">
      <c r="B290" s="32"/>
      <c r="C290" s="168" t="s">
        <v>528</v>
      </c>
      <c r="D290" s="168" t="s">
        <v>651</v>
      </c>
      <c r="E290" s="169" t="s">
        <v>905</v>
      </c>
      <c r="F290" s="170" t="s">
        <v>906</v>
      </c>
      <c r="G290" s="171" t="s">
        <v>286</v>
      </c>
      <c r="H290" s="172">
        <v>45.57</v>
      </c>
      <c r="I290" s="173"/>
      <c r="J290" s="174">
        <f>ROUND(I290*H290,2)</f>
        <v>0</v>
      </c>
      <c r="K290" s="170" t="s">
        <v>194</v>
      </c>
      <c r="L290" s="175"/>
      <c r="M290" s="176" t="s">
        <v>18</v>
      </c>
      <c r="N290" s="177" t="s">
        <v>42</v>
      </c>
      <c r="P290" s="141">
        <f>O290*H290</f>
        <v>0</v>
      </c>
      <c r="Q290" s="141">
        <v>2.9999999999999997E-4</v>
      </c>
      <c r="R290" s="141">
        <f>Q290*H290</f>
        <v>1.3670999999999999E-2</v>
      </c>
      <c r="S290" s="141">
        <v>0</v>
      </c>
      <c r="T290" s="142">
        <f>S290*H290</f>
        <v>0</v>
      </c>
      <c r="AR290" s="143" t="s">
        <v>234</v>
      </c>
      <c r="AT290" s="143" t="s">
        <v>651</v>
      </c>
      <c r="AU290" s="143" t="s">
        <v>80</v>
      </c>
      <c r="AY290" s="17" t="s">
        <v>189</v>
      </c>
      <c r="BE290" s="144">
        <f>IF(N290="základní",J290,0)</f>
        <v>0</v>
      </c>
      <c r="BF290" s="144">
        <f>IF(N290="snížená",J290,0)</f>
        <v>0</v>
      </c>
      <c r="BG290" s="144">
        <f>IF(N290="zákl. přenesená",J290,0)</f>
        <v>0</v>
      </c>
      <c r="BH290" s="144">
        <f>IF(N290="sníž. přenesená",J290,0)</f>
        <v>0</v>
      </c>
      <c r="BI290" s="144">
        <f>IF(N290="nulová",J290,0)</f>
        <v>0</v>
      </c>
      <c r="BJ290" s="17" t="s">
        <v>78</v>
      </c>
      <c r="BK290" s="144">
        <f>ROUND(I290*H290,2)</f>
        <v>0</v>
      </c>
      <c r="BL290" s="17" t="s">
        <v>195</v>
      </c>
      <c r="BM290" s="143" t="s">
        <v>907</v>
      </c>
    </row>
    <row r="291" spans="2:65" s="12" customFormat="1">
      <c r="B291" s="149"/>
      <c r="D291" s="150" t="s">
        <v>144</v>
      </c>
      <c r="E291" s="151" t="s">
        <v>18</v>
      </c>
      <c r="F291" s="152" t="s">
        <v>908</v>
      </c>
      <c r="H291" s="153">
        <v>43.4</v>
      </c>
      <c r="I291" s="154"/>
      <c r="L291" s="149"/>
      <c r="M291" s="155"/>
      <c r="T291" s="156"/>
      <c r="AT291" s="151" t="s">
        <v>144</v>
      </c>
      <c r="AU291" s="151" t="s">
        <v>80</v>
      </c>
      <c r="AV291" s="12" t="s">
        <v>80</v>
      </c>
      <c r="AW291" s="12" t="s">
        <v>32</v>
      </c>
      <c r="AX291" s="12" t="s">
        <v>78</v>
      </c>
      <c r="AY291" s="151" t="s">
        <v>189</v>
      </c>
    </row>
    <row r="292" spans="2:65" s="12" customFormat="1">
      <c r="B292" s="149"/>
      <c r="D292" s="150" t="s">
        <v>144</v>
      </c>
      <c r="F292" s="152" t="s">
        <v>909</v>
      </c>
      <c r="H292" s="153">
        <v>45.57</v>
      </c>
      <c r="I292" s="154"/>
      <c r="L292" s="149"/>
      <c r="M292" s="155"/>
      <c r="T292" s="156"/>
      <c r="AT292" s="151" t="s">
        <v>144</v>
      </c>
      <c r="AU292" s="151" t="s">
        <v>80</v>
      </c>
      <c r="AV292" s="12" t="s">
        <v>80</v>
      </c>
      <c r="AW292" s="12" t="s">
        <v>4</v>
      </c>
      <c r="AX292" s="12" t="s">
        <v>78</v>
      </c>
      <c r="AY292" s="151" t="s">
        <v>189</v>
      </c>
    </row>
    <row r="293" spans="2:65" s="1" customFormat="1" ht="24.2" customHeight="1">
      <c r="B293" s="32"/>
      <c r="C293" s="132" t="s">
        <v>534</v>
      </c>
      <c r="D293" s="132" t="s">
        <v>191</v>
      </c>
      <c r="E293" s="133" t="s">
        <v>910</v>
      </c>
      <c r="F293" s="134" t="s">
        <v>911</v>
      </c>
      <c r="G293" s="135" t="s">
        <v>135</v>
      </c>
      <c r="H293" s="136">
        <v>321</v>
      </c>
      <c r="I293" s="137"/>
      <c r="J293" s="138">
        <f>ROUND(I293*H293,2)</f>
        <v>0</v>
      </c>
      <c r="K293" s="134" t="s">
        <v>194</v>
      </c>
      <c r="L293" s="32"/>
      <c r="M293" s="139" t="s">
        <v>18</v>
      </c>
      <c r="N293" s="140" t="s">
        <v>42</v>
      </c>
      <c r="P293" s="141">
        <f>O293*H293</f>
        <v>0</v>
      </c>
      <c r="Q293" s="141">
        <v>2.8E-3</v>
      </c>
      <c r="R293" s="141">
        <f>Q293*H293</f>
        <v>0.89880000000000004</v>
      </c>
      <c r="S293" s="141">
        <v>0</v>
      </c>
      <c r="T293" s="142">
        <f>S293*H293</f>
        <v>0</v>
      </c>
      <c r="AR293" s="143" t="s">
        <v>195</v>
      </c>
      <c r="AT293" s="143" t="s">
        <v>191</v>
      </c>
      <c r="AU293" s="143" t="s">
        <v>80</v>
      </c>
      <c r="AY293" s="17" t="s">
        <v>189</v>
      </c>
      <c r="BE293" s="144">
        <f>IF(N293="základní",J293,0)</f>
        <v>0</v>
      </c>
      <c r="BF293" s="144">
        <f>IF(N293="snížená",J293,0)</f>
        <v>0</v>
      </c>
      <c r="BG293" s="144">
        <f>IF(N293="zákl. přenesená",J293,0)</f>
        <v>0</v>
      </c>
      <c r="BH293" s="144">
        <f>IF(N293="sníž. přenesená",J293,0)</f>
        <v>0</v>
      </c>
      <c r="BI293" s="144">
        <f>IF(N293="nulová",J293,0)</f>
        <v>0</v>
      </c>
      <c r="BJ293" s="17" t="s">
        <v>78</v>
      </c>
      <c r="BK293" s="144">
        <f>ROUND(I293*H293,2)</f>
        <v>0</v>
      </c>
      <c r="BL293" s="17" t="s">
        <v>195</v>
      </c>
      <c r="BM293" s="143" t="s">
        <v>912</v>
      </c>
    </row>
    <row r="294" spans="2:65" s="1" customFormat="1">
      <c r="B294" s="32"/>
      <c r="D294" s="145" t="s">
        <v>197</v>
      </c>
      <c r="F294" s="146" t="s">
        <v>913</v>
      </c>
      <c r="I294" s="147"/>
      <c r="L294" s="32"/>
      <c r="M294" s="148"/>
      <c r="T294" s="51"/>
      <c r="AT294" s="17" t="s">
        <v>197</v>
      </c>
      <c r="AU294" s="17" t="s">
        <v>80</v>
      </c>
    </row>
    <row r="295" spans="2:65" s="12" customFormat="1">
      <c r="B295" s="149"/>
      <c r="D295" s="150" t="s">
        <v>144</v>
      </c>
      <c r="E295" s="151" t="s">
        <v>18</v>
      </c>
      <c r="F295" s="152" t="s">
        <v>914</v>
      </c>
      <c r="H295" s="153">
        <v>321</v>
      </c>
      <c r="I295" s="154"/>
      <c r="L295" s="149"/>
      <c r="M295" s="155"/>
      <c r="T295" s="156"/>
      <c r="AT295" s="151" t="s">
        <v>144</v>
      </c>
      <c r="AU295" s="151" t="s">
        <v>80</v>
      </c>
      <c r="AV295" s="12" t="s">
        <v>80</v>
      </c>
      <c r="AW295" s="12" t="s">
        <v>32</v>
      </c>
      <c r="AX295" s="12" t="s">
        <v>78</v>
      </c>
      <c r="AY295" s="151" t="s">
        <v>189</v>
      </c>
    </row>
    <row r="296" spans="2:65" s="1" customFormat="1" ht="24.2" customHeight="1">
      <c r="B296" s="32"/>
      <c r="C296" s="132" t="s">
        <v>542</v>
      </c>
      <c r="D296" s="132" t="s">
        <v>191</v>
      </c>
      <c r="E296" s="133" t="s">
        <v>915</v>
      </c>
      <c r="F296" s="134" t="s">
        <v>916</v>
      </c>
      <c r="G296" s="135" t="s">
        <v>135</v>
      </c>
      <c r="H296" s="136">
        <v>113.6</v>
      </c>
      <c r="I296" s="137"/>
      <c r="J296" s="138">
        <f>ROUND(I296*H296,2)</f>
        <v>0</v>
      </c>
      <c r="K296" s="134" t="s">
        <v>194</v>
      </c>
      <c r="L296" s="32"/>
      <c r="M296" s="139" t="s">
        <v>18</v>
      </c>
      <c r="N296" s="140" t="s">
        <v>42</v>
      </c>
      <c r="P296" s="141">
        <f>O296*H296</f>
        <v>0</v>
      </c>
      <c r="Q296" s="141">
        <v>3.2000000000000002E-3</v>
      </c>
      <c r="R296" s="141">
        <f>Q296*H296</f>
        <v>0.36352000000000001</v>
      </c>
      <c r="S296" s="141">
        <v>0</v>
      </c>
      <c r="T296" s="142">
        <f>S296*H296</f>
        <v>0</v>
      </c>
      <c r="AR296" s="143" t="s">
        <v>195</v>
      </c>
      <c r="AT296" s="143" t="s">
        <v>191</v>
      </c>
      <c r="AU296" s="143" t="s">
        <v>80</v>
      </c>
      <c r="AY296" s="17" t="s">
        <v>189</v>
      </c>
      <c r="BE296" s="144">
        <f>IF(N296="základní",J296,0)</f>
        <v>0</v>
      </c>
      <c r="BF296" s="144">
        <f>IF(N296="snížená",J296,0)</f>
        <v>0</v>
      </c>
      <c r="BG296" s="144">
        <f>IF(N296="zákl. přenesená",J296,0)</f>
        <v>0</v>
      </c>
      <c r="BH296" s="144">
        <f>IF(N296="sníž. přenesená",J296,0)</f>
        <v>0</v>
      </c>
      <c r="BI296" s="144">
        <f>IF(N296="nulová",J296,0)</f>
        <v>0</v>
      </c>
      <c r="BJ296" s="17" t="s">
        <v>78</v>
      </c>
      <c r="BK296" s="144">
        <f>ROUND(I296*H296,2)</f>
        <v>0</v>
      </c>
      <c r="BL296" s="17" t="s">
        <v>195</v>
      </c>
      <c r="BM296" s="143" t="s">
        <v>917</v>
      </c>
    </row>
    <row r="297" spans="2:65" s="1" customFormat="1">
      <c r="B297" s="32"/>
      <c r="D297" s="145" t="s">
        <v>197</v>
      </c>
      <c r="F297" s="146" t="s">
        <v>918</v>
      </c>
      <c r="I297" s="147"/>
      <c r="L297" s="32"/>
      <c r="M297" s="148"/>
      <c r="T297" s="51"/>
      <c r="AT297" s="17" t="s">
        <v>197</v>
      </c>
      <c r="AU297" s="17" t="s">
        <v>80</v>
      </c>
    </row>
    <row r="298" spans="2:65" s="12" customFormat="1">
      <c r="B298" s="149"/>
      <c r="D298" s="150" t="s">
        <v>144</v>
      </c>
      <c r="E298" s="151" t="s">
        <v>18</v>
      </c>
      <c r="F298" s="152" t="s">
        <v>919</v>
      </c>
      <c r="H298" s="153">
        <v>113.6</v>
      </c>
      <c r="I298" s="154"/>
      <c r="L298" s="149"/>
      <c r="M298" s="155"/>
      <c r="T298" s="156"/>
      <c r="AT298" s="151" t="s">
        <v>144</v>
      </c>
      <c r="AU298" s="151" t="s">
        <v>80</v>
      </c>
      <c r="AV298" s="12" t="s">
        <v>80</v>
      </c>
      <c r="AW298" s="12" t="s">
        <v>32</v>
      </c>
      <c r="AX298" s="12" t="s">
        <v>78</v>
      </c>
      <c r="AY298" s="151" t="s">
        <v>189</v>
      </c>
    </row>
    <row r="299" spans="2:65" s="1" customFormat="1" ht="24.2" customHeight="1">
      <c r="B299" s="32"/>
      <c r="C299" s="132" t="s">
        <v>548</v>
      </c>
      <c r="D299" s="132" t="s">
        <v>191</v>
      </c>
      <c r="E299" s="133" t="s">
        <v>920</v>
      </c>
      <c r="F299" s="134" t="s">
        <v>921</v>
      </c>
      <c r="G299" s="135" t="s">
        <v>135</v>
      </c>
      <c r="H299" s="136">
        <v>93.4</v>
      </c>
      <c r="I299" s="137"/>
      <c r="J299" s="138">
        <f>ROUND(I299*H299,2)</f>
        <v>0</v>
      </c>
      <c r="K299" s="134" t="s">
        <v>194</v>
      </c>
      <c r="L299" s="32"/>
      <c r="M299" s="139" t="s">
        <v>18</v>
      </c>
      <c r="N299" s="140" t="s">
        <v>42</v>
      </c>
      <c r="P299" s="141">
        <f>O299*H299</f>
        <v>0</v>
      </c>
      <c r="Q299" s="141">
        <v>0</v>
      </c>
      <c r="R299" s="141">
        <f>Q299*H299</f>
        <v>0</v>
      </c>
      <c r="S299" s="141">
        <v>1.0000000000000001E-5</v>
      </c>
      <c r="T299" s="142">
        <f>S299*H299</f>
        <v>9.3400000000000015E-4</v>
      </c>
      <c r="AR299" s="143" t="s">
        <v>195</v>
      </c>
      <c r="AT299" s="143" t="s">
        <v>191</v>
      </c>
      <c r="AU299" s="143" t="s">
        <v>80</v>
      </c>
      <c r="AY299" s="17" t="s">
        <v>189</v>
      </c>
      <c r="BE299" s="144">
        <f>IF(N299="základní",J299,0)</f>
        <v>0</v>
      </c>
      <c r="BF299" s="144">
        <f>IF(N299="snížená",J299,0)</f>
        <v>0</v>
      </c>
      <c r="BG299" s="144">
        <f>IF(N299="zákl. přenesená",J299,0)</f>
        <v>0</v>
      </c>
      <c r="BH299" s="144">
        <f>IF(N299="sníž. přenesená",J299,0)</f>
        <v>0</v>
      </c>
      <c r="BI299" s="144">
        <f>IF(N299="nulová",J299,0)</f>
        <v>0</v>
      </c>
      <c r="BJ299" s="17" t="s">
        <v>78</v>
      </c>
      <c r="BK299" s="144">
        <f>ROUND(I299*H299,2)</f>
        <v>0</v>
      </c>
      <c r="BL299" s="17" t="s">
        <v>195</v>
      </c>
      <c r="BM299" s="143" t="s">
        <v>922</v>
      </c>
    </row>
    <row r="300" spans="2:65" s="1" customFormat="1">
      <c r="B300" s="32"/>
      <c r="D300" s="145" t="s">
        <v>197</v>
      </c>
      <c r="F300" s="146" t="s">
        <v>923</v>
      </c>
      <c r="I300" s="147"/>
      <c r="L300" s="32"/>
      <c r="M300" s="148"/>
      <c r="T300" s="51"/>
      <c r="AT300" s="17" t="s">
        <v>197</v>
      </c>
      <c r="AU300" s="17" t="s">
        <v>80</v>
      </c>
    </row>
    <row r="301" spans="2:65" s="12" customFormat="1">
      <c r="B301" s="149"/>
      <c r="D301" s="150" t="s">
        <v>144</v>
      </c>
      <c r="E301" s="151" t="s">
        <v>18</v>
      </c>
      <c r="F301" s="152" t="s">
        <v>924</v>
      </c>
      <c r="H301" s="153">
        <v>93.4</v>
      </c>
      <c r="I301" s="154"/>
      <c r="L301" s="149"/>
      <c r="M301" s="155"/>
      <c r="T301" s="156"/>
      <c r="AT301" s="151" t="s">
        <v>144</v>
      </c>
      <c r="AU301" s="151" t="s">
        <v>80</v>
      </c>
      <c r="AV301" s="12" t="s">
        <v>80</v>
      </c>
      <c r="AW301" s="12" t="s">
        <v>32</v>
      </c>
      <c r="AX301" s="12" t="s">
        <v>78</v>
      </c>
      <c r="AY301" s="151" t="s">
        <v>189</v>
      </c>
    </row>
    <row r="302" spans="2:65" s="1" customFormat="1" ht="16.5" customHeight="1">
      <c r="B302" s="32"/>
      <c r="C302" s="132" t="s">
        <v>554</v>
      </c>
      <c r="D302" s="132" t="s">
        <v>191</v>
      </c>
      <c r="E302" s="133" t="s">
        <v>925</v>
      </c>
      <c r="F302" s="134" t="s">
        <v>926</v>
      </c>
      <c r="G302" s="135" t="s">
        <v>135</v>
      </c>
      <c r="H302" s="136">
        <v>187.4</v>
      </c>
      <c r="I302" s="137"/>
      <c r="J302" s="138">
        <f>ROUND(I302*H302,2)</f>
        <v>0</v>
      </c>
      <c r="K302" s="134" t="s">
        <v>194</v>
      </c>
      <c r="L302" s="32"/>
      <c r="M302" s="139" t="s">
        <v>18</v>
      </c>
      <c r="N302" s="140" t="s">
        <v>42</v>
      </c>
      <c r="P302" s="141">
        <f>O302*H302</f>
        <v>0</v>
      </c>
      <c r="Q302" s="141">
        <v>0.10098</v>
      </c>
      <c r="R302" s="141">
        <f>Q302*H302</f>
        <v>18.923652000000001</v>
      </c>
      <c r="S302" s="141">
        <v>0</v>
      </c>
      <c r="T302" s="142">
        <f>S302*H302</f>
        <v>0</v>
      </c>
      <c r="AR302" s="143" t="s">
        <v>195</v>
      </c>
      <c r="AT302" s="143" t="s">
        <v>191</v>
      </c>
      <c r="AU302" s="143" t="s">
        <v>80</v>
      </c>
      <c r="AY302" s="17" t="s">
        <v>189</v>
      </c>
      <c r="BE302" s="144">
        <f>IF(N302="základní",J302,0)</f>
        <v>0</v>
      </c>
      <c r="BF302" s="144">
        <f>IF(N302="snížená",J302,0)</f>
        <v>0</v>
      </c>
      <c r="BG302" s="144">
        <f>IF(N302="zákl. přenesená",J302,0)</f>
        <v>0</v>
      </c>
      <c r="BH302" s="144">
        <f>IF(N302="sníž. přenesená",J302,0)</f>
        <v>0</v>
      </c>
      <c r="BI302" s="144">
        <f>IF(N302="nulová",J302,0)</f>
        <v>0</v>
      </c>
      <c r="BJ302" s="17" t="s">
        <v>78</v>
      </c>
      <c r="BK302" s="144">
        <f>ROUND(I302*H302,2)</f>
        <v>0</v>
      </c>
      <c r="BL302" s="17" t="s">
        <v>195</v>
      </c>
      <c r="BM302" s="143" t="s">
        <v>927</v>
      </c>
    </row>
    <row r="303" spans="2:65" s="1" customFormat="1">
      <c r="B303" s="32"/>
      <c r="D303" s="145" t="s">
        <v>197</v>
      </c>
      <c r="F303" s="146" t="s">
        <v>928</v>
      </c>
      <c r="I303" s="147"/>
      <c r="L303" s="32"/>
      <c r="M303" s="148"/>
      <c r="T303" s="51"/>
      <c r="AT303" s="17" t="s">
        <v>197</v>
      </c>
      <c r="AU303" s="17" t="s">
        <v>80</v>
      </c>
    </row>
    <row r="304" spans="2:65" s="14" customFormat="1">
      <c r="B304" s="178"/>
      <c r="D304" s="150" t="s">
        <v>144</v>
      </c>
      <c r="E304" s="179" t="s">
        <v>18</v>
      </c>
      <c r="F304" s="180" t="s">
        <v>929</v>
      </c>
      <c r="H304" s="179" t="s">
        <v>18</v>
      </c>
      <c r="I304" s="181"/>
      <c r="L304" s="178"/>
      <c r="M304" s="182"/>
      <c r="T304" s="183"/>
      <c r="AT304" s="179" t="s">
        <v>144</v>
      </c>
      <c r="AU304" s="179" t="s">
        <v>80</v>
      </c>
      <c r="AV304" s="14" t="s">
        <v>78</v>
      </c>
      <c r="AW304" s="14" t="s">
        <v>32</v>
      </c>
      <c r="AX304" s="14" t="s">
        <v>71</v>
      </c>
      <c r="AY304" s="179" t="s">
        <v>189</v>
      </c>
    </row>
    <row r="305" spans="2:65" s="12" customFormat="1">
      <c r="B305" s="149"/>
      <c r="D305" s="150" t="s">
        <v>144</v>
      </c>
      <c r="E305" s="151" t="s">
        <v>614</v>
      </c>
      <c r="F305" s="152" t="s">
        <v>930</v>
      </c>
      <c r="H305" s="153">
        <v>135</v>
      </c>
      <c r="I305" s="154"/>
      <c r="L305" s="149"/>
      <c r="M305" s="155"/>
      <c r="T305" s="156"/>
      <c r="AT305" s="151" t="s">
        <v>144</v>
      </c>
      <c r="AU305" s="151" t="s">
        <v>80</v>
      </c>
      <c r="AV305" s="12" t="s">
        <v>80</v>
      </c>
      <c r="AW305" s="12" t="s">
        <v>32</v>
      </c>
      <c r="AX305" s="12" t="s">
        <v>71</v>
      </c>
      <c r="AY305" s="151" t="s">
        <v>189</v>
      </c>
    </row>
    <row r="306" spans="2:65" s="12" customFormat="1">
      <c r="B306" s="149"/>
      <c r="D306" s="150" t="s">
        <v>144</v>
      </c>
      <c r="E306" s="151" t="s">
        <v>617</v>
      </c>
      <c r="F306" s="152" t="s">
        <v>931</v>
      </c>
      <c r="H306" s="153">
        <v>48.2</v>
      </c>
      <c r="I306" s="154"/>
      <c r="L306" s="149"/>
      <c r="M306" s="155"/>
      <c r="T306" s="156"/>
      <c r="AT306" s="151" t="s">
        <v>144</v>
      </c>
      <c r="AU306" s="151" t="s">
        <v>80</v>
      </c>
      <c r="AV306" s="12" t="s">
        <v>80</v>
      </c>
      <c r="AW306" s="12" t="s">
        <v>32</v>
      </c>
      <c r="AX306" s="12" t="s">
        <v>71</v>
      </c>
      <c r="AY306" s="151" t="s">
        <v>189</v>
      </c>
    </row>
    <row r="307" spans="2:65" s="12" customFormat="1">
      <c r="B307" s="149"/>
      <c r="D307" s="150" t="s">
        <v>144</v>
      </c>
      <c r="E307" s="151" t="s">
        <v>620</v>
      </c>
      <c r="F307" s="152" t="s">
        <v>932</v>
      </c>
      <c r="H307" s="153">
        <v>4.2</v>
      </c>
      <c r="I307" s="154"/>
      <c r="L307" s="149"/>
      <c r="M307" s="155"/>
      <c r="T307" s="156"/>
      <c r="AT307" s="151" t="s">
        <v>144</v>
      </c>
      <c r="AU307" s="151" t="s">
        <v>80</v>
      </c>
      <c r="AV307" s="12" t="s">
        <v>80</v>
      </c>
      <c r="AW307" s="12" t="s">
        <v>32</v>
      </c>
      <c r="AX307" s="12" t="s">
        <v>71</v>
      </c>
      <c r="AY307" s="151" t="s">
        <v>189</v>
      </c>
    </row>
    <row r="308" spans="2:65" s="13" customFormat="1">
      <c r="B308" s="158"/>
      <c r="D308" s="150" t="s">
        <v>144</v>
      </c>
      <c r="E308" s="159" t="s">
        <v>18</v>
      </c>
      <c r="F308" s="160" t="s">
        <v>268</v>
      </c>
      <c r="H308" s="161">
        <v>187.4</v>
      </c>
      <c r="I308" s="162"/>
      <c r="L308" s="158"/>
      <c r="M308" s="163"/>
      <c r="T308" s="164"/>
      <c r="AT308" s="159" t="s">
        <v>144</v>
      </c>
      <c r="AU308" s="159" t="s">
        <v>80</v>
      </c>
      <c r="AV308" s="13" t="s">
        <v>195</v>
      </c>
      <c r="AW308" s="13" t="s">
        <v>32</v>
      </c>
      <c r="AX308" s="13" t="s">
        <v>78</v>
      </c>
      <c r="AY308" s="159" t="s">
        <v>189</v>
      </c>
    </row>
    <row r="309" spans="2:65" s="1" customFormat="1" ht="16.5" customHeight="1">
      <c r="B309" s="32"/>
      <c r="C309" s="132" t="s">
        <v>558</v>
      </c>
      <c r="D309" s="132" t="s">
        <v>191</v>
      </c>
      <c r="E309" s="133" t="s">
        <v>933</v>
      </c>
      <c r="F309" s="134" t="s">
        <v>934</v>
      </c>
      <c r="G309" s="135" t="s">
        <v>135</v>
      </c>
      <c r="H309" s="136">
        <v>188.2</v>
      </c>
      <c r="I309" s="137"/>
      <c r="J309" s="138">
        <f>ROUND(I309*H309,2)</f>
        <v>0</v>
      </c>
      <c r="K309" s="134" t="s">
        <v>194</v>
      </c>
      <c r="L309" s="32"/>
      <c r="M309" s="139" t="s">
        <v>18</v>
      </c>
      <c r="N309" s="140" t="s">
        <v>42</v>
      </c>
      <c r="P309" s="141">
        <f>O309*H309</f>
        <v>0</v>
      </c>
      <c r="Q309" s="141">
        <v>8.9760000000000006E-2</v>
      </c>
      <c r="R309" s="141">
        <f>Q309*H309</f>
        <v>16.892831999999999</v>
      </c>
      <c r="S309" s="141">
        <v>0</v>
      </c>
      <c r="T309" s="142">
        <f>S309*H309</f>
        <v>0</v>
      </c>
      <c r="AR309" s="143" t="s">
        <v>195</v>
      </c>
      <c r="AT309" s="143" t="s">
        <v>191</v>
      </c>
      <c r="AU309" s="143" t="s">
        <v>80</v>
      </c>
      <c r="AY309" s="17" t="s">
        <v>189</v>
      </c>
      <c r="BE309" s="144">
        <f>IF(N309="základní",J309,0)</f>
        <v>0</v>
      </c>
      <c r="BF309" s="144">
        <f>IF(N309="snížená",J309,0)</f>
        <v>0</v>
      </c>
      <c r="BG309" s="144">
        <f>IF(N309="zákl. přenesená",J309,0)</f>
        <v>0</v>
      </c>
      <c r="BH309" s="144">
        <f>IF(N309="sníž. přenesená",J309,0)</f>
        <v>0</v>
      </c>
      <c r="BI309" s="144">
        <f>IF(N309="nulová",J309,0)</f>
        <v>0</v>
      </c>
      <c r="BJ309" s="17" t="s">
        <v>78</v>
      </c>
      <c r="BK309" s="144">
        <f>ROUND(I309*H309,2)</f>
        <v>0</v>
      </c>
      <c r="BL309" s="17" t="s">
        <v>195</v>
      </c>
      <c r="BM309" s="143" t="s">
        <v>935</v>
      </c>
    </row>
    <row r="310" spans="2:65" s="1" customFormat="1">
      <c r="B310" s="32"/>
      <c r="D310" s="145" t="s">
        <v>197</v>
      </c>
      <c r="F310" s="146" t="s">
        <v>936</v>
      </c>
      <c r="I310" s="147"/>
      <c r="L310" s="32"/>
      <c r="M310" s="148"/>
      <c r="T310" s="51"/>
      <c r="AT310" s="17" t="s">
        <v>197</v>
      </c>
      <c r="AU310" s="17" t="s">
        <v>80</v>
      </c>
    </row>
    <row r="311" spans="2:65" s="14" customFormat="1">
      <c r="B311" s="178"/>
      <c r="D311" s="150" t="s">
        <v>144</v>
      </c>
      <c r="E311" s="179" t="s">
        <v>18</v>
      </c>
      <c r="F311" s="180" t="s">
        <v>937</v>
      </c>
      <c r="H311" s="179" t="s">
        <v>18</v>
      </c>
      <c r="I311" s="181"/>
      <c r="L311" s="178"/>
      <c r="M311" s="182"/>
      <c r="T311" s="183"/>
      <c r="AT311" s="179" t="s">
        <v>144</v>
      </c>
      <c r="AU311" s="179" t="s">
        <v>80</v>
      </c>
      <c r="AV311" s="14" t="s">
        <v>78</v>
      </c>
      <c r="AW311" s="14" t="s">
        <v>32</v>
      </c>
      <c r="AX311" s="14" t="s">
        <v>71</v>
      </c>
      <c r="AY311" s="179" t="s">
        <v>189</v>
      </c>
    </row>
    <row r="312" spans="2:65" s="12" customFormat="1">
      <c r="B312" s="149"/>
      <c r="D312" s="150" t="s">
        <v>144</v>
      </c>
      <c r="E312" s="151" t="s">
        <v>623</v>
      </c>
      <c r="F312" s="152" t="s">
        <v>938</v>
      </c>
      <c r="H312" s="153">
        <v>142.6</v>
      </c>
      <c r="I312" s="154"/>
      <c r="L312" s="149"/>
      <c r="M312" s="155"/>
      <c r="T312" s="156"/>
      <c r="AT312" s="151" t="s">
        <v>144</v>
      </c>
      <c r="AU312" s="151" t="s">
        <v>80</v>
      </c>
      <c r="AV312" s="12" t="s">
        <v>80</v>
      </c>
      <c r="AW312" s="12" t="s">
        <v>32</v>
      </c>
      <c r="AX312" s="12" t="s">
        <v>71</v>
      </c>
      <c r="AY312" s="151" t="s">
        <v>189</v>
      </c>
    </row>
    <row r="313" spans="2:65" s="12" customFormat="1">
      <c r="B313" s="149"/>
      <c r="D313" s="150" t="s">
        <v>144</v>
      </c>
      <c r="E313" s="151" t="s">
        <v>626</v>
      </c>
      <c r="F313" s="152" t="s">
        <v>939</v>
      </c>
      <c r="H313" s="153">
        <v>45.6</v>
      </c>
      <c r="I313" s="154"/>
      <c r="L313" s="149"/>
      <c r="M313" s="155"/>
      <c r="T313" s="156"/>
      <c r="AT313" s="151" t="s">
        <v>144</v>
      </c>
      <c r="AU313" s="151" t="s">
        <v>80</v>
      </c>
      <c r="AV313" s="12" t="s">
        <v>80</v>
      </c>
      <c r="AW313" s="12" t="s">
        <v>32</v>
      </c>
      <c r="AX313" s="12" t="s">
        <v>71</v>
      </c>
      <c r="AY313" s="151" t="s">
        <v>189</v>
      </c>
    </row>
    <row r="314" spans="2:65" s="13" customFormat="1">
      <c r="B314" s="158"/>
      <c r="D314" s="150" t="s">
        <v>144</v>
      </c>
      <c r="E314" s="159" t="s">
        <v>18</v>
      </c>
      <c r="F314" s="160" t="s">
        <v>268</v>
      </c>
      <c r="H314" s="161">
        <v>188.2</v>
      </c>
      <c r="I314" s="162"/>
      <c r="L314" s="158"/>
      <c r="M314" s="163"/>
      <c r="T314" s="164"/>
      <c r="AT314" s="159" t="s">
        <v>144</v>
      </c>
      <c r="AU314" s="159" t="s">
        <v>80</v>
      </c>
      <c r="AV314" s="13" t="s">
        <v>195</v>
      </c>
      <c r="AW314" s="13" t="s">
        <v>32</v>
      </c>
      <c r="AX314" s="13" t="s">
        <v>78</v>
      </c>
      <c r="AY314" s="159" t="s">
        <v>189</v>
      </c>
    </row>
    <row r="315" spans="2:65" s="1" customFormat="1" ht="16.5" customHeight="1">
      <c r="B315" s="32"/>
      <c r="C315" s="132" t="s">
        <v>564</v>
      </c>
      <c r="D315" s="132" t="s">
        <v>191</v>
      </c>
      <c r="E315" s="133" t="s">
        <v>940</v>
      </c>
      <c r="F315" s="134" t="s">
        <v>941</v>
      </c>
      <c r="G315" s="135" t="s">
        <v>135</v>
      </c>
      <c r="H315" s="136">
        <v>375.6</v>
      </c>
      <c r="I315" s="137"/>
      <c r="J315" s="138">
        <f>ROUND(I315*H315,2)</f>
        <v>0</v>
      </c>
      <c r="K315" s="134" t="s">
        <v>194</v>
      </c>
      <c r="L315" s="32"/>
      <c r="M315" s="139" t="s">
        <v>18</v>
      </c>
      <c r="N315" s="140" t="s">
        <v>42</v>
      </c>
      <c r="P315" s="141">
        <f>O315*H315</f>
        <v>0</v>
      </c>
      <c r="Q315" s="141">
        <v>1.2999999999999999E-4</v>
      </c>
      <c r="R315" s="141">
        <f>Q315*H315</f>
        <v>4.8827999999999996E-2</v>
      </c>
      <c r="S315" s="141">
        <v>0</v>
      </c>
      <c r="T315" s="142">
        <f>S315*H315</f>
        <v>0</v>
      </c>
      <c r="AR315" s="143" t="s">
        <v>195</v>
      </c>
      <c r="AT315" s="143" t="s">
        <v>191</v>
      </c>
      <c r="AU315" s="143" t="s">
        <v>80</v>
      </c>
      <c r="AY315" s="17" t="s">
        <v>189</v>
      </c>
      <c r="BE315" s="144">
        <f>IF(N315="základní",J315,0)</f>
        <v>0</v>
      </c>
      <c r="BF315" s="144">
        <f>IF(N315="snížená",J315,0)</f>
        <v>0</v>
      </c>
      <c r="BG315" s="144">
        <f>IF(N315="zákl. přenesená",J315,0)</f>
        <v>0</v>
      </c>
      <c r="BH315" s="144">
        <f>IF(N315="sníž. přenesená",J315,0)</f>
        <v>0</v>
      </c>
      <c r="BI315" s="144">
        <f>IF(N315="nulová",J315,0)</f>
        <v>0</v>
      </c>
      <c r="BJ315" s="17" t="s">
        <v>78</v>
      </c>
      <c r="BK315" s="144">
        <f>ROUND(I315*H315,2)</f>
        <v>0</v>
      </c>
      <c r="BL315" s="17" t="s">
        <v>195</v>
      </c>
      <c r="BM315" s="143" t="s">
        <v>942</v>
      </c>
    </row>
    <row r="316" spans="2:65" s="1" customFormat="1">
      <c r="B316" s="32"/>
      <c r="D316" s="145" t="s">
        <v>197</v>
      </c>
      <c r="F316" s="146" t="s">
        <v>943</v>
      </c>
      <c r="I316" s="147"/>
      <c r="L316" s="32"/>
      <c r="M316" s="148"/>
      <c r="T316" s="51"/>
      <c r="AT316" s="17" t="s">
        <v>197</v>
      </c>
      <c r="AU316" s="17" t="s">
        <v>80</v>
      </c>
    </row>
    <row r="317" spans="2:65" s="12" customFormat="1">
      <c r="B317" s="149"/>
      <c r="D317" s="150" t="s">
        <v>144</v>
      </c>
      <c r="E317" s="151" t="s">
        <v>18</v>
      </c>
      <c r="F317" s="152" t="s">
        <v>944</v>
      </c>
      <c r="H317" s="153">
        <v>375.6</v>
      </c>
      <c r="I317" s="154"/>
      <c r="L317" s="149"/>
      <c r="M317" s="155"/>
      <c r="T317" s="156"/>
      <c r="AT317" s="151" t="s">
        <v>144</v>
      </c>
      <c r="AU317" s="151" t="s">
        <v>80</v>
      </c>
      <c r="AV317" s="12" t="s">
        <v>80</v>
      </c>
      <c r="AW317" s="12" t="s">
        <v>32</v>
      </c>
      <c r="AX317" s="12" t="s">
        <v>78</v>
      </c>
      <c r="AY317" s="151" t="s">
        <v>189</v>
      </c>
    </row>
    <row r="318" spans="2:65" s="1" customFormat="1" ht="16.5" customHeight="1">
      <c r="B318" s="32"/>
      <c r="C318" s="132" t="s">
        <v>572</v>
      </c>
      <c r="D318" s="132" t="s">
        <v>191</v>
      </c>
      <c r="E318" s="133" t="s">
        <v>945</v>
      </c>
      <c r="F318" s="134" t="s">
        <v>946</v>
      </c>
      <c r="G318" s="135" t="s">
        <v>135</v>
      </c>
      <c r="H318" s="136">
        <v>374.8</v>
      </c>
      <c r="I318" s="137"/>
      <c r="J318" s="138">
        <f>ROUND(I318*H318,2)</f>
        <v>0</v>
      </c>
      <c r="K318" s="134" t="s">
        <v>194</v>
      </c>
      <c r="L318" s="32"/>
      <c r="M318" s="139" t="s">
        <v>18</v>
      </c>
      <c r="N318" s="140" t="s">
        <v>42</v>
      </c>
      <c r="P318" s="141">
        <f>O318*H318</f>
        <v>0</v>
      </c>
      <c r="Q318" s="141">
        <v>3.3E-4</v>
      </c>
      <c r="R318" s="141">
        <f>Q318*H318</f>
        <v>0.123684</v>
      </c>
      <c r="S318" s="141">
        <v>0</v>
      </c>
      <c r="T318" s="142">
        <f>S318*H318</f>
        <v>0</v>
      </c>
      <c r="AR318" s="143" t="s">
        <v>195</v>
      </c>
      <c r="AT318" s="143" t="s">
        <v>191</v>
      </c>
      <c r="AU318" s="143" t="s">
        <v>80</v>
      </c>
      <c r="AY318" s="17" t="s">
        <v>189</v>
      </c>
      <c r="BE318" s="144">
        <f>IF(N318="základní",J318,0)</f>
        <v>0</v>
      </c>
      <c r="BF318" s="144">
        <f>IF(N318="snížená",J318,0)</f>
        <v>0</v>
      </c>
      <c r="BG318" s="144">
        <f>IF(N318="zákl. přenesená",J318,0)</f>
        <v>0</v>
      </c>
      <c r="BH318" s="144">
        <f>IF(N318="sníž. přenesená",J318,0)</f>
        <v>0</v>
      </c>
      <c r="BI318" s="144">
        <f>IF(N318="nulová",J318,0)</f>
        <v>0</v>
      </c>
      <c r="BJ318" s="17" t="s">
        <v>78</v>
      </c>
      <c r="BK318" s="144">
        <f>ROUND(I318*H318,2)</f>
        <v>0</v>
      </c>
      <c r="BL318" s="17" t="s">
        <v>195</v>
      </c>
      <c r="BM318" s="143" t="s">
        <v>947</v>
      </c>
    </row>
    <row r="319" spans="2:65" s="1" customFormat="1">
      <c r="B319" s="32"/>
      <c r="D319" s="145" t="s">
        <v>197</v>
      </c>
      <c r="F319" s="146" t="s">
        <v>948</v>
      </c>
      <c r="I319" s="147"/>
      <c r="L319" s="32"/>
      <c r="M319" s="148"/>
      <c r="T319" s="51"/>
      <c r="AT319" s="17" t="s">
        <v>197</v>
      </c>
      <c r="AU319" s="17" t="s">
        <v>80</v>
      </c>
    </row>
    <row r="320" spans="2:65" s="12" customFormat="1">
      <c r="B320" s="149"/>
      <c r="D320" s="150" t="s">
        <v>144</v>
      </c>
      <c r="E320" s="151" t="s">
        <v>18</v>
      </c>
      <c r="F320" s="152" t="s">
        <v>949</v>
      </c>
      <c r="H320" s="153">
        <v>374.8</v>
      </c>
      <c r="I320" s="154"/>
      <c r="L320" s="149"/>
      <c r="M320" s="155"/>
      <c r="T320" s="156"/>
      <c r="AT320" s="151" t="s">
        <v>144</v>
      </c>
      <c r="AU320" s="151" t="s">
        <v>80</v>
      </c>
      <c r="AV320" s="12" t="s">
        <v>80</v>
      </c>
      <c r="AW320" s="12" t="s">
        <v>32</v>
      </c>
      <c r="AX320" s="12" t="s">
        <v>78</v>
      </c>
      <c r="AY320" s="151" t="s">
        <v>189</v>
      </c>
    </row>
    <row r="321" spans="2:65" s="1" customFormat="1" ht="16.5" customHeight="1">
      <c r="B321" s="32"/>
      <c r="C321" s="132" t="s">
        <v>580</v>
      </c>
      <c r="D321" s="132" t="s">
        <v>191</v>
      </c>
      <c r="E321" s="133" t="s">
        <v>950</v>
      </c>
      <c r="F321" s="134" t="s">
        <v>951</v>
      </c>
      <c r="G321" s="135" t="s">
        <v>135</v>
      </c>
      <c r="H321" s="136">
        <v>9.52</v>
      </c>
      <c r="I321" s="137"/>
      <c r="J321" s="138">
        <f>ROUND(I321*H321,2)</f>
        <v>0</v>
      </c>
      <c r="K321" s="134" t="s">
        <v>18</v>
      </c>
      <c r="L321" s="32"/>
      <c r="M321" s="139" t="s">
        <v>18</v>
      </c>
      <c r="N321" s="140" t="s">
        <v>42</v>
      </c>
      <c r="P321" s="141">
        <f>O321*H321</f>
        <v>0</v>
      </c>
      <c r="Q321" s="141">
        <v>2.3460000000000002E-2</v>
      </c>
      <c r="R321" s="141">
        <f>Q321*H321</f>
        <v>0.22333920000000002</v>
      </c>
      <c r="S321" s="141">
        <v>0</v>
      </c>
      <c r="T321" s="142">
        <f>S321*H321</f>
        <v>0</v>
      </c>
      <c r="AR321" s="143" t="s">
        <v>195</v>
      </c>
      <c r="AT321" s="143" t="s">
        <v>191</v>
      </c>
      <c r="AU321" s="143" t="s">
        <v>80</v>
      </c>
      <c r="AY321" s="17" t="s">
        <v>189</v>
      </c>
      <c r="BE321" s="144">
        <f>IF(N321="základní",J321,0)</f>
        <v>0</v>
      </c>
      <c r="BF321" s="144">
        <f>IF(N321="snížená",J321,0)</f>
        <v>0</v>
      </c>
      <c r="BG321" s="144">
        <f>IF(N321="zákl. přenesená",J321,0)</f>
        <v>0</v>
      </c>
      <c r="BH321" s="144">
        <f>IF(N321="sníž. přenesená",J321,0)</f>
        <v>0</v>
      </c>
      <c r="BI321" s="144">
        <f>IF(N321="nulová",J321,0)</f>
        <v>0</v>
      </c>
      <c r="BJ321" s="17" t="s">
        <v>78</v>
      </c>
      <c r="BK321" s="144">
        <f>ROUND(I321*H321,2)</f>
        <v>0</v>
      </c>
      <c r="BL321" s="17" t="s">
        <v>195</v>
      </c>
      <c r="BM321" s="143" t="s">
        <v>952</v>
      </c>
    </row>
    <row r="322" spans="2:65" s="1" customFormat="1" ht="19.5">
      <c r="B322" s="32"/>
      <c r="D322" s="150" t="s">
        <v>133</v>
      </c>
      <c r="F322" s="157" t="s">
        <v>953</v>
      </c>
      <c r="I322" s="147"/>
      <c r="L322" s="32"/>
      <c r="M322" s="148"/>
      <c r="T322" s="51"/>
      <c r="AT322" s="17" t="s">
        <v>133</v>
      </c>
      <c r="AU322" s="17" t="s">
        <v>80</v>
      </c>
    </row>
    <row r="323" spans="2:65" s="12" customFormat="1">
      <c r="B323" s="149"/>
      <c r="D323" s="150" t="s">
        <v>144</v>
      </c>
      <c r="E323" s="151" t="s">
        <v>18</v>
      </c>
      <c r="F323" s="152" t="s">
        <v>954</v>
      </c>
      <c r="H323" s="153">
        <v>9.52</v>
      </c>
      <c r="I323" s="154"/>
      <c r="L323" s="149"/>
      <c r="M323" s="155"/>
      <c r="T323" s="156"/>
      <c r="AT323" s="151" t="s">
        <v>144</v>
      </c>
      <c r="AU323" s="151" t="s">
        <v>80</v>
      </c>
      <c r="AV323" s="12" t="s">
        <v>80</v>
      </c>
      <c r="AW323" s="12" t="s">
        <v>32</v>
      </c>
      <c r="AX323" s="12" t="s">
        <v>78</v>
      </c>
      <c r="AY323" s="151" t="s">
        <v>189</v>
      </c>
    </row>
    <row r="324" spans="2:65" s="1" customFormat="1" ht="24.2" customHeight="1">
      <c r="B324" s="32"/>
      <c r="C324" s="132" t="s">
        <v>586</v>
      </c>
      <c r="D324" s="132" t="s">
        <v>191</v>
      </c>
      <c r="E324" s="133" t="s">
        <v>955</v>
      </c>
      <c r="F324" s="134" t="s">
        <v>956</v>
      </c>
      <c r="G324" s="135" t="s">
        <v>286</v>
      </c>
      <c r="H324" s="136">
        <v>20</v>
      </c>
      <c r="I324" s="137"/>
      <c r="J324" s="138">
        <f>ROUND(I324*H324,2)</f>
        <v>0</v>
      </c>
      <c r="K324" s="134" t="s">
        <v>194</v>
      </c>
      <c r="L324" s="32"/>
      <c r="M324" s="139" t="s">
        <v>18</v>
      </c>
      <c r="N324" s="140" t="s">
        <v>42</v>
      </c>
      <c r="P324" s="141">
        <f>O324*H324</f>
        <v>0</v>
      </c>
      <c r="Q324" s="141">
        <v>1.0499999999999999E-3</v>
      </c>
      <c r="R324" s="141">
        <f>Q324*H324</f>
        <v>2.0999999999999998E-2</v>
      </c>
      <c r="S324" s="141">
        <v>0</v>
      </c>
      <c r="T324" s="142">
        <f>S324*H324</f>
        <v>0</v>
      </c>
      <c r="AR324" s="143" t="s">
        <v>195</v>
      </c>
      <c r="AT324" s="143" t="s">
        <v>191</v>
      </c>
      <c r="AU324" s="143" t="s">
        <v>80</v>
      </c>
      <c r="AY324" s="17" t="s">
        <v>189</v>
      </c>
      <c r="BE324" s="144">
        <f>IF(N324="základní",J324,0)</f>
        <v>0</v>
      </c>
      <c r="BF324" s="144">
        <f>IF(N324="snížená",J324,0)</f>
        <v>0</v>
      </c>
      <c r="BG324" s="144">
        <f>IF(N324="zákl. přenesená",J324,0)</f>
        <v>0</v>
      </c>
      <c r="BH324" s="144">
        <f>IF(N324="sníž. přenesená",J324,0)</f>
        <v>0</v>
      </c>
      <c r="BI324" s="144">
        <f>IF(N324="nulová",J324,0)</f>
        <v>0</v>
      </c>
      <c r="BJ324" s="17" t="s">
        <v>78</v>
      </c>
      <c r="BK324" s="144">
        <f>ROUND(I324*H324,2)</f>
        <v>0</v>
      </c>
      <c r="BL324" s="17" t="s">
        <v>195</v>
      </c>
      <c r="BM324" s="143" t="s">
        <v>957</v>
      </c>
    </row>
    <row r="325" spans="2:65" s="1" customFormat="1">
      <c r="B325" s="32"/>
      <c r="D325" s="145" t="s">
        <v>197</v>
      </c>
      <c r="F325" s="146" t="s">
        <v>958</v>
      </c>
      <c r="I325" s="147"/>
      <c r="L325" s="32"/>
      <c r="M325" s="148"/>
      <c r="T325" s="51"/>
      <c r="AT325" s="17" t="s">
        <v>197</v>
      </c>
      <c r="AU325" s="17" t="s">
        <v>80</v>
      </c>
    </row>
    <row r="326" spans="2:65" s="12" customFormat="1">
      <c r="B326" s="149"/>
      <c r="D326" s="150" t="s">
        <v>144</v>
      </c>
      <c r="E326" s="151" t="s">
        <v>18</v>
      </c>
      <c r="F326" s="152" t="s">
        <v>959</v>
      </c>
      <c r="H326" s="153">
        <v>20</v>
      </c>
      <c r="I326" s="154"/>
      <c r="L326" s="149"/>
      <c r="M326" s="155"/>
      <c r="T326" s="156"/>
      <c r="AT326" s="151" t="s">
        <v>144</v>
      </c>
      <c r="AU326" s="151" t="s">
        <v>80</v>
      </c>
      <c r="AV326" s="12" t="s">
        <v>80</v>
      </c>
      <c r="AW326" s="12" t="s">
        <v>32</v>
      </c>
      <c r="AX326" s="12" t="s">
        <v>78</v>
      </c>
      <c r="AY326" s="151" t="s">
        <v>189</v>
      </c>
    </row>
    <row r="327" spans="2:65" s="1" customFormat="1" ht="24.2" customHeight="1">
      <c r="B327" s="32"/>
      <c r="C327" s="132" t="s">
        <v>594</v>
      </c>
      <c r="D327" s="132" t="s">
        <v>191</v>
      </c>
      <c r="E327" s="133" t="s">
        <v>960</v>
      </c>
      <c r="F327" s="134" t="s">
        <v>961</v>
      </c>
      <c r="G327" s="135" t="s">
        <v>286</v>
      </c>
      <c r="H327" s="136">
        <v>245.3</v>
      </c>
      <c r="I327" s="137"/>
      <c r="J327" s="138">
        <f>ROUND(I327*H327,2)</f>
        <v>0</v>
      </c>
      <c r="K327" s="134" t="s">
        <v>194</v>
      </c>
      <c r="L327" s="32"/>
      <c r="M327" s="139" t="s">
        <v>18</v>
      </c>
      <c r="N327" s="140" t="s">
        <v>42</v>
      </c>
      <c r="P327" s="141">
        <f>O327*H327</f>
        <v>0</v>
      </c>
      <c r="Q327" s="141">
        <v>2.0000000000000002E-5</v>
      </c>
      <c r="R327" s="141">
        <f>Q327*H327</f>
        <v>4.9060000000000006E-3</v>
      </c>
      <c r="S327" s="141">
        <v>0</v>
      </c>
      <c r="T327" s="142">
        <f>S327*H327</f>
        <v>0</v>
      </c>
      <c r="AR327" s="143" t="s">
        <v>195</v>
      </c>
      <c r="AT327" s="143" t="s">
        <v>191</v>
      </c>
      <c r="AU327" s="143" t="s">
        <v>80</v>
      </c>
      <c r="AY327" s="17" t="s">
        <v>189</v>
      </c>
      <c r="BE327" s="144">
        <f>IF(N327="základní",J327,0)</f>
        <v>0</v>
      </c>
      <c r="BF327" s="144">
        <f>IF(N327="snížená",J327,0)</f>
        <v>0</v>
      </c>
      <c r="BG327" s="144">
        <f>IF(N327="zákl. přenesená",J327,0)</f>
        <v>0</v>
      </c>
      <c r="BH327" s="144">
        <f>IF(N327="sníž. přenesená",J327,0)</f>
        <v>0</v>
      </c>
      <c r="BI327" s="144">
        <f>IF(N327="nulová",J327,0)</f>
        <v>0</v>
      </c>
      <c r="BJ327" s="17" t="s">
        <v>78</v>
      </c>
      <c r="BK327" s="144">
        <f>ROUND(I327*H327,2)</f>
        <v>0</v>
      </c>
      <c r="BL327" s="17" t="s">
        <v>195</v>
      </c>
      <c r="BM327" s="143" t="s">
        <v>962</v>
      </c>
    </row>
    <row r="328" spans="2:65" s="1" customFormat="1">
      <c r="B328" s="32"/>
      <c r="D328" s="145" t="s">
        <v>197</v>
      </c>
      <c r="F328" s="146" t="s">
        <v>963</v>
      </c>
      <c r="I328" s="147"/>
      <c r="L328" s="32"/>
      <c r="M328" s="148"/>
      <c r="T328" s="51"/>
      <c r="AT328" s="17" t="s">
        <v>197</v>
      </c>
      <c r="AU328" s="17" t="s">
        <v>80</v>
      </c>
    </row>
    <row r="329" spans="2:65" s="12" customFormat="1">
      <c r="B329" s="149"/>
      <c r="D329" s="150" t="s">
        <v>144</v>
      </c>
      <c r="E329" s="151" t="s">
        <v>18</v>
      </c>
      <c r="F329" s="152" t="s">
        <v>964</v>
      </c>
      <c r="H329" s="153">
        <v>103.1</v>
      </c>
      <c r="I329" s="154"/>
      <c r="L329" s="149"/>
      <c r="M329" s="155"/>
      <c r="T329" s="156"/>
      <c r="AT329" s="151" t="s">
        <v>144</v>
      </c>
      <c r="AU329" s="151" t="s">
        <v>80</v>
      </c>
      <c r="AV329" s="12" t="s">
        <v>80</v>
      </c>
      <c r="AW329" s="12" t="s">
        <v>32</v>
      </c>
      <c r="AX329" s="12" t="s">
        <v>71</v>
      </c>
      <c r="AY329" s="151" t="s">
        <v>189</v>
      </c>
    </row>
    <row r="330" spans="2:65" s="12" customFormat="1">
      <c r="B330" s="149"/>
      <c r="D330" s="150" t="s">
        <v>144</v>
      </c>
      <c r="E330" s="151" t="s">
        <v>18</v>
      </c>
      <c r="F330" s="152" t="s">
        <v>965</v>
      </c>
      <c r="H330" s="153">
        <v>142.19999999999999</v>
      </c>
      <c r="I330" s="154"/>
      <c r="L330" s="149"/>
      <c r="M330" s="155"/>
      <c r="T330" s="156"/>
      <c r="AT330" s="151" t="s">
        <v>144</v>
      </c>
      <c r="AU330" s="151" t="s">
        <v>80</v>
      </c>
      <c r="AV330" s="12" t="s">
        <v>80</v>
      </c>
      <c r="AW330" s="12" t="s">
        <v>32</v>
      </c>
      <c r="AX330" s="12" t="s">
        <v>71</v>
      </c>
      <c r="AY330" s="151" t="s">
        <v>189</v>
      </c>
    </row>
    <row r="331" spans="2:65" s="13" customFormat="1">
      <c r="B331" s="158"/>
      <c r="D331" s="150" t="s">
        <v>144</v>
      </c>
      <c r="E331" s="159" t="s">
        <v>18</v>
      </c>
      <c r="F331" s="160" t="s">
        <v>268</v>
      </c>
      <c r="H331" s="161">
        <v>245.3</v>
      </c>
      <c r="I331" s="162"/>
      <c r="L331" s="158"/>
      <c r="M331" s="163"/>
      <c r="T331" s="164"/>
      <c r="AT331" s="159" t="s">
        <v>144</v>
      </c>
      <c r="AU331" s="159" t="s">
        <v>80</v>
      </c>
      <c r="AV331" s="13" t="s">
        <v>195</v>
      </c>
      <c r="AW331" s="13" t="s">
        <v>32</v>
      </c>
      <c r="AX331" s="13" t="s">
        <v>78</v>
      </c>
      <c r="AY331" s="159" t="s">
        <v>189</v>
      </c>
    </row>
    <row r="332" spans="2:65" s="1" customFormat="1" ht="24.2" customHeight="1">
      <c r="B332" s="32"/>
      <c r="C332" s="132" t="s">
        <v>602</v>
      </c>
      <c r="D332" s="132" t="s">
        <v>191</v>
      </c>
      <c r="E332" s="133" t="s">
        <v>966</v>
      </c>
      <c r="F332" s="134" t="s">
        <v>967</v>
      </c>
      <c r="G332" s="135" t="s">
        <v>286</v>
      </c>
      <c r="H332" s="136">
        <v>60</v>
      </c>
      <c r="I332" s="137"/>
      <c r="J332" s="138">
        <f>ROUND(I332*H332,2)</f>
        <v>0</v>
      </c>
      <c r="K332" s="134" t="s">
        <v>194</v>
      </c>
      <c r="L332" s="32"/>
      <c r="M332" s="139" t="s">
        <v>18</v>
      </c>
      <c r="N332" s="140" t="s">
        <v>42</v>
      </c>
      <c r="P332" s="141">
        <f>O332*H332</f>
        <v>0</v>
      </c>
      <c r="Q332" s="141">
        <v>1.0000000000000001E-5</v>
      </c>
      <c r="R332" s="141">
        <f>Q332*H332</f>
        <v>6.0000000000000006E-4</v>
      </c>
      <c r="S332" s="141">
        <v>0</v>
      </c>
      <c r="T332" s="142">
        <f>S332*H332</f>
        <v>0</v>
      </c>
      <c r="AR332" s="143" t="s">
        <v>195</v>
      </c>
      <c r="AT332" s="143" t="s">
        <v>191</v>
      </c>
      <c r="AU332" s="143" t="s">
        <v>80</v>
      </c>
      <c r="AY332" s="17" t="s">
        <v>189</v>
      </c>
      <c r="BE332" s="144">
        <f>IF(N332="základní",J332,0)</f>
        <v>0</v>
      </c>
      <c r="BF332" s="144">
        <f>IF(N332="snížená",J332,0)</f>
        <v>0</v>
      </c>
      <c r="BG332" s="144">
        <f>IF(N332="zákl. přenesená",J332,0)</f>
        <v>0</v>
      </c>
      <c r="BH332" s="144">
        <f>IF(N332="sníž. přenesená",J332,0)</f>
        <v>0</v>
      </c>
      <c r="BI332" s="144">
        <f>IF(N332="nulová",J332,0)</f>
        <v>0</v>
      </c>
      <c r="BJ332" s="17" t="s">
        <v>78</v>
      </c>
      <c r="BK332" s="144">
        <f>ROUND(I332*H332,2)</f>
        <v>0</v>
      </c>
      <c r="BL332" s="17" t="s">
        <v>195</v>
      </c>
      <c r="BM332" s="143" t="s">
        <v>968</v>
      </c>
    </row>
    <row r="333" spans="2:65" s="1" customFormat="1">
      <c r="B333" s="32"/>
      <c r="D333" s="145" t="s">
        <v>197</v>
      </c>
      <c r="F333" s="146" t="s">
        <v>969</v>
      </c>
      <c r="I333" s="147"/>
      <c r="L333" s="32"/>
      <c r="M333" s="148"/>
      <c r="T333" s="51"/>
      <c r="AT333" s="17" t="s">
        <v>197</v>
      </c>
      <c r="AU333" s="17" t="s">
        <v>80</v>
      </c>
    </row>
    <row r="334" spans="2:65" s="12" customFormat="1">
      <c r="B334" s="149"/>
      <c r="D334" s="150" t="s">
        <v>144</v>
      </c>
      <c r="E334" s="151" t="s">
        <v>18</v>
      </c>
      <c r="F334" s="152" t="s">
        <v>970</v>
      </c>
      <c r="H334" s="153">
        <v>60</v>
      </c>
      <c r="I334" s="154"/>
      <c r="L334" s="149"/>
      <c r="M334" s="155"/>
      <c r="T334" s="156"/>
      <c r="AT334" s="151" t="s">
        <v>144</v>
      </c>
      <c r="AU334" s="151" t="s">
        <v>80</v>
      </c>
      <c r="AV334" s="12" t="s">
        <v>80</v>
      </c>
      <c r="AW334" s="12" t="s">
        <v>32</v>
      </c>
      <c r="AX334" s="12" t="s">
        <v>78</v>
      </c>
      <c r="AY334" s="151" t="s">
        <v>189</v>
      </c>
    </row>
    <row r="335" spans="2:65" s="1" customFormat="1" ht="16.5" customHeight="1">
      <c r="B335" s="32"/>
      <c r="C335" s="132" t="s">
        <v>971</v>
      </c>
      <c r="D335" s="132" t="s">
        <v>191</v>
      </c>
      <c r="E335" s="133" t="s">
        <v>972</v>
      </c>
      <c r="F335" s="134" t="s">
        <v>973</v>
      </c>
      <c r="G335" s="135" t="s">
        <v>135</v>
      </c>
      <c r="H335" s="136">
        <v>28.26</v>
      </c>
      <c r="I335" s="137"/>
      <c r="J335" s="138">
        <f>ROUND(I335*H335,2)</f>
        <v>0</v>
      </c>
      <c r="K335" s="134" t="s">
        <v>194</v>
      </c>
      <c r="L335" s="32"/>
      <c r="M335" s="139" t="s">
        <v>18</v>
      </c>
      <c r="N335" s="140" t="s">
        <v>42</v>
      </c>
      <c r="P335" s="141">
        <f>O335*H335</f>
        <v>0</v>
      </c>
      <c r="Q335" s="141">
        <v>0.27560000000000001</v>
      </c>
      <c r="R335" s="141">
        <f>Q335*H335</f>
        <v>7.7884560000000009</v>
      </c>
      <c r="S335" s="141">
        <v>0</v>
      </c>
      <c r="T335" s="142">
        <f>S335*H335</f>
        <v>0</v>
      </c>
      <c r="AR335" s="143" t="s">
        <v>195</v>
      </c>
      <c r="AT335" s="143" t="s">
        <v>191</v>
      </c>
      <c r="AU335" s="143" t="s">
        <v>80</v>
      </c>
      <c r="AY335" s="17" t="s">
        <v>189</v>
      </c>
      <c r="BE335" s="144">
        <f>IF(N335="základní",J335,0)</f>
        <v>0</v>
      </c>
      <c r="BF335" s="144">
        <f>IF(N335="snížená",J335,0)</f>
        <v>0</v>
      </c>
      <c r="BG335" s="144">
        <f>IF(N335="zákl. přenesená",J335,0)</f>
        <v>0</v>
      </c>
      <c r="BH335" s="144">
        <f>IF(N335="sníž. přenesená",J335,0)</f>
        <v>0</v>
      </c>
      <c r="BI335" s="144">
        <f>IF(N335="nulová",J335,0)</f>
        <v>0</v>
      </c>
      <c r="BJ335" s="17" t="s">
        <v>78</v>
      </c>
      <c r="BK335" s="144">
        <f>ROUND(I335*H335,2)</f>
        <v>0</v>
      </c>
      <c r="BL335" s="17" t="s">
        <v>195</v>
      </c>
      <c r="BM335" s="143" t="s">
        <v>974</v>
      </c>
    </row>
    <row r="336" spans="2:65" s="1" customFormat="1">
      <c r="B336" s="32"/>
      <c r="D336" s="145" t="s">
        <v>197</v>
      </c>
      <c r="F336" s="146" t="s">
        <v>975</v>
      </c>
      <c r="I336" s="147"/>
      <c r="L336" s="32"/>
      <c r="M336" s="148"/>
      <c r="T336" s="51"/>
      <c r="AT336" s="17" t="s">
        <v>197</v>
      </c>
      <c r="AU336" s="17" t="s">
        <v>80</v>
      </c>
    </row>
    <row r="337" spans="2:65" s="12" customFormat="1">
      <c r="B337" s="149"/>
      <c r="D337" s="150" t="s">
        <v>144</v>
      </c>
      <c r="E337" s="151" t="s">
        <v>18</v>
      </c>
      <c r="F337" s="152" t="s">
        <v>976</v>
      </c>
      <c r="H337" s="153">
        <v>28.26</v>
      </c>
      <c r="I337" s="154"/>
      <c r="L337" s="149"/>
      <c r="M337" s="155"/>
      <c r="T337" s="156"/>
      <c r="AT337" s="151" t="s">
        <v>144</v>
      </c>
      <c r="AU337" s="151" t="s">
        <v>80</v>
      </c>
      <c r="AV337" s="12" t="s">
        <v>80</v>
      </c>
      <c r="AW337" s="12" t="s">
        <v>32</v>
      </c>
      <c r="AX337" s="12" t="s">
        <v>78</v>
      </c>
      <c r="AY337" s="151" t="s">
        <v>189</v>
      </c>
    </row>
    <row r="338" spans="2:65" s="1" customFormat="1" ht="24.2" customHeight="1">
      <c r="B338" s="32"/>
      <c r="C338" s="132" t="s">
        <v>977</v>
      </c>
      <c r="D338" s="132" t="s">
        <v>191</v>
      </c>
      <c r="E338" s="133" t="s">
        <v>978</v>
      </c>
      <c r="F338" s="134" t="s">
        <v>979</v>
      </c>
      <c r="G338" s="135" t="s">
        <v>286</v>
      </c>
      <c r="H338" s="136">
        <v>35.799999999999997</v>
      </c>
      <c r="I338" s="137"/>
      <c r="J338" s="138">
        <f>ROUND(I338*H338,2)</f>
        <v>0</v>
      </c>
      <c r="K338" s="134" t="s">
        <v>194</v>
      </c>
      <c r="L338" s="32"/>
      <c r="M338" s="139" t="s">
        <v>18</v>
      </c>
      <c r="N338" s="140" t="s">
        <v>42</v>
      </c>
      <c r="P338" s="141">
        <f>O338*H338</f>
        <v>0</v>
      </c>
      <c r="Q338" s="141">
        <v>0.19663</v>
      </c>
      <c r="R338" s="141">
        <f>Q338*H338</f>
        <v>7.0393539999999994</v>
      </c>
      <c r="S338" s="141">
        <v>0</v>
      </c>
      <c r="T338" s="142">
        <f>S338*H338</f>
        <v>0</v>
      </c>
      <c r="AR338" s="143" t="s">
        <v>195</v>
      </c>
      <c r="AT338" s="143" t="s">
        <v>191</v>
      </c>
      <c r="AU338" s="143" t="s">
        <v>80</v>
      </c>
      <c r="AY338" s="17" t="s">
        <v>189</v>
      </c>
      <c r="BE338" s="144">
        <f>IF(N338="základní",J338,0)</f>
        <v>0</v>
      </c>
      <c r="BF338" s="144">
        <f>IF(N338="snížená",J338,0)</f>
        <v>0</v>
      </c>
      <c r="BG338" s="144">
        <f>IF(N338="zákl. přenesená",J338,0)</f>
        <v>0</v>
      </c>
      <c r="BH338" s="144">
        <f>IF(N338="sníž. přenesená",J338,0)</f>
        <v>0</v>
      </c>
      <c r="BI338" s="144">
        <f>IF(N338="nulová",J338,0)</f>
        <v>0</v>
      </c>
      <c r="BJ338" s="17" t="s">
        <v>78</v>
      </c>
      <c r="BK338" s="144">
        <f>ROUND(I338*H338,2)</f>
        <v>0</v>
      </c>
      <c r="BL338" s="17" t="s">
        <v>195</v>
      </c>
      <c r="BM338" s="143" t="s">
        <v>980</v>
      </c>
    </row>
    <row r="339" spans="2:65" s="1" customFormat="1">
      <c r="B339" s="32"/>
      <c r="D339" s="145" t="s">
        <v>197</v>
      </c>
      <c r="F339" s="146" t="s">
        <v>981</v>
      </c>
      <c r="I339" s="147"/>
      <c r="L339" s="32"/>
      <c r="M339" s="148"/>
      <c r="T339" s="51"/>
      <c r="AT339" s="17" t="s">
        <v>197</v>
      </c>
      <c r="AU339" s="17" t="s">
        <v>80</v>
      </c>
    </row>
    <row r="340" spans="2:65" s="12" customFormat="1">
      <c r="B340" s="149"/>
      <c r="D340" s="150" t="s">
        <v>144</v>
      </c>
      <c r="E340" s="151" t="s">
        <v>18</v>
      </c>
      <c r="F340" s="152" t="s">
        <v>982</v>
      </c>
      <c r="H340" s="153">
        <v>35.799999999999997</v>
      </c>
      <c r="I340" s="154"/>
      <c r="L340" s="149"/>
      <c r="M340" s="155"/>
      <c r="T340" s="156"/>
      <c r="AT340" s="151" t="s">
        <v>144</v>
      </c>
      <c r="AU340" s="151" t="s">
        <v>80</v>
      </c>
      <c r="AV340" s="12" t="s">
        <v>80</v>
      </c>
      <c r="AW340" s="12" t="s">
        <v>32</v>
      </c>
      <c r="AX340" s="12" t="s">
        <v>78</v>
      </c>
      <c r="AY340" s="151" t="s">
        <v>189</v>
      </c>
    </row>
    <row r="341" spans="2:65" s="1" customFormat="1" ht="24.2" customHeight="1">
      <c r="B341" s="32"/>
      <c r="C341" s="132" t="s">
        <v>983</v>
      </c>
      <c r="D341" s="132" t="s">
        <v>191</v>
      </c>
      <c r="E341" s="133" t="s">
        <v>984</v>
      </c>
      <c r="F341" s="134" t="s">
        <v>985</v>
      </c>
      <c r="G341" s="135" t="s">
        <v>551</v>
      </c>
      <c r="H341" s="136">
        <v>11</v>
      </c>
      <c r="I341" s="137"/>
      <c r="J341" s="138">
        <f>ROUND(I341*H341,2)</f>
        <v>0</v>
      </c>
      <c r="K341" s="134" t="s">
        <v>194</v>
      </c>
      <c r="L341" s="32"/>
      <c r="M341" s="139" t="s">
        <v>18</v>
      </c>
      <c r="N341" s="140" t="s">
        <v>42</v>
      </c>
      <c r="P341" s="141">
        <f>O341*H341</f>
        <v>0</v>
      </c>
      <c r="Q341" s="141">
        <v>1.7770000000000001E-2</v>
      </c>
      <c r="R341" s="141">
        <f>Q341*H341</f>
        <v>0.19547</v>
      </c>
      <c r="S341" s="141">
        <v>0</v>
      </c>
      <c r="T341" s="142">
        <f>S341*H341</f>
        <v>0</v>
      </c>
      <c r="AR341" s="143" t="s">
        <v>195</v>
      </c>
      <c r="AT341" s="143" t="s">
        <v>191</v>
      </c>
      <c r="AU341" s="143" t="s">
        <v>80</v>
      </c>
      <c r="AY341" s="17" t="s">
        <v>189</v>
      </c>
      <c r="BE341" s="144">
        <f>IF(N341="základní",J341,0)</f>
        <v>0</v>
      </c>
      <c r="BF341" s="144">
        <f>IF(N341="snížená",J341,0)</f>
        <v>0</v>
      </c>
      <c r="BG341" s="144">
        <f>IF(N341="zákl. přenesená",J341,0)</f>
        <v>0</v>
      </c>
      <c r="BH341" s="144">
        <f>IF(N341="sníž. přenesená",J341,0)</f>
        <v>0</v>
      </c>
      <c r="BI341" s="144">
        <f>IF(N341="nulová",J341,0)</f>
        <v>0</v>
      </c>
      <c r="BJ341" s="17" t="s">
        <v>78</v>
      </c>
      <c r="BK341" s="144">
        <f>ROUND(I341*H341,2)</f>
        <v>0</v>
      </c>
      <c r="BL341" s="17" t="s">
        <v>195</v>
      </c>
      <c r="BM341" s="143" t="s">
        <v>986</v>
      </c>
    </row>
    <row r="342" spans="2:65" s="1" customFormat="1">
      <c r="B342" s="32"/>
      <c r="D342" s="145" t="s">
        <v>197</v>
      </c>
      <c r="F342" s="146" t="s">
        <v>987</v>
      </c>
      <c r="I342" s="147"/>
      <c r="L342" s="32"/>
      <c r="M342" s="148"/>
      <c r="T342" s="51"/>
      <c r="AT342" s="17" t="s">
        <v>197</v>
      </c>
      <c r="AU342" s="17" t="s">
        <v>80</v>
      </c>
    </row>
    <row r="343" spans="2:65" s="1" customFormat="1" ht="19.5">
      <c r="B343" s="32"/>
      <c r="D343" s="150" t="s">
        <v>133</v>
      </c>
      <c r="F343" s="157" t="s">
        <v>988</v>
      </c>
      <c r="I343" s="147"/>
      <c r="L343" s="32"/>
      <c r="M343" s="148"/>
      <c r="T343" s="51"/>
      <c r="AT343" s="17" t="s">
        <v>133</v>
      </c>
      <c r="AU343" s="17" t="s">
        <v>80</v>
      </c>
    </row>
    <row r="344" spans="2:65" s="1" customFormat="1" ht="16.5" customHeight="1">
      <c r="B344" s="32"/>
      <c r="C344" s="168" t="s">
        <v>989</v>
      </c>
      <c r="D344" s="168" t="s">
        <v>651</v>
      </c>
      <c r="E344" s="169" t="s">
        <v>990</v>
      </c>
      <c r="F344" s="170" t="s">
        <v>991</v>
      </c>
      <c r="G344" s="171" t="s">
        <v>551</v>
      </c>
      <c r="H344" s="172">
        <v>1</v>
      </c>
      <c r="I344" s="173"/>
      <c r="J344" s="174">
        <f>ROUND(I344*H344,2)</f>
        <v>0</v>
      </c>
      <c r="K344" s="170" t="s">
        <v>194</v>
      </c>
      <c r="L344" s="175"/>
      <c r="M344" s="176" t="s">
        <v>18</v>
      </c>
      <c r="N344" s="177" t="s">
        <v>42</v>
      </c>
      <c r="P344" s="141">
        <f>O344*H344</f>
        <v>0</v>
      </c>
      <c r="Q344" s="141">
        <v>1.2489999999999999E-2</v>
      </c>
      <c r="R344" s="141">
        <f>Q344*H344</f>
        <v>1.2489999999999999E-2</v>
      </c>
      <c r="S344" s="141">
        <v>0</v>
      </c>
      <c r="T344" s="142">
        <f>S344*H344</f>
        <v>0</v>
      </c>
      <c r="AR344" s="143" t="s">
        <v>234</v>
      </c>
      <c r="AT344" s="143" t="s">
        <v>651</v>
      </c>
      <c r="AU344" s="143" t="s">
        <v>80</v>
      </c>
      <c r="AY344" s="17" t="s">
        <v>189</v>
      </c>
      <c r="BE344" s="144">
        <f>IF(N344="základní",J344,0)</f>
        <v>0</v>
      </c>
      <c r="BF344" s="144">
        <f>IF(N344="snížená",J344,0)</f>
        <v>0</v>
      </c>
      <c r="BG344" s="144">
        <f>IF(N344="zákl. přenesená",J344,0)</f>
        <v>0</v>
      </c>
      <c r="BH344" s="144">
        <f>IF(N344="sníž. přenesená",J344,0)</f>
        <v>0</v>
      </c>
      <c r="BI344" s="144">
        <f>IF(N344="nulová",J344,0)</f>
        <v>0</v>
      </c>
      <c r="BJ344" s="17" t="s">
        <v>78</v>
      </c>
      <c r="BK344" s="144">
        <f>ROUND(I344*H344,2)</f>
        <v>0</v>
      </c>
      <c r="BL344" s="17" t="s">
        <v>195</v>
      </c>
      <c r="BM344" s="143" t="s">
        <v>992</v>
      </c>
    </row>
    <row r="345" spans="2:65" s="12" customFormat="1">
      <c r="B345" s="149"/>
      <c r="D345" s="150" t="s">
        <v>144</v>
      </c>
      <c r="E345" s="151" t="s">
        <v>18</v>
      </c>
      <c r="F345" s="152" t="s">
        <v>993</v>
      </c>
      <c r="H345" s="153">
        <v>1</v>
      </c>
      <c r="I345" s="154"/>
      <c r="L345" s="149"/>
      <c r="M345" s="155"/>
      <c r="T345" s="156"/>
      <c r="AT345" s="151" t="s">
        <v>144</v>
      </c>
      <c r="AU345" s="151" t="s">
        <v>80</v>
      </c>
      <c r="AV345" s="12" t="s">
        <v>80</v>
      </c>
      <c r="AW345" s="12" t="s">
        <v>32</v>
      </c>
      <c r="AX345" s="12" t="s">
        <v>78</v>
      </c>
      <c r="AY345" s="151" t="s">
        <v>189</v>
      </c>
    </row>
    <row r="346" spans="2:65" s="1" customFormat="1" ht="16.5" customHeight="1">
      <c r="B346" s="32"/>
      <c r="C346" s="168" t="s">
        <v>994</v>
      </c>
      <c r="D346" s="168" t="s">
        <v>651</v>
      </c>
      <c r="E346" s="169" t="s">
        <v>995</v>
      </c>
      <c r="F346" s="170" t="s">
        <v>996</v>
      </c>
      <c r="G346" s="171" t="s">
        <v>551</v>
      </c>
      <c r="H346" s="172">
        <v>8</v>
      </c>
      <c r="I346" s="173"/>
      <c r="J346" s="174">
        <f>ROUND(I346*H346,2)</f>
        <v>0</v>
      </c>
      <c r="K346" s="170" t="s">
        <v>194</v>
      </c>
      <c r="L346" s="175"/>
      <c r="M346" s="176" t="s">
        <v>18</v>
      </c>
      <c r="N346" s="177" t="s">
        <v>42</v>
      </c>
      <c r="P346" s="141">
        <f>O346*H346</f>
        <v>0</v>
      </c>
      <c r="Q346" s="141">
        <v>1.521E-2</v>
      </c>
      <c r="R346" s="141">
        <f>Q346*H346</f>
        <v>0.12168</v>
      </c>
      <c r="S346" s="141">
        <v>0</v>
      </c>
      <c r="T346" s="142">
        <f>S346*H346</f>
        <v>0</v>
      </c>
      <c r="AR346" s="143" t="s">
        <v>234</v>
      </c>
      <c r="AT346" s="143" t="s">
        <v>651</v>
      </c>
      <c r="AU346" s="143" t="s">
        <v>80</v>
      </c>
      <c r="AY346" s="17" t="s">
        <v>189</v>
      </c>
      <c r="BE346" s="144">
        <f>IF(N346="základní",J346,0)</f>
        <v>0</v>
      </c>
      <c r="BF346" s="144">
        <f>IF(N346="snížená",J346,0)</f>
        <v>0</v>
      </c>
      <c r="BG346" s="144">
        <f>IF(N346="zákl. přenesená",J346,0)</f>
        <v>0</v>
      </c>
      <c r="BH346" s="144">
        <f>IF(N346="sníž. přenesená",J346,0)</f>
        <v>0</v>
      </c>
      <c r="BI346" s="144">
        <f>IF(N346="nulová",J346,0)</f>
        <v>0</v>
      </c>
      <c r="BJ346" s="17" t="s">
        <v>78</v>
      </c>
      <c r="BK346" s="144">
        <f>ROUND(I346*H346,2)</f>
        <v>0</v>
      </c>
      <c r="BL346" s="17" t="s">
        <v>195</v>
      </c>
      <c r="BM346" s="143" t="s">
        <v>997</v>
      </c>
    </row>
    <row r="347" spans="2:65" s="12" customFormat="1">
      <c r="B347" s="149"/>
      <c r="D347" s="150" t="s">
        <v>144</v>
      </c>
      <c r="E347" s="151" t="s">
        <v>18</v>
      </c>
      <c r="F347" s="152" t="s">
        <v>998</v>
      </c>
      <c r="H347" s="153">
        <v>8</v>
      </c>
      <c r="I347" s="154"/>
      <c r="L347" s="149"/>
      <c r="M347" s="155"/>
      <c r="T347" s="156"/>
      <c r="AT347" s="151" t="s">
        <v>144</v>
      </c>
      <c r="AU347" s="151" t="s">
        <v>80</v>
      </c>
      <c r="AV347" s="12" t="s">
        <v>80</v>
      </c>
      <c r="AW347" s="12" t="s">
        <v>32</v>
      </c>
      <c r="AX347" s="12" t="s">
        <v>78</v>
      </c>
      <c r="AY347" s="151" t="s">
        <v>189</v>
      </c>
    </row>
    <row r="348" spans="2:65" s="1" customFormat="1" ht="16.5" customHeight="1">
      <c r="B348" s="32"/>
      <c r="C348" s="168" t="s">
        <v>999</v>
      </c>
      <c r="D348" s="168" t="s">
        <v>651</v>
      </c>
      <c r="E348" s="169" t="s">
        <v>1000</v>
      </c>
      <c r="F348" s="170" t="s">
        <v>1001</v>
      </c>
      <c r="G348" s="171" t="s">
        <v>551</v>
      </c>
      <c r="H348" s="172">
        <v>2</v>
      </c>
      <c r="I348" s="173"/>
      <c r="J348" s="174">
        <f>ROUND(I348*H348,2)</f>
        <v>0</v>
      </c>
      <c r="K348" s="170" t="s">
        <v>194</v>
      </c>
      <c r="L348" s="175"/>
      <c r="M348" s="176" t="s">
        <v>18</v>
      </c>
      <c r="N348" s="177" t="s">
        <v>42</v>
      </c>
      <c r="P348" s="141">
        <f>O348*H348</f>
        <v>0</v>
      </c>
      <c r="Q348" s="141">
        <v>1.553E-2</v>
      </c>
      <c r="R348" s="141">
        <f>Q348*H348</f>
        <v>3.1060000000000001E-2</v>
      </c>
      <c r="S348" s="141">
        <v>0</v>
      </c>
      <c r="T348" s="142">
        <f>S348*H348</f>
        <v>0</v>
      </c>
      <c r="AR348" s="143" t="s">
        <v>234</v>
      </c>
      <c r="AT348" s="143" t="s">
        <v>651</v>
      </c>
      <c r="AU348" s="143" t="s">
        <v>80</v>
      </c>
      <c r="AY348" s="17" t="s">
        <v>189</v>
      </c>
      <c r="BE348" s="144">
        <f>IF(N348="základní",J348,0)</f>
        <v>0</v>
      </c>
      <c r="BF348" s="144">
        <f>IF(N348="snížená",J348,0)</f>
        <v>0</v>
      </c>
      <c r="BG348" s="144">
        <f>IF(N348="zákl. přenesená",J348,0)</f>
        <v>0</v>
      </c>
      <c r="BH348" s="144">
        <f>IF(N348="sníž. přenesená",J348,0)</f>
        <v>0</v>
      </c>
      <c r="BI348" s="144">
        <f>IF(N348="nulová",J348,0)</f>
        <v>0</v>
      </c>
      <c r="BJ348" s="17" t="s">
        <v>78</v>
      </c>
      <c r="BK348" s="144">
        <f>ROUND(I348*H348,2)</f>
        <v>0</v>
      </c>
      <c r="BL348" s="17" t="s">
        <v>195</v>
      </c>
      <c r="BM348" s="143" t="s">
        <v>1002</v>
      </c>
    </row>
    <row r="349" spans="2:65" s="12" customFormat="1">
      <c r="B349" s="149"/>
      <c r="D349" s="150" t="s">
        <v>144</v>
      </c>
      <c r="E349" s="151" t="s">
        <v>18</v>
      </c>
      <c r="F349" s="152" t="s">
        <v>1003</v>
      </c>
      <c r="H349" s="153">
        <v>2</v>
      </c>
      <c r="I349" s="154"/>
      <c r="L349" s="149"/>
      <c r="M349" s="155"/>
      <c r="T349" s="156"/>
      <c r="AT349" s="151" t="s">
        <v>144</v>
      </c>
      <c r="AU349" s="151" t="s">
        <v>80</v>
      </c>
      <c r="AV349" s="12" t="s">
        <v>80</v>
      </c>
      <c r="AW349" s="12" t="s">
        <v>32</v>
      </c>
      <c r="AX349" s="12" t="s">
        <v>78</v>
      </c>
      <c r="AY349" s="151" t="s">
        <v>189</v>
      </c>
    </row>
    <row r="350" spans="2:65" s="11" customFormat="1" ht="22.9" customHeight="1">
      <c r="B350" s="120"/>
      <c r="D350" s="121" t="s">
        <v>70</v>
      </c>
      <c r="E350" s="130" t="s">
        <v>241</v>
      </c>
      <c r="F350" s="130" t="s">
        <v>282</v>
      </c>
      <c r="I350" s="123"/>
      <c r="J350" s="131">
        <f>BK350</f>
        <v>0</v>
      </c>
      <c r="L350" s="120"/>
      <c r="M350" s="125"/>
      <c r="P350" s="126">
        <f>SUM(P351:P388)</f>
        <v>0</v>
      </c>
      <c r="R350" s="126">
        <f>SUM(R351:R388)</f>
        <v>0.54533940000000003</v>
      </c>
      <c r="T350" s="127">
        <f>SUM(T351:T388)</f>
        <v>0.59640000000000004</v>
      </c>
      <c r="AR350" s="121" t="s">
        <v>78</v>
      </c>
      <c r="AT350" s="128" t="s">
        <v>70</v>
      </c>
      <c r="AU350" s="128" t="s">
        <v>78</v>
      </c>
      <c r="AY350" s="121" t="s">
        <v>189</v>
      </c>
      <c r="BK350" s="129">
        <f>SUM(BK351:BK388)</f>
        <v>0</v>
      </c>
    </row>
    <row r="351" spans="2:65" s="1" customFormat="1" ht="24.2" customHeight="1">
      <c r="B351" s="32"/>
      <c r="C351" s="132" t="s">
        <v>1004</v>
      </c>
      <c r="D351" s="132" t="s">
        <v>191</v>
      </c>
      <c r="E351" s="133" t="s">
        <v>1005</v>
      </c>
      <c r="F351" s="134" t="s">
        <v>1006</v>
      </c>
      <c r="G351" s="135" t="s">
        <v>135</v>
      </c>
      <c r="H351" s="136">
        <v>565.20000000000005</v>
      </c>
      <c r="I351" s="137"/>
      <c r="J351" s="138">
        <f>ROUND(I351*H351,2)</f>
        <v>0</v>
      </c>
      <c r="K351" s="134" t="s">
        <v>194</v>
      </c>
      <c r="L351" s="32"/>
      <c r="M351" s="139" t="s">
        <v>18</v>
      </c>
      <c r="N351" s="140" t="s">
        <v>42</v>
      </c>
      <c r="P351" s="141">
        <f>O351*H351</f>
        <v>0</v>
      </c>
      <c r="Q351" s="141">
        <v>0</v>
      </c>
      <c r="R351" s="141">
        <f>Q351*H351</f>
        <v>0</v>
      </c>
      <c r="S351" s="141">
        <v>0</v>
      </c>
      <c r="T351" s="142">
        <f>S351*H351</f>
        <v>0</v>
      </c>
      <c r="AR351" s="143" t="s">
        <v>195</v>
      </c>
      <c r="AT351" s="143" t="s">
        <v>191</v>
      </c>
      <c r="AU351" s="143" t="s">
        <v>80</v>
      </c>
      <c r="AY351" s="17" t="s">
        <v>189</v>
      </c>
      <c r="BE351" s="144">
        <f>IF(N351="základní",J351,0)</f>
        <v>0</v>
      </c>
      <c r="BF351" s="144">
        <f>IF(N351="snížená",J351,0)</f>
        <v>0</v>
      </c>
      <c r="BG351" s="144">
        <f>IF(N351="zákl. přenesená",J351,0)</f>
        <v>0</v>
      </c>
      <c r="BH351" s="144">
        <f>IF(N351="sníž. přenesená",J351,0)</f>
        <v>0</v>
      </c>
      <c r="BI351" s="144">
        <f>IF(N351="nulová",J351,0)</f>
        <v>0</v>
      </c>
      <c r="BJ351" s="17" t="s">
        <v>78</v>
      </c>
      <c r="BK351" s="144">
        <f>ROUND(I351*H351,2)</f>
        <v>0</v>
      </c>
      <c r="BL351" s="17" t="s">
        <v>195</v>
      </c>
      <c r="BM351" s="143" t="s">
        <v>1007</v>
      </c>
    </row>
    <row r="352" spans="2:65" s="1" customFormat="1">
      <c r="B352" s="32"/>
      <c r="D352" s="145" t="s">
        <v>197</v>
      </c>
      <c r="F352" s="146" t="s">
        <v>1008</v>
      </c>
      <c r="I352" s="147"/>
      <c r="L352" s="32"/>
      <c r="M352" s="148"/>
      <c r="T352" s="51"/>
      <c r="AT352" s="17" t="s">
        <v>197</v>
      </c>
      <c r="AU352" s="17" t="s">
        <v>80</v>
      </c>
    </row>
    <row r="353" spans="2:65" s="12" customFormat="1">
      <c r="B353" s="149"/>
      <c r="D353" s="150" t="s">
        <v>144</v>
      </c>
      <c r="E353" s="151" t="s">
        <v>18</v>
      </c>
      <c r="F353" s="152" t="s">
        <v>1009</v>
      </c>
      <c r="H353" s="153">
        <v>565.20000000000005</v>
      </c>
      <c r="I353" s="154"/>
      <c r="L353" s="149"/>
      <c r="M353" s="155"/>
      <c r="T353" s="156"/>
      <c r="AT353" s="151" t="s">
        <v>144</v>
      </c>
      <c r="AU353" s="151" t="s">
        <v>80</v>
      </c>
      <c r="AV353" s="12" t="s">
        <v>80</v>
      </c>
      <c r="AW353" s="12" t="s">
        <v>32</v>
      </c>
      <c r="AX353" s="12" t="s">
        <v>78</v>
      </c>
      <c r="AY353" s="151" t="s">
        <v>189</v>
      </c>
    </row>
    <row r="354" spans="2:65" s="1" customFormat="1" ht="33" customHeight="1">
      <c r="B354" s="32"/>
      <c r="C354" s="132" t="s">
        <v>1010</v>
      </c>
      <c r="D354" s="132" t="s">
        <v>191</v>
      </c>
      <c r="E354" s="133" t="s">
        <v>1011</v>
      </c>
      <c r="F354" s="134" t="s">
        <v>1012</v>
      </c>
      <c r="G354" s="135" t="s">
        <v>135</v>
      </c>
      <c r="H354" s="136">
        <v>50868</v>
      </c>
      <c r="I354" s="137"/>
      <c r="J354" s="138">
        <f>ROUND(I354*H354,2)</f>
        <v>0</v>
      </c>
      <c r="K354" s="134" t="s">
        <v>194</v>
      </c>
      <c r="L354" s="32"/>
      <c r="M354" s="139" t="s">
        <v>18</v>
      </c>
      <c r="N354" s="140" t="s">
        <v>42</v>
      </c>
      <c r="P354" s="141">
        <f>O354*H354</f>
        <v>0</v>
      </c>
      <c r="Q354" s="141">
        <v>0</v>
      </c>
      <c r="R354" s="141">
        <f>Q354*H354</f>
        <v>0</v>
      </c>
      <c r="S354" s="141">
        <v>0</v>
      </c>
      <c r="T354" s="142">
        <f>S354*H354</f>
        <v>0</v>
      </c>
      <c r="AR354" s="143" t="s">
        <v>195</v>
      </c>
      <c r="AT354" s="143" t="s">
        <v>191</v>
      </c>
      <c r="AU354" s="143" t="s">
        <v>80</v>
      </c>
      <c r="AY354" s="17" t="s">
        <v>189</v>
      </c>
      <c r="BE354" s="144">
        <f>IF(N354="základní",J354,0)</f>
        <v>0</v>
      </c>
      <c r="BF354" s="144">
        <f>IF(N354="snížená",J354,0)</f>
        <v>0</v>
      </c>
      <c r="BG354" s="144">
        <f>IF(N354="zákl. přenesená",J354,0)</f>
        <v>0</v>
      </c>
      <c r="BH354" s="144">
        <f>IF(N354="sníž. přenesená",J354,0)</f>
        <v>0</v>
      </c>
      <c r="BI354" s="144">
        <f>IF(N354="nulová",J354,0)</f>
        <v>0</v>
      </c>
      <c r="BJ354" s="17" t="s">
        <v>78</v>
      </c>
      <c r="BK354" s="144">
        <f>ROUND(I354*H354,2)</f>
        <v>0</v>
      </c>
      <c r="BL354" s="17" t="s">
        <v>195</v>
      </c>
      <c r="BM354" s="143" t="s">
        <v>1013</v>
      </c>
    </row>
    <row r="355" spans="2:65" s="1" customFormat="1">
      <c r="B355" s="32"/>
      <c r="D355" s="145" t="s">
        <v>197</v>
      </c>
      <c r="F355" s="146" t="s">
        <v>1014</v>
      </c>
      <c r="I355" s="147"/>
      <c r="L355" s="32"/>
      <c r="M355" s="148"/>
      <c r="T355" s="51"/>
      <c r="AT355" s="17" t="s">
        <v>197</v>
      </c>
      <c r="AU355" s="17" t="s">
        <v>80</v>
      </c>
    </row>
    <row r="356" spans="2:65" s="1" customFormat="1" ht="19.5">
      <c r="B356" s="32"/>
      <c r="D356" s="150" t="s">
        <v>133</v>
      </c>
      <c r="F356" s="157" t="s">
        <v>1015</v>
      </c>
      <c r="I356" s="147"/>
      <c r="L356" s="32"/>
      <c r="M356" s="148"/>
      <c r="T356" s="51"/>
      <c r="AT356" s="17" t="s">
        <v>133</v>
      </c>
      <c r="AU356" s="17" t="s">
        <v>80</v>
      </c>
    </row>
    <row r="357" spans="2:65" s="12" customFormat="1">
      <c r="B357" s="149"/>
      <c r="D357" s="150" t="s">
        <v>144</v>
      </c>
      <c r="F357" s="152" t="s">
        <v>1016</v>
      </c>
      <c r="H357" s="153">
        <v>50868</v>
      </c>
      <c r="I357" s="154"/>
      <c r="L357" s="149"/>
      <c r="M357" s="155"/>
      <c r="T357" s="156"/>
      <c r="AT357" s="151" t="s">
        <v>144</v>
      </c>
      <c r="AU357" s="151" t="s">
        <v>80</v>
      </c>
      <c r="AV357" s="12" t="s">
        <v>80</v>
      </c>
      <c r="AW357" s="12" t="s">
        <v>4</v>
      </c>
      <c r="AX357" s="12" t="s">
        <v>78</v>
      </c>
      <c r="AY357" s="151" t="s">
        <v>189</v>
      </c>
    </row>
    <row r="358" spans="2:65" s="1" customFormat="1" ht="24.2" customHeight="1">
      <c r="B358" s="32"/>
      <c r="C358" s="132" t="s">
        <v>1017</v>
      </c>
      <c r="D358" s="132" t="s">
        <v>191</v>
      </c>
      <c r="E358" s="133" t="s">
        <v>1018</v>
      </c>
      <c r="F358" s="134" t="s">
        <v>1019</v>
      </c>
      <c r="G358" s="135" t="s">
        <v>135</v>
      </c>
      <c r="H358" s="136">
        <v>565.20000000000005</v>
      </c>
      <c r="I358" s="137"/>
      <c r="J358" s="138">
        <f>ROUND(I358*H358,2)</f>
        <v>0</v>
      </c>
      <c r="K358" s="134" t="s">
        <v>194</v>
      </c>
      <c r="L358" s="32"/>
      <c r="M358" s="139" t="s">
        <v>18</v>
      </c>
      <c r="N358" s="140" t="s">
        <v>42</v>
      </c>
      <c r="P358" s="141">
        <f>O358*H358</f>
        <v>0</v>
      </c>
      <c r="Q358" s="141">
        <v>0</v>
      </c>
      <c r="R358" s="141">
        <f>Q358*H358</f>
        <v>0</v>
      </c>
      <c r="S358" s="141">
        <v>0</v>
      </c>
      <c r="T358" s="142">
        <f>S358*H358</f>
        <v>0</v>
      </c>
      <c r="AR358" s="143" t="s">
        <v>195</v>
      </c>
      <c r="AT358" s="143" t="s">
        <v>191</v>
      </c>
      <c r="AU358" s="143" t="s">
        <v>80</v>
      </c>
      <c r="AY358" s="17" t="s">
        <v>189</v>
      </c>
      <c r="BE358" s="144">
        <f>IF(N358="základní",J358,0)</f>
        <v>0</v>
      </c>
      <c r="BF358" s="144">
        <f>IF(N358="snížená",J358,0)</f>
        <v>0</v>
      </c>
      <c r="BG358" s="144">
        <f>IF(N358="zákl. přenesená",J358,0)</f>
        <v>0</v>
      </c>
      <c r="BH358" s="144">
        <f>IF(N358="sníž. přenesená",J358,0)</f>
        <v>0</v>
      </c>
      <c r="BI358" s="144">
        <f>IF(N358="nulová",J358,0)</f>
        <v>0</v>
      </c>
      <c r="BJ358" s="17" t="s">
        <v>78</v>
      </c>
      <c r="BK358" s="144">
        <f>ROUND(I358*H358,2)</f>
        <v>0</v>
      </c>
      <c r="BL358" s="17" t="s">
        <v>195</v>
      </c>
      <c r="BM358" s="143" t="s">
        <v>1020</v>
      </c>
    </row>
    <row r="359" spans="2:65" s="1" customFormat="1">
      <c r="B359" s="32"/>
      <c r="D359" s="145" t="s">
        <v>197</v>
      </c>
      <c r="F359" s="146" t="s">
        <v>1021</v>
      </c>
      <c r="I359" s="147"/>
      <c r="L359" s="32"/>
      <c r="M359" s="148"/>
      <c r="T359" s="51"/>
      <c r="AT359" s="17" t="s">
        <v>197</v>
      </c>
      <c r="AU359" s="17" t="s">
        <v>80</v>
      </c>
    </row>
    <row r="360" spans="2:65" s="1" customFormat="1" ht="16.5" customHeight="1">
      <c r="B360" s="32"/>
      <c r="C360" s="132" t="s">
        <v>1022</v>
      </c>
      <c r="D360" s="132" t="s">
        <v>191</v>
      </c>
      <c r="E360" s="133" t="s">
        <v>1023</v>
      </c>
      <c r="F360" s="134" t="s">
        <v>1024</v>
      </c>
      <c r="G360" s="135" t="s">
        <v>1025</v>
      </c>
      <c r="H360" s="136">
        <v>4</v>
      </c>
      <c r="I360" s="137"/>
      <c r="J360" s="138">
        <f>ROUND(I360*H360,2)</f>
        <v>0</v>
      </c>
      <c r="K360" s="134" t="s">
        <v>194</v>
      </c>
      <c r="L360" s="32"/>
      <c r="M360" s="139" t="s">
        <v>18</v>
      </c>
      <c r="N360" s="140" t="s">
        <v>42</v>
      </c>
      <c r="P360" s="141">
        <f>O360*H360</f>
        <v>0</v>
      </c>
      <c r="Q360" s="141">
        <v>0</v>
      </c>
      <c r="R360" s="141">
        <f>Q360*H360</f>
        <v>0</v>
      </c>
      <c r="S360" s="141">
        <v>0</v>
      </c>
      <c r="T360" s="142">
        <f>S360*H360</f>
        <v>0</v>
      </c>
      <c r="AR360" s="143" t="s">
        <v>195</v>
      </c>
      <c r="AT360" s="143" t="s">
        <v>191</v>
      </c>
      <c r="AU360" s="143" t="s">
        <v>80</v>
      </c>
      <c r="AY360" s="17" t="s">
        <v>189</v>
      </c>
      <c r="BE360" s="144">
        <f>IF(N360="základní",J360,0)</f>
        <v>0</v>
      </c>
      <c r="BF360" s="144">
        <f>IF(N360="snížená",J360,0)</f>
        <v>0</v>
      </c>
      <c r="BG360" s="144">
        <f>IF(N360="zákl. přenesená",J360,0)</f>
        <v>0</v>
      </c>
      <c r="BH360" s="144">
        <f>IF(N360="sníž. přenesená",J360,0)</f>
        <v>0</v>
      </c>
      <c r="BI360" s="144">
        <f>IF(N360="nulová",J360,0)</f>
        <v>0</v>
      </c>
      <c r="BJ360" s="17" t="s">
        <v>78</v>
      </c>
      <c r="BK360" s="144">
        <f>ROUND(I360*H360,2)</f>
        <v>0</v>
      </c>
      <c r="BL360" s="17" t="s">
        <v>195</v>
      </c>
      <c r="BM360" s="143" t="s">
        <v>1026</v>
      </c>
    </row>
    <row r="361" spans="2:65" s="1" customFormat="1">
      <c r="B361" s="32"/>
      <c r="D361" s="145" t="s">
        <v>197</v>
      </c>
      <c r="F361" s="146" t="s">
        <v>1027</v>
      </c>
      <c r="I361" s="147"/>
      <c r="L361" s="32"/>
      <c r="M361" s="148"/>
      <c r="T361" s="51"/>
      <c r="AT361" s="17" t="s">
        <v>197</v>
      </c>
      <c r="AU361" s="17" t="s">
        <v>80</v>
      </c>
    </row>
    <row r="362" spans="2:65" s="12" customFormat="1">
      <c r="B362" s="149"/>
      <c r="D362" s="150" t="s">
        <v>144</v>
      </c>
      <c r="E362" s="151" t="s">
        <v>18</v>
      </c>
      <c r="F362" s="152" t="s">
        <v>1028</v>
      </c>
      <c r="H362" s="153">
        <v>4</v>
      </c>
      <c r="I362" s="154"/>
      <c r="L362" s="149"/>
      <c r="M362" s="155"/>
      <c r="T362" s="156"/>
      <c r="AT362" s="151" t="s">
        <v>144</v>
      </c>
      <c r="AU362" s="151" t="s">
        <v>80</v>
      </c>
      <c r="AV362" s="12" t="s">
        <v>80</v>
      </c>
      <c r="AW362" s="12" t="s">
        <v>32</v>
      </c>
      <c r="AX362" s="12" t="s">
        <v>78</v>
      </c>
      <c r="AY362" s="151" t="s">
        <v>189</v>
      </c>
    </row>
    <row r="363" spans="2:65" s="1" customFormat="1" ht="21.75" customHeight="1">
      <c r="B363" s="32"/>
      <c r="C363" s="132" t="s">
        <v>1029</v>
      </c>
      <c r="D363" s="132" t="s">
        <v>191</v>
      </c>
      <c r="E363" s="133" t="s">
        <v>1030</v>
      </c>
      <c r="F363" s="134" t="s">
        <v>1031</v>
      </c>
      <c r="G363" s="135" t="s">
        <v>1025</v>
      </c>
      <c r="H363" s="136">
        <v>720</v>
      </c>
      <c r="I363" s="137"/>
      <c r="J363" s="138">
        <f>ROUND(I363*H363,2)</f>
        <v>0</v>
      </c>
      <c r="K363" s="134" t="s">
        <v>194</v>
      </c>
      <c r="L363" s="32"/>
      <c r="M363" s="139" t="s">
        <v>18</v>
      </c>
      <c r="N363" s="140" t="s">
        <v>42</v>
      </c>
      <c r="P363" s="141">
        <f>O363*H363</f>
        <v>0</v>
      </c>
      <c r="Q363" s="141">
        <v>0</v>
      </c>
      <c r="R363" s="141">
        <f>Q363*H363</f>
        <v>0</v>
      </c>
      <c r="S363" s="141">
        <v>0</v>
      </c>
      <c r="T363" s="142">
        <f>S363*H363</f>
        <v>0</v>
      </c>
      <c r="AR363" s="143" t="s">
        <v>195</v>
      </c>
      <c r="AT363" s="143" t="s">
        <v>191</v>
      </c>
      <c r="AU363" s="143" t="s">
        <v>80</v>
      </c>
      <c r="AY363" s="17" t="s">
        <v>189</v>
      </c>
      <c r="BE363" s="144">
        <f>IF(N363="základní",J363,0)</f>
        <v>0</v>
      </c>
      <c r="BF363" s="144">
        <f>IF(N363="snížená",J363,0)</f>
        <v>0</v>
      </c>
      <c r="BG363" s="144">
        <f>IF(N363="zákl. přenesená",J363,0)</f>
        <v>0</v>
      </c>
      <c r="BH363" s="144">
        <f>IF(N363="sníž. přenesená",J363,0)</f>
        <v>0</v>
      </c>
      <c r="BI363" s="144">
        <f>IF(N363="nulová",J363,0)</f>
        <v>0</v>
      </c>
      <c r="BJ363" s="17" t="s">
        <v>78</v>
      </c>
      <c r="BK363" s="144">
        <f>ROUND(I363*H363,2)</f>
        <v>0</v>
      </c>
      <c r="BL363" s="17" t="s">
        <v>195</v>
      </c>
      <c r="BM363" s="143" t="s">
        <v>1032</v>
      </c>
    </row>
    <row r="364" spans="2:65" s="1" customFormat="1">
      <c r="B364" s="32"/>
      <c r="D364" s="145" t="s">
        <v>197</v>
      </c>
      <c r="F364" s="146" t="s">
        <v>1033</v>
      </c>
      <c r="I364" s="147"/>
      <c r="L364" s="32"/>
      <c r="M364" s="148"/>
      <c r="T364" s="51"/>
      <c r="AT364" s="17" t="s">
        <v>197</v>
      </c>
      <c r="AU364" s="17" t="s">
        <v>80</v>
      </c>
    </row>
    <row r="365" spans="2:65" s="12" customFormat="1">
      <c r="B365" s="149"/>
      <c r="D365" s="150" t="s">
        <v>144</v>
      </c>
      <c r="F365" s="152" t="s">
        <v>1034</v>
      </c>
      <c r="H365" s="153">
        <v>720</v>
      </c>
      <c r="I365" s="154"/>
      <c r="L365" s="149"/>
      <c r="M365" s="155"/>
      <c r="T365" s="156"/>
      <c r="AT365" s="151" t="s">
        <v>144</v>
      </c>
      <c r="AU365" s="151" t="s">
        <v>80</v>
      </c>
      <c r="AV365" s="12" t="s">
        <v>80</v>
      </c>
      <c r="AW365" s="12" t="s">
        <v>4</v>
      </c>
      <c r="AX365" s="12" t="s">
        <v>78</v>
      </c>
      <c r="AY365" s="151" t="s">
        <v>189</v>
      </c>
    </row>
    <row r="366" spans="2:65" s="1" customFormat="1" ht="16.5" customHeight="1">
      <c r="B366" s="32"/>
      <c r="C366" s="132" t="s">
        <v>1035</v>
      </c>
      <c r="D366" s="132" t="s">
        <v>191</v>
      </c>
      <c r="E366" s="133" t="s">
        <v>1036</v>
      </c>
      <c r="F366" s="134" t="s">
        <v>1037</v>
      </c>
      <c r="G366" s="135" t="s">
        <v>1025</v>
      </c>
      <c r="H366" s="136">
        <v>4</v>
      </c>
      <c r="I366" s="137"/>
      <c r="J366" s="138">
        <f>ROUND(I366*H366,2)</f>
        <v>0</v>
      </c>
      <c r="K366" s="134" t="s">
        <v>194</v>
      </c>
      <c r="L366" s="32"/>
      <c r="M366" s="139" t="s">
        <v>18</v>
      </c>
      <c r="N366" s="140" t="s">
        <v>42</v>
      </c>
      <c r="P366" s="141">
        <f>O366*H366</f>
        <v>0</v>
      </c>
      <c r="Q366" s="141">
        <v>0</v>
      </c>
      <c r="R366" s="141">
        <f>Q366*H366</f>
        <v>0</v>
      </c>
      <c r="S366" s="141">
        <v>0</v>
      </c>
      <c r="T366" s="142">
        <f>S366*H366</f>
        <v>0</v>
      </c>
      <c r="AR366" s="143" t="s">
        <v>195</v>
      </c>
      <c r="AT366" s="143" t="s">
        <v>191</v>
      </c>
      <c r="AU366" s="143" t="s">
        <v>80</v>
      </c>
      <c r="AY366" s="17" t="s">
        <v>189</v>
      </c>
      <c r="BE366" s="144">
        <f>IF(N366="základní",J366,0)</f>
        <v>0</v>
      </c>
      <c r="BF366" s="144">
        <f>IF(N366="snížená",J366,0)</f>
        <v>0</v>
      </c>
      <c r="BG366" s="144">
        <f>IF(N366="zákl. přenesená",J366,0)</f>
        <v>0</v>
      </c>
      <c r="BH366" s="144">
        <f>IF(N366="sníž. přenesená",J366,0)</f>
        <v>0</v>
      </c>
      <c r="BI366" s="144">
        <f>IF(N366="nulová",J366,0)</f>
        <v>0</v>
      </c>
      <c r="BJ366" s="17" t="s">
        <v>78</v>
      </c>
      <c r="BK366" s="144">
        <f>ROUND(I366*H366,2)</f>
        <v>0</v>
      </c>
      <c r="BL366" s="17" t="s">
        <v>195</v>
      </c>
      <c r="BM366" s="143" t="s">
        <v>1038</v>
      </c>
    </row>
    <row r="367" spans="2:65" s="1" customFormat="1">
      <c r="B367" s="32"/>
      <c r="D367" s="145" t="s">
        <v>197</v>
      </c>
      <c r="F367" s="146" t="s">
        <v>1039</v>
      </c>
      <c r="I367" s="147"/>
      <c r="L367" s="32"/>
      <c r="M367" s="148"/>
      <c r="T367" s="51"/>
      <c r="AT367" s="17" t="s">
        <v>197</v>
      </c>
      <c r="AU367" s="17" t="s">
        <v>80</v>
      </c>
    </row>
    <row r="368" spans="2:65" s="1" customFormat="1" ht="16.5" customHeight="1">
      <c r="B368" s="32"/>
      <c r="C368" s="132" t="s">
        <v>1040</v>
      </c>
      <c r="D368" s="132" t="s">
        <v>191</v>
      </c>
      <c r="E368" s="133" t="s">
        <v>1041</v>
      </c>
      <c r="F368" s="134" t="s">
        <v>1042</v>
      </c>
      <c r="G368" s="135" t="s">
        <v>1043</v>
      </c>
      <c r="H368" s="136">
        <v>1</v>
      </c>
      <c r="I368" s="137"/>
      <c r="J368" s="138">
        <f>ROUND(I368*H368,2)</f>
        <v>0</v>
      </c>
      <c r="K368" s="134" t="s">
        <v>18</v>
      </c>
      <c r="L368" s="32"/>
      <c r="M368" s="139" t="s">
        <v>18</v>
      </c>
      <c r="N368" s="140" t="s">
        <v>42</v>
      </c>
      <c r="P368" s="141">
        <f>O368*H368</f>
        <v>0</v>
      </c>
      <c r="Q368" s="141">
        <v>0</v>
      </c>
      <c r="R368" s="141">
        <f>Q368*H368</f>
        <v>0</v>
      </c>
      <c r="S368" s="141">
        <v>0</v>
      </c>
      <c r="T368" s="142">
        <f>S368*H368</f>
        <v>0</v>
      </c>
      <c r="AR368" s="143" t="s">
        <v>195</v>
      </c>
      <c r="AT368" s="143" t="s">
        <v>191</v>
      </c>
      <c r="AU368" s="143" t="s">
        <v>80</v>
      </c>
      <c r="AY368" s="17" t="s">
        <v>189</v>
      </c>
      <c r="BE368" s="144">
        <f>IF(N368="základní",J368,0)</f>
        <v>0</v>
      </c>
      <c r="BF368" s="144">
        <f>IF(N368="snížená",J368,0)</f>
        <v>0</v>
      </c>
      <c r="BG368" s="144">
        <f>IF(N368="zákl. přenesená",J368,0)</f>
        <v>0</v>
      </c>
      <c r="BH368" s="144">
        <f>IF(N368="sníž. přenesená",J368,0)</f>
        <v>0</v>
      </c>
      <c r="BI368" s="144">
        <f>IF(N368="nulová",J368,0)</f>
        <v>0</v>
      </c>
      <c r="BJ368" s="17" t="s">
        <v>78</v>
      </c>
      <c r="BK368" s="144">
        <f>ROUND(I368*H368,2)</f>
        <v>0</v>
      </c>
      <c r="BL368" s="17" t="s">
        <v>195</v>
      </c>
      <c r="BM368" s="143" t="s">
        <v>1044</v>
      </c>
    </row>
    <row r="369" spans="2:65" s="1" customFormat="1" ht="19.5">
      <c r="B369" s="32"/>
      <c r="D369" s="150" t="s">
        <v>133</v>
      </c>
      <c r="F369" s="157" t="s">
        <v>1045</v>
      </c>
      <c r="I369" s="147"/>
      <c r="L369" s="32"/>
      <c r="M369" s="148"/>
      <c r="T369" s="51"/>
      <c r="AT369" s="17" t="s">
        <v>133</v>
      </c>
      <c r="AU369" s="17" t="s">
        <v>80</v>
      </c>
    </row>
    <row r="370" spans="2:65" s="1" customFormat="1" ht="24.2" customHeight="1">
      <c r="B370" s="32"/>
      <c r="C370" s="132" t="s">
        <v>1046</v>
      </c>
      <c r="D370" s="132" t="s">
        <v>191</v>
      </c>
      <c r="E370" s="133" t="s">
        <v>1047</v>
      </c>
      <c r="F370" s="134" t="s">
        <v>1048</v>
      </c>
      <c r="G370" s="135" t="s">
        <v>135</v>
      </c>
      <c r="H370" s="136">
        <v>406.875</v>
      </c>
      <c r="I370" s="137"/>
      <c r="J370" s="138">
        <f>ROUND(I370*H370,2)</f>
        <v>0</v>
      </c>
      <c r="K370" s="134" t="s">
        <v>194</v>
      </c>
      <c r="L370" s="32"/>
      <c r="M370" s="139" t="s">
        <v>18</v>
      </c>
      <c r="N370" s="140" t="s">
        <v>42</v>
      </c>
      <c r="P370" s="141">
        <f>O370*H370</f>
        <v>0</v>
      </c>
      <c r="Q370" s="141">
        <v>4.0000000000000003E-5</v>
      </c>
      <c r="R370" s="141">
        <f>Q370*H370</f>
        <v>1.6275000000000001E-2</v>
      </c>
      <c r="S370" s="141">
        <v>0</v>
      </c>
      <c r="T370" s="142">
        <f>S370*H370</f>
        <v>0</v>
      </c>
      <c r="AR370" s="143" t="s">
        <v>195</v>
      </c>
      <c r="AT370" s="143" t="s">
        <v>191</v>
      </c>
      <c r="AU370" s="143" t="s">
        <v>80</v>
      </c>
      <c r="AY370" s="17" t="s">
        <v>189</v>
      </c>
      <c r="BE370" s="144">
        <f>IF(N370="základní",J370,0)</f>
        <v>0</v>
      </c>
      <c r="BF370" s="144">
        <f>IF(N370="snížená",J370,0)</f>
        <v>0</v>
      </c>
      <c r="BG370" s="144">
        <f>IF(N370="zákl. přenesená",J370,0)</f>
        <v>0</v>
      </c>
      <c r="BH370" s="144">
        <f>IF(N370="sníž. přenesená",J370,0)</f>
        <v>0</v>
      </c>
      <c r="BI370" s="144">
        <f>IF(N370="nulová",J370,0)</f>
        <v>0</v>
      </c>
      <c r="BJ370" s="17" t="s">
        <v>78</v>
      </c>
      <c r="BK370" s="144">
        <f>ROUND(I370*H370,2)</f>
        <v>0</v>
      </c>
      <c r="BL370" s="17" t="s">
        <v>195</v>
      </c>
      <c r="BM370" s="143" t="s">
        <v>1049</v>
      </c>
    </row>
    <row r="371" spans="2:65" s="1" customFormat="1">
      <c r="B371" s="32"/>
      <c r="D371" s="145" t="s">
        <v>197</v>
      </c>
      <c r="F371" s="146" t="s">
        <v>1050</v>
      </c>
      <c r="I371" s="147"/>
      <c r="L371" s="32"/>
      <c r="M371" s="148"/>
      <c r="T371" s="51"/>
      <c r="AT371" s="17" t="s">
        <v>197</v>
      </c>
      <c r="AU371" s="17" t="s">
        <v>80</v>
      </c>
    </row>
    <row r="372" spans="2:65" s="12" customFormat="1">
      <c r="B372" s="149"/>
      <c r="D372" s="150" t="s">
        <v>144</v>
      </c>
      <c r="E372" s="151" t="s">
        <v>18</v>
      </c>
      <c r="F372" s="152" t="s">
        <v>1051</v>
      </c>
      <c r="H372" s="153">
        <v>387.5</v>
      </c>
      <c r="I372" s="154"/>
      <c r="L372" s="149"/>
      <c r="M372" s="155"/>
      <c r="T372" s="156"/>
      <c r="AT372" s="151" t="s">
        <v>144</v>
      </c>
      <c r="AU372" s="151" t="s">
        <v>80</v>
      </c>
      <c r="AV372" s="12" t="s">
        <v>80</v>
      </c>
      <c r="AW372" s="12" t="s">
        <v>32</v>
      </c>
      <c r="AX372" s="12" t="s">
        <v>78</v>
      </c>
      <c r="AY372" s="151" t="s">
        <v>189</v>
      </c>
    </row>
    <row r="373" spans="2:65" s="12" customFormat="1">
      <c r="B373" s="149"/>
      <c r="D373" s="150" t="s">
        <v>144</v>
      </c>
      <c r="F373" s="152" t="s">
        <v>1052</v>
      </c>
      <c r="H373" s="153">
        <v>406.875</v>
      </c>
      <c r="I373" s="154"/>
      <c r="L373" s="149"/>
      <c r="M373" s="155"/>
      <c r="T373" s="156"/>
      <c r="AT373" s="151" t="s">
        <v>144</v>
      </c>
      <c r="AU373" s="151" t="s">
        <v>80</v>
      </c>
      <c r="AV373" s="12" t="s">
        <v>80</v>
      </c>
      <c r="AW373" s="12" t="s">
        <v>4</v>
      </c>
      <c r="AX373" s="12" t="s">
        <v>78</v>
      </c>
      <c r="AY373" s="151" t="s">
        <v>189</v>
      </c>
    </row>
    <row r="374" spans="2:65" s="1" customFormat="1" ht="33" customHeight="1">
      <c r="B374" s="32"/>
      <c r="C374" s="132" t="s">
        <v>1053</v>
      </c>
      <c r="D374" s="132" t="s">
        <v>191</v>
      </c>
      <c r="E374" s="133" t="s">
        <v>1054</v>
      </c>
      <c r="F374" s="134" t="s">
        <v>1055</v>
      </c>
      <c r="G374" s="135" t="s">
        <v>551</v>
      </c>
      <c r="H374" s="136">
        <v>3</v>
      </c>
      <c r="I374" s="137"/>
      <c r="J374" s="138">
        <f>ROUND(I374*H374,2)</f>
        <v>0</v>
      </c>
      <c r="K374" s="134" t="s">
        <v>194</v>
      </c>
      <c r="L374" s="32"/>
      <c r="M374" s="139" t="s">
        <v>18</v>
      </c>
      <c r="N374" s="140" t="s">
        <v>42</v>
      </c>
      <c r="P374" s="141">
        <f>O374*H374</f>
        <v>0</v>
      </c>
      <c r="Q374" s="141">
        <v>9.3600000000000003E-3</v>
      </c>
      <c r="R374" s="141">
        <f>Q374*H374</f>
        <v>2.8080000000000001E-2</v>
      </c>
      <c r="S374" s="141">
        <v>0</v>
      </c>
      <c r="T374" s="142">
        <f>S374*H374</f>
        <v>0</v>
      </c>
      <c r="AR374" s="143" t="s">
        <v>195</v>
      </c>
      <c r="AT374" s="143" t="s">
        <v>191</v>
      </c>
      <c r="AU374" s="143" t="s">
        <v>80</v>
      </c>
      <c r="AY374" s="17" t="s">
        <v>189</v>
      </c>
      <c r="BE374" s="144">
        <f>IF(N374="základní",J374,0)</f>
        <v>0</v>
      </c>
      <c r="BF374" s="144">
        <f>IF(N374="snížená",J374,0)</f>
        <v>0</v>
      </c>
      <c r="BG374" s="144">
        <f>IF(N374="zákl. přenesená",J374,0)</f>
        <v>0</v>
      </c>
      <c r="BH374" s="144">
        <f>IF(N374="sníž. přenesená",J374,0)</f>
        <v>0</v>
      </c>
      <c r="BI374" s="144">
        <f>IF(N374="nulová",J374,0)</f>
        <v>0</v>
      </c>
      <c r="BJ374" s="17" t="s">
        <v>78</v>
      </c>
      <c r="BK374" s="144">
        <f>ROUND(I374*H374,2)</f>
        <v>0</v>
      </c>
      <c r="BL374" s="17" t="s">
        <v>195</v>
      </c>
      <c r="BM374" s="143" t="s">
        <v>1056</v>
      </c>
    </row>
    <row r="375" spans="2:65" s="1" customFormat="1">
      <c r="B375" s="32"/>
      <c r="D375" s="145" t="s">
        <v>197</v>
      </c>
      <c r="F375" s="146" t="s">
        <v>1057</v>
      </c>
      <c r="I375" s="147"/>
      <c r="L375" s="32"/>
      <c r="M375" s="148"/>
      <c r="T375" s="51"/>
      <c r="AT375" s="17" t="s">
        <v>197</v>
      </c>
      <c r="AU375" s="17" t="s">
        <v>80</v>
      </c>
    </row>
    <row r="376" spans="2:65" s="1" customFormat="1" ht="24.2" customHeight="1">
      <c r="B376" s="32"/>
      <c r="C376" s="168" t="s">
        <v>1058</v>
      </c>
      <c r="D376" s="168" t="s">
        <v>651</v>
      </c>
      <c r="E376" s="169" t="s">
        <v>1059</v>
      </c>
      <c r="F376" s="170" t="s">
        <v>1060</v>
      </c>
      <c r="G376" s="171" t="s">
        <v>551</v>
      </c>
      <c r="H376" s="172">
        <v>3</v>
      </c>
      <c r="I376" s="173"/>
      <c r="J376" s="174">
        <f>ROUND(I376*H376,2)</f>
        <v>0</v>
      </c>
      <c r="K376" s="170" t="s">
        <v>194</v>
      </c>
      <c r="L376" s="175"/>
      <c r="M376" s="176" t="s">
        <v>18</v>
      </c>
      <c r="N376" s="177" t="s">
        <v>42</v>
      </c>
      <c r="P376" s="141">
        <f>O376*H376</f>
        <v>0</v>
      </c>
      <c r="Q376" s="141">
        <v>0.02</v>
      </c>
      <c r="R376" s="141">
        <f>Q376*H376</f>
        <v>0.06</v>
      </c>
      <c r="S376" s="141">
        <v>0</v>
      </c>
      <c r="T376" s="142">
        <f>S376*H376</f>
        <v>0</v>
      </c>
      <c r="AR376" s="143" t="s">
        <v>234</v>
      </c>
      <c r="AT376" s="143" t="s">
        <v>651</v>
      </c>
      <c r="AU376" s="143" t="s">
        <v>80</v>
      </c>
      <c r="AY376" s="17" t="s">
        <v>189</v>
      </c>
      <c r="BE376" s="144">
        <f>IF(N376="základní",J376,0)</f>
        <v>0</v>
      </c>
      <c r="BF376" s="144">
        <f>IF(N376="snížená",J376,0)</f>
        <v>0</v>
      </c>
      <c r="BG376" s="144">
        <f>IF(N376="zákl. přenesená",J376,0)</f>
        <v>0</v>
      </c>
      <c r="BH376" s="144">
        <f>IF(N376="sníž. přenesená",J376,0)</f>
        <v>0</v>
      </c>
      <c r="BI376" s="144">
        <f>IF(N376="nulová",J376,0)</f>
        <v>0</v>
      </c>
      <c r="BJ376" s="17" t="s">
        <v>78</v>
      </c>
      <c r="BK376" s="144">
        <f>ROUND(I376*H376,2)</f>
        <v>0</v>
      </c>
      <c r="BL376" s="17" t="s">
        <v>195</v>
      </c>
      <c r="BM376" s="143" t="s">
        <v>1061</v>
      </c>
    </row>
    <row r="377" spans="2:65" s="1" customFormat="1" ht="97.5">
      <c r="B377" s="32"/>
      <c r="D377" s="150" t="s">
        <v>133</v>
      </c>
      <c r="F377" s="157" t="s">
        <v>1062</v>
      </c>
      <c r="I377" s="147"/>
      <c r="L377" s="32"/>
      <c r="M377" s="148"/>
      <c r="T377" s="51"/>
      <c r="AT377" s="17" t="s">
        <v>133</v>
      </c>
      <c r="AU377" s="17" t="s">
        <v>80</v>
      </c>
    </row>
    <row r="378" spans="2:65" s="12" customFormat="1">
      <c r="B378" s="149"/>
      <c r="D378" s="150" t="s">
        <v>144</v>
      </c>
      <c r="E378" s="151" t="s">
        <v>18</v>
      </c>
      <c r="F378" s="152" t="s">
        <v>1063</v>
      </c>
      <c r="H378" s="153">
        <v>3</v>
      </c>
      <c r="I378" s="154"/>
      <c r="L378" s="149"/>
      <c r="M378" s="155"/>
      <c r="T378" s="156"/>
      <c r="AT378" s="151" t="s">
        <v>144</v>
      </c>
      <c r="AU378" s="151" t="s">
        <v>80</v>
      </c>
      <c r="AV378" s="12" t="s">
        <v>80</v>
      </c>
      <c r="AW378" s="12" t="s">
        <v>32</v>
      </c>
      <c r="AX378" s="12" t="s">
        <v>78</v>
      </c>
      <c r="AY378" s="151" t="s">
        <v>189</v>
      </c>
    </row>
    <row r="379" spans="2:65" s="1" customFormat="1" ht="16.5" customHeight="1">
      <c r="B379" s="32"/>
      <c r="C379" s="132" t="s">
        <v>1064</v>
      </c>
      <c r="D379" s="132" t="s">
        <v>191</v>
      </c>
      <c r="E379" s="133" t="s">
        <v>1065</v>
      </c>
      <c r="F379" s="134" t="s">
        <v>1066</v>
      </c>
      <c r="G379" s="135" t="s">
        <v>551</v>
      </c>
      <c r="H379" s="136">
        <v>3</v>
      </c>
      <c r="I379" s="137"/>
      <c r="J379" s="138">
        <f>ROUND(I379*H379,2)</f>
        <v>0</v>
      </c>
      <c r="K379" s="134" t="s">
        <v>18</v>
      </c>
      <c r="L379" s="32"/>
      <c r="M379" s="139" t="s">
        <v>18</v>
      </c>
      <c r="N379" s="140" t="s">
        <v>42</v>
      </c>
      <c r="P379" s="141">
        <f>O379*H379</f>
        <v>0</v>
      </c>
      <c r="Q379" s="141">
        <v>1.8000000000000001E-4</v>
      </c>
      <c r="R379" s="141">
        <f>Q379*H379</f>
        <v>5.4000000000000001E-4</v>
      </c>
      <c r="S379" s="141">
        <v>0</v>
      </c>
      <c r="T379" s="142">
        <f>S379*H379</f>
        <v>0</v>
      </c>
      <c r="AR379" s="143" t="s">
        <v>195</v>
      </c>
      <c r="AT379" s="143" t="s">
        <v>191</v>
      </c>
      <c r="AU379" s="143" t="s">
        <v>80</v>
      </c>
      <c r="AY379" s="17" t="s">
        <v>189</v>
      </c>
      <c r="BE379" s="144">
        <f>IF(N379="základní",J379,0)</f>
        <v>0</v>
      </c>
      <c r="BF379" s="144">
        <f>IF(N379="snížená",J379,0)</f>
        <v>0</v>
      </c>
      <c r="BG379" s="144">
        <f>IF(N379="zákl. přenesená",J379,0)</f>
        <v>0</v>
      </c>
      <c r="BH379" s="144">
        <f>IF(N379="sníž. přenesená",J379,0)</f>
        <v>0</v>
      </c>
      <c r="BI379" s="144">
        <f>IF(N379="nulová",J379,0)</f>
        <v>0</v>
      </c>
      <c r="BJ379" s="17" t="s">
        <v>78</v>
      </c>
      <c r="BK379" s="144">
        <f>ROUND(I379*H379,2)</f>
        <v>0</v>
      </c>
      <c r="BL379" s="17" t="s">
        <v>195</v>
      </c>
      <c r="BM379" s="143" t="s">
        <v>1067</v>
      </c>
    </row>
    <row r="380" spans="2:65" s="1" customFormat="1" ht="16.5" customHeight="1">
      <c r="B380" s="32"/>
      <c r="C380" s="168" t="s">
        <v>1068</v>
      </c>
      <c r="D380" s="168" t="s">
        <v>651</v>
      </c>
      <c r="E380" s="169" t="s">
        <v>1069</v>
      </c>
      <c r="F380" s="170" t="s">
        <v>1070</v>
      </c>
      <c r="G380" s="171" t="s">
        <v>551</v>
      </c>
      <c r="H380" s="172">
        <v>3</v>
      </c>
      <c r="I380" s="173"/>
      <c r="J380" s="174">
        <f>ROUND(I380*H380,2)</f>
        <v>0</v>
      </c>
      <c r="K380" s="170" t="s">
        <v>194</v>
      </c>
      <c r="L380" s="175"/>
      <c r="M380" s="176" t="s">
        <v>18</v>
      </c>
      <c r="N380" s="177" t="s">
        <v>42</v>
      </c>
      <c r="P380" s="141">
        <f>O380*H380</f>
        <v>0</v>
      </c>
      <c r="Q380" s="141">
        <v>1.2E-2</v>
      </c>
      <c r="R380" s="141">
        <f>Q380*H380</f>
        <v>3.6000000000000004E-2</v>
      </c>
      <c r="S380" s="141">
        <v>0</v>
      </c>
      <c r="T380" s="142">
        <f>S380*H380</f>
        <v>0</v>
      </c>
      <c r="AR380" s="143" t="s">
        <v>234</v>
      </c>
      <c r="AT380" s="143" t="s">
        <v>651</v>
      </c>
      <c r="AU380" s="143" t="s">
        <v>80</v>
      </c>
      <c r="AY380" s="17" t="s">
        <v>189</v>
      </c>
      <c r="BE380" s="144">
        <f>IF(N380="základní",J380,0)</f>
        <v>0</v>
      </c>
      <c r="BF380" s="144">
        <f>IF(N380="snížená",J380,0)</f>
        <v>0</v>
      </c>
      <c r="BG380" s="144">
        <f>IF(N380="zákl. přenesená",J380,0)</f>
        <v>0</v>
      </c>
      <c r="BH380" s="144">
        <f>IF(N380="sníž. přenesená",J380,0)</f>
        <v>0</v>
      </c>
      <c r="BI380" s="144">
        <f>IF(N380="nulová",J380,0)</f>
        <v>0</v>
      </c>
      <c r="BJ380" s="17" t="s">
        <v>78</v>
      </c>
      <c r="BK380" s="144">
        <f>ROUND(I380*H380,2)</f>
        <v>0</v>
      </c>
      <c r="BL380" s="17" t="s">
        <v>195</v>
      </c>
      <c r="BM380" s="143" t="s">
        <v>1071</v>
      </c>
    </row>
    <row r="381" spans="2:65" s="12" customFormat="1">
      <c r="B381" s="149"/>
      <c r="D381" s="150" t="s">
        <v>144</v>
      </c>
      <c r="E381" s="151" t="s">
        <v>18</v>
      </c>
      <c r="F381" s="152" t="s">
        <v>1072</v>
      </c>
      <c r="H381" s="153">
        <v>3</v>
      </c>
      <c r="I381" s="154"/>
      <c r="L381" s="149"/>
      <c r="M381" s="155"/>
      <c r="T381" s="156"/>
      <c r="AT381" s="151" t="s">
        <v>144</v>
      </c>
      <c r="AU381" s="151" t="s">
        <v>80</v>
      </c>
      <c r="AV381" s="12" t="s">
        <v>80</v>
      </c>
      <c r="AW381" s="12" t="s">
        <v>32</v>
      </c>
      <c r="AX381" s="12" t="s">
        <v>78</v>
      </c>
      <c r="AY381" s="151" t="s">
        <v>189</v>
      </c>
    </row>
    <row r="382" spans="2:65" s="1" customFormat="1" ht="21.75" customHeight="1">
      <c r="B382" s="32"/>
      <c r="C382" s="132" t="s">
        <v>1073</v>
      </c>
      <c r="D382" s="132" t="s">
        <v>191</v>
      </c>
      <c r="E382" s="133" t="s">
        <v>1074</v>
      </c>
      <c r="F382" s="134" t="s">
        <v>1075</v>
      </c>
      <c r="G382" s="135" t="s">
        <v>135</v>
      </c>
      <c r="H382" s="136">
        <v>8.52</v>
      </c>
      <c r="I382" s="137"/>
      <c r="J382" s="138">
        <f>ROUND(I382*H382,2)</f>
        <v>0</v>
      </c>
      <c r="K382" s="134" t="s">
        <v>194</v>
      </c>
      <c r="L382" s="32"/>
      <c r="M382" s="139" t="s">
        <v>18</v>
      </c>
      <c r="N382" s="140" t="s">
        <v>42</v>
      </c>
      <c r="P382" s="141">
        <f>O382*H382</f>
        <v>0</v>
      </c>
      <c r="Q382" s="141">
        <v>0</v>
      </c>
      <c r="R382" s="141">
        <f>Q382*H382</f>
        <v>0</v>
      </c>
      <c r="S382" s="141">
        <v>7.0000000000000007E-2</v>
      </c>
      <c r="T382" s="142">
        <f>S382*H382</f>
        <v>0.59640000000000004</v>
      </c>
      <c r="AR382" s="143" t="s">
        <v>195</v>
      </c>
      <c r="AT382" s="143" t="s">
        <v>191</v>
      </c>
      <c r="AU382" s="143" t="s">
        <v>80</v>
      </c>
      <c r="AY382" s="17" t="s">
        <v>189</v>
      </c>
      <c r="BE382" s="144">
        <f>IF(N382="základní",J382,0)</f>
        <v>0</v>
      </c>
      <c r="BF382" s="144">
        <f>IF(N382="snížená",J382,0)</f>
        <v>0</v>
      </c>
      <c r="BG382" s="144">
        <f>IF(N382="zákl. přenesená",J382,0)</f>
        <v>0</v>
      </c>
      <c r="BH382" s="144">
        <f>IF(N382="sníž. přenesená",J382,0)</f>
        <v>0</v>
      </c>
      <c r="BI382" s="144">
        <f>IF(N382="nulová",J382,0)</f>
        <v>0</v>
      </c>
      <c r="BJ382" s="17" t="s">
        <v>78</v>
      </c>
      <c r="BK382" s="144">
        <f>ROUND(I382*H382,2)</f>
        <v>0</v>
      </c>
      <c r="BL382" s="17" t="s">
        <v>195</v>
      </c>
      <c r="BM382" s="143" t="s">
        <v>1076</v>
      </c>
    </row>
    <row r="383" spans="2:65" s="1" customFormat="1">
      <c r="B383" s="32"/>
      <c r="D383" s="145" t="s">
        <v>197</v>
      </c>
      <c r="F383" s="146" t="s">
        <v>1077</v>
      </c>
      <c r="I383" s="147"/>
      <c r="L383" s="32"/>
      <c r="M383" s="148"/>
      <c r="T383" s="51"/>
      <c r="AT383" s="17" t="s">
        <v>197</v>
      </c>
      <c r="AU383" s="17" t="s">
        <v>80</v>
      </c>
    </row>
    <row r="384" spans="2:65" s="12" customFormat="1">
      <c r="B384" s="149"/>
      <c r="D384" s="150" t="s">
        <v>144</v>
      </c>
      <c r="E384" s="151" t="s">
        <v>18</v>
      </c>
      <c r="F384" s="152" t="s">
        <v>1078</v>
      </c>
      <c r="H384" s="153">
        <v>8.52</v>
      </c>
      <c r="I384" s="154"/>
      <c r="L384" s="149"/>
      <c r="M384" s="155"/>
      <c r="T384" s="156"/>
      <c r="AT384" s="151" t="s">
        <v>144</v>
      </c>
      <c r="AU384" s="151" t="s">
        <v>80</v>
      </c>
      <c r="AV384" s="12" t="s">
        <v>80</v>
      </c>
      <c r="AW384" s="12" t="s">
        <v>32</v>
      </c>
      <c r="AX384" s="12" t="s">
        <v>78</v>
      </c>
      <c r="AY384" s="151" t="s">
        <v>189</v>
      </c>
    </row>
    <row r="385" spans="2:65" s="1" customFormat="1" ht="24.2" customHeight="1">
      <c r="B385" s="32"/>
      <c r="C385" s="132" t="s">
        <v>1079</v>
      </c>
      <c r="D385" s="132" t="s">
        <v>191</v>
      </c>
      <c r="E385" s="133" t="s">
        <v>1080</v>
      </c>
      <c r="F385" s="134" t="s">
        <v>1081</v>
      </c>
      <c r="G385" s="135" t="s">
        <v>135</v>
      </c>
      <c r="H385" s="136">
        <v>8.52</v>
      </c>
      <c r="I385" s="137"/>
      <c r="J385" s="138">
        <f>ROUND(I385*H385,2)</f>
        <v>0</v>
      </c>
      <c r="K385" s="134" t="s">
        <v>194</v>
      </c>
      <c r="L385" s="32"/>
      <c r="M385" s="139" t="s">
        <v>18</v>
      </c>
      <c r="N385" s="140" t="s">
        <v>42</v>
      </c>
      <c r="P385" s="141">
        <f>O385*H385</f>
        <v>0</v>
      </c>
      <c r="Q385" s="141">
        <v>4.0289999999999999E-2</v>
      </c>
      <c r="R385" s="141">
        <f>Q385*H385</f>
        <v>0.34327079999999999</v>
      </c>
      <c r="S385" s="141">
        <v>0</v>
      </c>
      <c r="T385" s="142">
        <f>S385*H385</f>
        <v>0</v>
      </c>
      <c r="AR385" s="143" t="s">
        <v>195</v>
      </c>
      <c r="AT385" s="143" t="s">
        <v>191</v>
      </c>
      <c r="AU385" s="143" t="s">
        <v>80</v>
      </c>
      <c r="AY385" s="17" t="s">
        <v>189</v>
      </c>
      <c r="BE385" s="144">
        <f>IF(N385="základní",J385,0)</f>
        <v>0</v>
      </c>
      <c r="BF385" s="144">
        <f>IF(N385="snížená",J385,0)</f>
        <v>0</v>
      </c>
      <c r="BG385" s="144">
        <f>IF(N385="zákl. přenesená",J385,0)</f>
        <v>0</v>
      </c>
      <c r="BH385" s="144">
        <f>IF(N385="sníž. přenesená",J385,0)</f>
        <v>0</v>
      </c>
      <c r="BI385" s="144">
        <f>IF(N385="nulová",J385,0)</f>
        <v>0</v>
      </c>
      <c r="BJ385" s="17" t="s">
        <v>78</v>
      </c>
      <c r="BK385" s="144">
        <f>ROUND(I385*H385,2)</f>
        <v>0</v>
      </c>
      <c r="BL385" s="17" t="s">
        <v>195</v>
      </c>
      <c r="BM385" s="143" t="s">
        <v>1082</v>
      </c>
    </row>
    <row r="386" spans="2:65" s="1" customFormat="1">
      <c r="B386" s="32"/>
      <c r="D386" s="145" t="s">
        <v>197</v>
      </c>
      <c r="F386" s="146" t="s">
        <v>1083</v>
      </c>
      <c r="I386" s="147"/>
      <c r="L386" s="32"/>
      <c r="M386" s="148"/>
      <c r="T386" s="51"/>
      <c r="AT386" s="17" t="s">
        <v>197</v>
      </c>
      <c r="AU386" s="17" t="s">
        <v>80</v>
      </c>
    </row>
    <row r="387" spans="2:65" s="1" customFormat="1" ht="21.75" customHeight="1">
      <c r="B387" s="32"/>
      <c r="C387" s="132" t="s">
        <v>1084</v>
      </c>
      <c r="D387" s="132" t="s">
        <v>191</v>
      </c>
      <c r="E387" s="133" t="s">
        <v>1085</v>
      </c>
      <c r="F387" s="134" t="s">
        <v>1086</v>
      </c>
      <c r="G387" s="135" t="s">
        <v>135</v>
      </c>
      <c r="H387" s="136">
        <v>8.52</v>
      </c>
      <c r="I387" s="137"/>
      <c r="J387" s="138">
        <f>ROUND(I387*H387,2)</f>
        <v>0</v>
      </c>
      <c r="K387" s="134" t="s">
        <v>194</v>
      </c>
      <c r="L387" s="32"/>
      <c r="M387" s="139" t="s">
        <v>18</v>
      </c>
      <c r="N387" s="140" t="s">
        <v>42</v>
      </c>
      <c r="P387" s="141">
        <f>O387*H387</f>
        <v>0</v>
      </c>
      <c r="Q387" s="141">
        <v>7.1799999999999998E-3</v>
      </c>
      <c r="R387" s="141">
        <f>Q387*H387</f>
        <v>6.1173599999999995E-2</v>
      </c>
      <c r="S387" s="141">
        <v>0</v>
      </c>
      <c r="T387" s="142">
        <f>S387*H387</f>
        <v>0</v>
      </c>
      <c r="AR387" s="143" t="s">
        <v>195</v>
      </c>
      <c r="AT387" s="143" t="s">
        <v>191</v>
      </c>
      <c r="AU387" s="143" t="s">
        <v>80</v>
      </c>
      <c r="AY387" s="17" t="s">
        <v>189</v>
      </c>
      <c r="BE387" s="144">
        <f>IF(N387="základní",J387,0)</f>
        <v>0</v>
      </c>
      <c r="BF387" s="144">
        <f>IF(N387="snížená",J387,0)</f>
        <v>0</v>
      </c>
      <c r="BG387" s="144">
        <f>IF(N387="zákl. přenesená",J387,0)</f>
        <v>0</v>
      </c>
      <c r="BH387" s="144">
        <f>IF(N387="sníž. přenesená",J387,0)</f>
        <v>0</v>
      </c>
      <c r="BI387" s="144">
        <f>IF(N387="nulová",J387,0)</f>
        <v>0</v>
      </c>
      <c r="BJ387" s="17" t="s">
        <v>78</v>
      </c>
      <c r="BK387" s="144">
        <f>ROUND(I387*H387,2)</f>
        <v>0</v>
      </c>
      <c r="BL387" s="17" t="s">
        <v>195</v>
      </c>
      <c r="BM387" s="143" t="s">
        <v>1087</v>
      </c>
    </row>
    <row r="388" spans="2:65" s="1" customFormat="1">
      <c r="B388" s="32"/>
      <c r="D388" s="145" t="s">
        <v>197</v>
      </c>
      <c r="F388" s="146" t="s">
        <v>1088</v>
      </c>
      <c r="I388" s="147"/>
      <c r="L388" s="32"/>
      <c r="M388" s="148"/>
      <c r="T388" s="51"/>
      <c r="AT388" s="17" t="s">
        <v>197</v>
      </c>
      <c r="AU388" s="17" t="s">
        <v>80</v>
      </c>
    </row>
    <row r="389" spans="2:65" s="11" customFormat="1" ht="22.9" customHeight="1">
      <c r="B389" s="120"/>
      <c r="D389" s="121" t="s">
        <v>70</v>
      </c>
      <c r="E389" s="130" t="s">
        <v>1089</v>
      </c>
      <c r="F389" s="130" t="s">
        <v>1090</v>
      </c>
      <c r="I389" s="123"/>
      <c r="J389" s="131">
        <f>BK389</f>
        <v>0</v>
      </c>
      <c r="L389" s="120"/>
      <c r="M389" s="125"/>
      <c r="P389" s="126">
        <f>SUM(P390:P391)</f>
        <v>0</v>
      </c>
      <c r="R389" s="126">
        <f>SUM(R390:R391)</f>
        <v>0</v>
      </c>
      <c r="T389" s="127">
        <f>SUM(T390:T391)</f>
        <v>0</v>
      </c>
      <c r="AR389" s="121" t="s">
        <v>78</v>
      </c>
      <c r="AT389" s="128" t="s">
        <v>70</v>
      </c>
      <c r="AU389" s="128" t="s">
        <v>78</v>
      </c>
      <c r="AY389" s="121" t="s">
        <v>189</v>
      </c>
      <c r="BK389" s="129">
        <f>SUM(BK390:BK391)</f>
        <v>0</v>
      </c>
    </row>
    <row r="390" spans="2:65" s="1" customFormat="1" ht="33" customHeight="1">
      <c r="B390" s="32"/>
      <c r="C390" s="132" t="s">
        <v>1091</v>
      </c>
      <c r="D390" s="132" t="s">
        <v>191</v>
      </c>
      <c r="E390" s="133" t="s">
        <v>1092</v>
      </c>
      <c r="F390" s="134" t="s">
        <v>1093</v>
      </c>
      <c r="G390" s="135" t="s">
        <v>256</v>
      </c>
      <c r="H390" s="136">
        <v>174.958</v>
      </c>
      <c r="I390" s="137"/>
      <c r="J390" s="138">
        <f>ROUND(I390*H390,2)</f>
        <v>0</v>
      </c>
      <c r="K390" s="134" t="s">
        <v>194</v>
      </c>
      <c r="L390" s="32"/>
      <c r="M390" s="139" t="s">
        <v>18</v>
      </c>
      <c r="N390" s="140" t="s">
        <v>42</v>
      </c>
      <c r="P390" s="141">
        <f>O390*H390</f>
        <v>0</v>
      </c>
      <c r="Q390" s="141">
        <v>0</v>
      </c>
      <c r="R390" s="141">
        <f>Q390*H390</f>
        <v>0</v>
      </c>
      <c r="S390" s="141">
        <v>0</v>
      </c>
      <c r="T390" s="142">
        <f>S390*H390</f>
        <v>0</v>
      </c>
      <c r="AR390" s="143" t="s">
        <v>195</v>
      </c>
      <c r="AT390" s="143" t="s">
        <v>191</v>
      </c>
      <c r="AU390" s="143" t="s">
        <v>80</v>
      </c>
      <c r="AY390" s="17" t="s">
        <v>189</v>
      </c>
      <c r="BE390" s="144">
        <f>IF(N390="základní",J390,0)</f>
        <v>0</v>
      </c>
      <c r="BF390" s="144">
        <f>IF(N390="snížená",J390,0)</f>
        <v>0</v>
      </c>
      <c r="BG390" s="144">
        <f>IF(N390="zákl. přenesená",J390,0)</f>
        <v>0</v>
      </c>
      <c r="BH390" s="144">
        <f>IF(N390="sníž. přenesená",J390,0)</f>
        <v>0</v>
      </c>
      <c r="BI390" s="144">
        <f>IF(N390="nulová",J390,0)</f>
        <v>0</v>
      </c>
      <c r="BJ390" s="17" t="s">
        <v>78</v>
      </c>
      <c r="BK390" s="144">
        <f>ROUND(I390*H390,2)</f>
        <v>0</v>
      </c>
      <c r="BL390" s="17" t="s">
        <v>195</v>
      </c>
      <c r="BM390" s="143" t="s">
        <v>1094</v>
      </c>
    </row>
    <row r="391" spans="2:65" s="1" customFormat="1">
      <c r="B391" s="32"/>
      <c r="D391" s="145" t="s">
        <v>197</v>
      </c>
      <c r="F391" s="146" t="s">
        <v>1095</v>
      </c>
      <c r="I391" s="147"/>
      <c r="L391" s="32"/>
      <c r="M391" s="148"/>
      <c r="T391" s="51"/>
      <c r="AT391" s="17" t="s">
        <v>197</v>
      </c>
      <c r="AU391" s="17" t="s">
        <v>80</v>
      </c>
    </row>
    <row r="392" spans="2:65" s="11" customFormat="1" ht="25.9" customHeight="1">
      <c r="B392" s="120"/>
      <c r="D392" s="121" t="s">
        <v>70</v>
      </c>
      <c r="E392" s="122" t="s">
        <v>508</v>
      </c>
      <c r="F392" s="122" t="s">
        <v>509</v>
      </c>
      <c r="I392" s="123"/>
      <c r="J392" s="124">
        <f>BK392</f>
        <v>0</v>
      </c>
      <c r="L392" s="120"/>
      <c r="M392" s="125"/>
      <c r="P392" s="126">
        <f>P393+P429+P453+P481+P491+P495+P499+P539+P568+P597+P729+P754+P779+P801+P815+P850</f>
        <v>0</v>
      </c>
      <c r="R392" s="126">
        <f>R393+R429+R453+R481+R491+R495+R499+R539+R568+R597+R729+R754+R779+R801+R815+R850</f>
        <v>28.557371310000001</v>
      </c>
      <c r="T392" s="127">
        <f>T393+T429+T453+T481+T491+T495+T499+T539+T568+T597+T729+T754+T779+T801+T815+T850</f>
        <v>0.1044795</v>
      </c>
      <c r="AR392" s="121" t="s">
        <v>80</v>
      </c>
      <c r="AT392" s="128" t="s">
        <v>70</v>
      </c>
      <c r="AU392" s="128" t="s">
        <v>71</v>
      </c>
      <c r="AY392" s="121" t="s">
        <v>189</v>
      </c>
      <c r="BK392" s="129">
        <f>BK393+BK429+BK453+BK481+BK491+BK495+BK499+BK539+BK568+BK597+BK729+BK754+BK779+BK801+BK815+BK850</f>
        <v>0</v>
      </c>
    </row>
    <row r="393" spans="2:65" s="11" customFormat="1" ht="22.9" customHeight="1">
      <c r="B393" s="120"/>
      <c r="D393" s="121" t="s">
        <v>70</v>
      </c>
      <c r="E393" s="130" t="s">
        <v>510</v>
      </c>
      <c r="F393" s="130" t="s">
        <v>511</v>
      </c>
      <c r="I393" s="123"/>
      <c r="J393" s="131">
        <f>BK393</f>
        <v>0</v>
      </c>
      <c r="L393" s="120"/>
      <c r="M393" s="125"/>
      <c r="P393" s="126">
        <f>SUM(P394:P428)</f>
        <v>0</v>
      </c>
      <c r="R393" s="126">
        <f>SUM(R394:R428)</f>
        <v>1.1097736</v>
      </c>
      <c r="T393" s="127">
        <f>SUM(T394:T428)</f>
        <v>0</v>
      </c>
      <c r="AR393" s="121" t="s">
        <v>80</v>
      </c>
      <c r="AT393" s="128" t="s">
        <v>70</v>
      </c>
      <c r="AU393" s="128" t="s">
        <v>78</v>
      </c>
      <c r="AY393" s="121" t="s">
        <v>189</v>
      </c>
      <c r="BK393" s="129">
        <f>SUM(BK394:BK428)</f>
        <v>0</v>
      </c>
    </row>
    <row r="394" spans="2:65" s="1" customFormat="1" ht="24.2" customHeight="1">
      <c r="B394" s="32"/>
      <c r="C394" s="132" t="s">
        <v>1096</v>
      </c>
      <c r="D394" s="132" t="s">
        <v>191</v>
      </c>
      <c r="E394" s="133" t="s">
        <v>1097</v>
      </c>
      <c r="F394" s="134" t="s">
        <v>1098</v>
      </c>
      <c r="G394" s="135" t="s">
        <v>135</v>
      </c>
      <c r="H394" s="136">
        <v>199.34</v>
      </c>
      <c r="I394" s="137"/>
      <c r="J394" s="138">
        <f>ROUND(I394*H394,2)</f>
        <v>0</v>
      </c>
      <c r="K394" s="134" t="s">
        <v>194</v>
      </c>
      <c r="L394" s="32"/>
      <c r="M394" s="139" t="s">
        <v>18</v>
      </c>
      <c r="N394" s="140" t="s">
        <v>42</v>
      </c>
      <c r="P394" s="141">
        <f>O394*H394</f>
        <v>0</v>
      </c>
      <c r="Q394" s="141">
        <v>0</v>
      </c>
      <c r="R394" s="141">
        <f>Q394*H394</f>
        <v>0</v>
      </c>
      <c r="S394" s="141">
        <v>0</v>
      </c>
      <c r="T394" s="142">
        <f>S394*H394</f>
        <v>0</v>
      </c>
      <c r="AR394" s="143" t="s">
        <v>291</v>
      </c>
      <c r="AT394" s="143" t="s">
        <v>191</v>
      </c>
      <c r="AU394" s="143" t="s">
        <v>80</v>
      </c>
      <c r="AY394" s="17" t="s">
        <v>189</v>
      </c>
      <c r="BE394" s="144">
        <f>IF(N394="základní",J394,0)</f>
        <v>0</v>
      </c>
      <c r="BF394" s="144">
        <f>IF(N394="snížená",J394,0)</f>
        <v>0</v>
      </c>
      <c r="BG394" s="144">
        <f>IF(N394="zákl. přenesená",J394,0)</f>
        <v>0</v>
      </c>
      <c r="BH394" s="144">
        <f>IF(N394="sníž. přenesená",J394,0)</f>
        <v>0</v>
      </c>
      <c r="BI394" s="144">
        <f>IF(N394="nulová",J394,0)</f>
        <v>0</v>
      </c>
      <c r="BJ394" s="17" t="s">
        <v>78</v>
      </c>
      <c r="BK394" s="144">
        <f>ROUND(I394*H394,2)</f>
        <v>0</v>
      </c>
      <c r="BL394" s="17" t="s">
        <v>291</v>
      </c>
      <c r="BM394" s="143" t="s">
        <v>1099</v>
      </c>
    </row>
    <row r="395" spans="2:65" s="1" customFormat="1">
      <c r="B395" s="32"/>
      <c r="D395" s="145" t="s">
        <v>197</v>
      </c>
      <c r="F395" s="146" t="s">
        <v>1100</v>
      </c>
      <c r="I395" s="147"/>
      <c r="L395" s="32"/>
      <c r="M395" s="148"/>
      <c r="T395" s="51"/>
      <c r="AT395" s="17" t="s">
        <v>197</v>
      </c>
      <c r="AU395" s="17" t="s">
        <v>80</v>
      </c>
    </row>
    <row r="396" spans="2:65" s="12" customFormat="1">
      <c r="B396" s="149"/>
      <c r="D396" s="150" t="s">
        <v>144</v>
      </c>
      <c r="E396" s="151" t="s">
        <v>138</v>
      </c>
      <c r="F396" s="152" t="s">
        <v>1101</v>
      </c>
      <c r="H396" s="153">
        <v>199.34</v>
      </c>
      <c r="I396" s="154"/>
      <c r="L396" s="149"/>
      <c r="M396" s="155"/>
      <c r="T396" s="156"/>
      <c r="AT396" s="151" t="s">
        <v>144</v>
      </c>
      <c r="AU396" s="151" t="s">
        <v>80</v>
      </c>
      <c r="AV396" s="12" t="s">
        <v>80</v>
      </c>
      <c r="AW396" s="12" t="s">
        <v>32</v>
      </c>
      <c r="AX396" s="12" t="s">
        <v>78</v>
      </c>
      <c r="AY396" s="151" t="s">
        <v>189</v>
      </c>
    </row>
    <row r="397" spans="2:65" s="1" customFormat="1" ht="16.5" customHeight="1">
      <c r="B397" s="32"/>
      <c r="C397" s="168" t="s">
        <v>1102</v>
      </c>
      <c r="D397" s="168" t="s">
        <v>651</v>
      </c>
      <c r="E397" s="169" t="s">
        <v>1103</v>
      </c>
      <c r="F397" s="170" t="s">
        <v>1104</v>
      </c>
      <c r="G397" s="171" t="s">
        <v>1105</v>
      </c>
      <c r="H397" s="172">
        <v>59.802</v>
      </c>
      <c r="I397" s="173"/>
      <c r="J397" s="174">
        <f>ROUND(I397*H397,2)</f>
        <v>0</v>
      </c>
      <c r="K397" s="170" t="s">
        <v>194</v>
      </c>
      <c r="L397" s="175"/>
      <c r="M397" s="176" t="s">
        <v>18</v>
      </c>
      <c r="N397" s="177" t="s">
        <v>42</v>
      </c>
      <c r="P397" s="141">
        <f>O397*H397</f>
        <v>0</v>
      </c>
      <c r="Q397" s="141">
        <v>1E-3</v>
      </c>
      <c r="R397" s="141">
        <f>Q397*H397</f>
        <v>5.9802000000000001E-2</v>
      </c>
      <c r="S397" s="141">
        <v>0</v>
      </c>
      <c r="T397" s="142">
        <f>S397*H397</f>
        <v>0</v>
      </c>
      <c r="AR397" s="143" t="s">
        <v>394</v>
      </c>
      <c r="AT397" s="143" t="s">
        <v>651</v>
      </c>
      <c r="AU397" s="143" t="s">
        <v>80</v>
      </c>
      <c r="AY397" s="17" t="s">
        <v>189</v>
      </c>
      <c r="BE397" s="144">
        <f>IF(N397="základní",J397,0)</f>
        <v>0</v>
      </c>
      <c r="BF397" s="144">
        <f>IF(N397="snížená",J397,0)</f>
        <v>0</v>
      </c>
      <c r="BG397" s="144">
        <f>IF(N397="zákl. přenesená",J397,0)</f>
        <v>0</v>
      </c>
      <c r="BH397" s="144">
        <f>IF(N397="sníž. přenesená",J397,0)</f>
        <v>0</v>
      </c>
      <c r="BI397" s="144">
        <f>IF(N397="nulová",J397,0)</f>
        <v>0</v>
      </c>
      <c r="BJ397" s="17" t="s">
        <v>78</v>
      </c>
      <c r="BK397" s="144">
        <f>ROUND(I397*H397,2)</f>
        <v>0</v>
      </c>
      <c r="BL397" s="17" t="s">
        <v>291</v>
      </c>
      <c r="BM397" s="143" t="s">
        <v>1106</v>
      </c>
    </row>
    <row r="398" spans="2:65" s="12" customFormat="1">
      <c r="B398" s="149"/>
      <c r="D398" s="150" t="s">
        <v>144</v>
      </c>
      <c r="F398" s="152" t="s">
        <v>1107</v>
      </c>
      <c r="H398" s="153">
        <v>59.802</v>
      </c>
      <c r="I398" s="154"/>
      <c r="L398" s="149"/>
      <c r="M398" s="155"/>
      <c r="T398" s="156"/>
      <c r="AT398" s="151" t="s">
        <v>144</v>
      </c>
      <c r="AU398" s="151" t="s">
        <v>80</v>
      </c>
      <c r="AV398" s="12" t="s">
        <v>80</v>
      </c>
      <c r="AW398" s="12" t="s">
        <v>4</v>
      </c>
      <c r="AX398" s="12" t="s">
        <v>78</v>
      </c>
      <c r="AY398" s="151" t="s">
        <v>189</v>
      </c>
    </row>
    <row r="399" spans="2:65" s="1" customFormat="1" ht="21.75" customHeight="1">
      <c r="B399" s="32"/>
      <c r="C399" s="132" t="s">
        <v>1108</v>
      </c>
      <c r="D399" s="132" t="s">
        <v>191</v>
      </c>
      <c r="E399" s="133" t="s">
        <v>1109</v>
      </c>
      <c r="F399" s="134" t="s">
        <v>1110</v>
      </c>
      <c r="G399" s="135" t="s">
        <v>135</v>
      </c>
      <c r="H399" s="136">
        <v>69.08</v>
      </c>
      <c r="I399" s="137"/>
      <c r="J399" s="138">
        <f>ROUND(I399*H399,2)</f>
        <v>0</v>
      </c>
      <c r="K399" s="134" t="s">
        <v>194</v>
      </c>
      <c r="L399" s="32"/>
      <c r="M399" s="139" t="s">
        <v>18</v>
      </c>
      <c r="N399" s="140" t="s">
        <v>42</v>
      </c>
      <c r="P399" s="141">
        <f>O399*H399</f>
        <v>0</v>
      </c>
      <c r="Q399" s="141">
        <v>0</v>
      </c>
      <c r="R399" s="141">
        <f>Q399*H399</f>
        <v>0</v>
      </c>
      <c r="S399" s="141">
        <v>0</v>
      </c>
      <c r="T399" s="142">
        <f>S399*H399</f>
        <v>0</v>
      </c>
      <c r="AR399" s="143" t="s">
        <v>291</v>
      </c>
      <c r="AT399" s="143" t="s">
        <v>191</v>
      </c>
      <c r="AU399" s="143" t="s">
        <v>80</v>
      </c>
      <c r="AY399" s="17" t="s">
        <v>189</v>
      </c>
      <c r="BE399" s="144">
        <f>IF(N399="základní",J399,0)</f>
        <v>0</v>
      </c>
      <c r="BF399" s="144">
        <f>IF(N399="snížená",J399,0)</f>
        <v>0</v>
      </c>
      <c r="BG399" s="144">
        <f>IF(N399="zákl. přenesená",J399,0)</f>
        <v>0</v>
      </c>
      <c r="BH399" s="144">
        <f>IF(N399="sníž. přenesená",J399,0)</f>
        <v>0</v>
      </c>
      <c r="BI399" s="144">
        <f>IF(N399="nulová",J399,0)</f>
        <v>0</v>
      </c>
      <c r="BJ399" s="17" t="s">
        <v>78</v>
      </c>
      <c r="BK399" s="144">
        <f>ROUND(I399*H399,2)</f>
        <v>0</v>
      </c>
      <c r="BL399" s="17" t="s">
        <v>291</v>
      </c>
      <c r="BM399" s="143" t="s">
        <v>1111</v>
      </c>
    </row>
    <row r="400" spans="2:65" s="1" customFormat="1">
      <c r="B400" s="32"/>
      <c r="D400" s="145" t="s">
        <v>197</v>
      </c>
      <c r="F400" s="146" t="s">
        <v>1112</v>
      </c>
      <c r="I400" s="147"/>
      <c r="L400" s="32"/>
      <c r="M400" s="148"/>
      <c r="T400" s="51"/>
      <c r="AT400" s="17" t="s">
        <v>197</v>
      </c>
      <c r="AU400" s="17" t="s">
        <v>80</v>
      </c>
    </row>
    <row r="401" spans="2:65" s="12" customFormat="1">
      <c r="B401" s="149"/>
      <c r="D401" s="150" t="s">
        <v>144</v>
      </c>
      <c r="E401" s="151" t="s">
        <v>608</v>
      </c>
      <c r="F401" s="152" t="s">
        <v>1113</v>
      </c>
      <c r="H401" s="153">
        <v>62.8</v>
      </c>
      <c r="I401" s="154"/>
      <c r="L401" s="149"/>
      <c r="M401" s="155"/>
      <c r="T401" s="156"/>
      <c r="AT401" s="151" t="s">
        <v>144</v>
      </c>
      <c r="AU401" s="151" t="s">
        <v>80</v>
      </c>
      <c r="AV401" s="12" t="s">
        <v>80</v>
      </c>
      <c r="AW401" s="12" t="s">
        <v>32</v>
      </c>
      <c r="AX401" s="12" t="s">
        <v>71</v>
      </c>
      <c r="AY401" s="151" t="s">
        <v>189</v>
      </c>
    </row>
    <row r="402" spans="2:65" s="12" customFormat="1">
      <c r="B402" s="149"/>
      <c r="D402" s="150" t="s">
        <v>144</v>
      </c>
      <c r="E402" s="151" t="s">
        <v>18</v>
      </c>
      <c r="F402" s="152" t="s">
        <v>1114</v>
      </c>
      <c r="H402" s="153">
        <v>69.08</v>
      </c>
      <c r="I402" s="154"/>
      <c r="L402" s="149"/>
      <c r="M402" s="155"/>
      <c r="T402" s="156"/>
      <c r="AT402" s="151" t="s">
        <v>144</v>
      </c>
      <c r="AU402" s="151" t="s">
        <v>80</v>
      </c>
      <c r="AV402" s="12" t="s">
        <v>80</v>
      </c>
      <c r="AW402" s="12" t="s">
        <v>32</v>
      </c>
      <c r="AX402" s="12" t="s">
        <v>78</v>
      </c>
      <c r="AY402" s="151" t="s">
        <v>189</v>
      </c>
    </row>
    <row r="403" spans="2:65" s="1" customFormat="1" ht="16.5" customHeight="1">
      <c r="B403" s="32"/>
      <c r="C403" s="168" t="s">
        <v>1115</v>
      </c>
      <c r="D403" s="168" t="s">
        <v>651</v>
      </c>
      <c r="E403" s="169" t="s">
        <v>1116</v>
      </c>
      <c r="F403" s="170" t="s">
        <v>1117</v>
      </c>
      <c r="G403" s="171" t="s">
        <v>256</v>
      </c>
      <c r="H403" s="172">
        <v>2.1000000000000001E-2</v>
      </c>
      <c r="I403" s="173"/>
      <c r="J403" s="174">
        <f>ROUND(I403*H403,2)</f>
        <v>0</v>
      </c>
      <c r="K403" s="170" t="s">
        <v>194</v>
      </c>
      <c r="L403" s="175"/>
      <c r="M403" s="176" t="s">
        <v>18</v>
      </c>
      <c r="N403" s="177" t="s">
        <v>42</v>
      </c>
      <c r="P403" s="141">
        <f>O403*H403</f>
        <v>0</v>
      </c>
      <c r="Q403" s="141">
        <v>1</v>
      </c>
      <c r="R403" s="141">
        <f>Q403*H403</f>
        <v>2.1000000000000001E-2</v>
      </c>
      <c r="S403" s="141">
        <v>0</v>
      </c>
      <c r="T403" s="142">
        <f>S403*H403</f>
        <v>0</v>
      </c>
      <c r="AR403" s="143" t="s">
        <v>394</v>
      </c>
      <c r="AT403" s="143" t="s">
        <v>651</v>
      </c>
      <c r="AU403" s="143" t="s">
        <v>80</v>
      </c>
      <c r="AY403" s="17" t="s">
        <v>189</v>
      </c>
      <c r="BE403" s="144">
        <f>IF(N403="základní",J403,0)</f>
        <v>0</v>
      </c>
      <c r="BF403" s="144">
        <f>IF(N403="snížená",J403,0)</f>
        <v>0</v>
      </c>
      <c r="BG403" s="144">
        <f>IF(N403="zákl. přenesená",J403,0)</f>
        <v>0</v>
      </c>
      <c r="BH403" s="144">
        <f>IF(N403="sníž. přenesená",J403,0)</f>
        <v>0</v>
      </c>
      <c r="BI403" s="144">
        <f>IF(N403="nulová",J403,0)</f>
        <v>0</v>
      </c>
      <c r="BJ403" s="17" t="s">
        <v>78</v>
      </c>
      <c r="BK403" s="144">
        <f>ROUND(I403*H403,2)</f>
        <v>0</v>
      </c>
      <c r="BL403" s="17" t="s">
        <v>291</v>
      </c>
      <c r="BM403" s="143" t="s">
        <v>1118</v>
      </c>
    </row>
    <row r="404" spans="2:65" s="1" customFormat="1" ht="19.5">
      <c r="B404" s="32"/>
      <c r="D404" s="150" t="s">
        <v>133</v>
      </c>
      <c r="F404" s="157" t="s">
        <v>1119</v>
      </c>
      <c r="I404" s="147"/>
      <c r="L404" s="32"/>
      <c r="M404" s="148"/>
      <c r="T404" s="51"/>
      <c r="AT404" s="17" t="s">
        <v>133</v>
      </c>
      <c r="AU404" s="17" t="s">
        <v>80</v>
      </c>
    </row>
    <row r="405" spans="2:65" s="12" customFormat="1">
      <c r="B405" s="149"/>
      <c r="D405" s="150" t="s">
        <v>144</v>
      </c>
      <c r="F405" s="152" t="s">
        <v>1120</v>
      </c>
      <c r="H405" s="153">
        <v>2.1000000000000001E-2</v>
      </c>
      <c r="I405" s="154"/>
      <c r="L405" s="149"/>
      <c r="M405" s="155"/>
      <c r="T405" s="156"/>
      <c r="AT405" s="151" t="s">
        <v>144</v>
      </c>
      <c r="AU405" s="151" t="s">
        <v>80</v>
      </c>
      <c r="AV405" s="12" t="s">
        <v>80</v>
      </c>
      <c r="AW405" s="12" t="s">
        <v>4</v>
      </c>
      <c r="AX405" s="12" t="s">
        <v>78</v>
      </c>
      <c r="AY405" s="151" t="s">
        <v>189</v>
      </c>
    </row>
    <row r="406" spans="2:65" s="1" customFormat="1" ht="16.5" customHeight="1">
      <c r="B406" s="32"/>
      <c r="C406" s="132" t="s">
        <v>1121</v>
      </c>
      <c r="D406" s="132" t="s">
        <v>191</v>
      </c>
      <c r="E406" s="133" t="s">
        <v>1122</v>
      </c>
      <c r="F406" s="134" t="s">
        <v>1123</v>
      </c>
      <c r="G406" s="135" t="s">
        <v>135</v>
      </c>
      <c r="H406" s="136">
        <v>199.34</v>
      </c>
      <c r="I406" s="137"/>
      <c r="J406" s="138">
        <f>ROUND(I406*H406,2)</f>
        <v>0</v>
      </c>
      <c r="K406" s="134" t="s">
        <v>194</v>
      </c>
      <c r="L406" s="32"/>
      <c r="M406" s="139" t="s">
        <v>18</v>
      </c>
      <c r="N406" s="140" t="s">
        <v>42</v>
      </c>
      <c r="P406" s="141">
        <f>O406*H406</f>
        <v>0</v>
      </c>
      <c r="Q406" s="141">
        <v>4.0000000000000002E-4</v>
      </c>
      <c r="R406" s="141">
        <f>Q406*H406</f>
        <v>7.9736000000000001E-2</v>
      </c>
      <c r="S406" s="141">
        <v>0</v>
      </c>
      <c r="T406" s="142">
        <f>S406*H406</f>
        <v>0</v>
      </c>
      <c r="AR406" s="143" t="s">
        <v>291</v>
      </c>
      <c r="AT406" s="143" t="s">
        <v>191</v>
      </c>
      <c r="AU406" s="143" t="s">
        <v>80</v>
      </c>
      <c r="AY406" s="17" t="s">
        <v>189</v>
      </c>
      <c r="BE406" s="144">
        <f>IF(N406="základní",J406,0)</f>
        <v>0</v>
      </c>
      <c r="BF406" s="144">
        <f>IF(N406="snížená",J406,0)</f>
        <v>0</v>
      </c>
      <c r="BG406" s="144">
        <f>IF(N406="zákl. přenesená",J406,0)</f>
        <v>0</v>
      </c>
      <c r="BH406" s="144">
        <f>IF(N406="sníž. přenesená",J406,0)</f>
        <v>0</v>
      </c>
      <c r="BI406" s="144">
        <f>IF(N406="nulová",J406,0)</f>
        <v>0</v>
      </c>
      <c r="BJ406" s="17" t="s">
        <v>78</v>
      </c>
      <c r="BK406" s="144">
        <f>ROUND(I406*H406,2)</f>
        <v>0</v>
      </c>
      <c r="BL406" s="17" t="s">
        <v>291</v>
      </c>
      <c r="BM406" s="143" t="s">
        <v>1124</v>
      </c>
    </row>
    <row r="407" spans="2:65" s="1" customFormat="1">
      <c r="B407" s="32"/>
      <c r="D407" s="145" t="s">
        <v>197</v>
      </c>
      <c r="F407" s="146" t="s">
        <v>1125</v>
      </c>
      <c r="I407" s="147"/>
      <c r="L407" s="32"/>
      <c r="M407" s="148"/>
      <c r="T407" s="51"/>
      <c r="AT407" s="17" t="s">
        <v>197</v>
      </c>
      <c r="AU407" s="17" t="s">
        <v>80</v>
      </c>
    </row>
    <row r="408" spans="2:65" s="12" customFormat="1">
      <c r="B408" s="149"/>
      <c r="D408" s="150" t="s">
        <v>144</v>
      </c>
      <c r="E408" s="151" t="s">
        <v>18</v>
      </c>
      <c r="F408" s="152" t="s">
        <v>1126</v>
      </c>
      <c r="H408" s="153">
        <v>199.34</v>
      </c>
      <c r="I408" s="154"/>
      <c r="L408" s="149"/>
      <c r="M408" s="155"/>
      <c r="T408" s="156"/>
      <c r="AT408" s="151" t="s">
        <v>144</v>
      </c>
      <c r="AU408" s="151" t="s">
        <v>80</v>
      </c>
      <c r="AV408" s="12" t="s">
        <v>80</v>
      </c>
      <c r="AW408" s="12" t="s">
        <v>32</v>
      </c>
      <c r="AX408" s="12" t="s">
        <v>78</v>
      </c>
      <c r="AY408" s="151" t="s">
        <v>189</v>
      </c>
    </row>
    <row r="409" spans="2:65" s="1" customFormat="1" ht="16.5" customHeight="1">
      <c r="B409" s="32"/>
      <c r="C409" s="132" t="s">
        <v>1127</v>
      </c>
      <c r="D409" s="132" t="s">
        <v>191</v>
      </c>
      <c r="E409" s="133" t="s">
        <v>1128</v>
      </c>
      <c r="F409" s="134" t="s">
        <v>1129</v>
      </c>
      <c r="G409" s="135" t="s">
        <v>135</v>
      </c>
      <c r="H409" s="136">
        <v>177.76</v>
      </c>
      <c r="I409" s="137"/>
      <c r="J409" s="138">
        <f>ROUND(I409*H409,2)</f>
        <v>0</v>
      </c>
      <c r="K409" s="134" t="s">
        <v>194</v>
      </c>
      <c r="L409" s="32"/>
      <c r="M409" s="139" t="s">
        <v>18</v>
      </c>
      <c r="N409" s="140" t="s">
        <v>42</v>
      </c>
      <c r="P409" s="141">
        <f>O409*H409</f>
        <v>0</v>
      </c>
      <c r="Q409" s="141">
        <v>4.0000000000000002E-4</v>
      </c>
      <c r="R409" s="141">
        <f>Q409*H409</f>
        <v>7.1104000000000001E-2</v>
      </c>
      <c r="S409" s="141">
        <v>0</v>
      </c>
      <c r="T409" s="142">
        <f>S409*H409</f>
        <v>0</v>
      </c>
      <c r="AR409" s="143" t="s">
        <v>291</v>
      </c>
      <c r="AT409" s="143" t="s">
        <v>191</v>
      </c>
      <c r="AU409" s="143" t="s">
        <v>80</v>
      </c>
      <c r="AY409" s="17" t="s">
        <v>189</v>
      </c>
      <c r="BE409" s="144">
        <f>IF(N409="základní",J409,0)</f>
        <v>0</v>
      </c>
      <c r="BF409" s="144">
        <f>IF(N409="snížená",J409,0)</f>
        <v>0</v>
      </c>
      <c r="BG409" s="144">
        <f>IF(N409="zákl. přenesená",J409,0)</f>
        <v>0</v>
      </c>
      <c r="BH409" s="144">
        <f>IF(N409="sníž. přenesená",J409,0)</f>
        <v>0</v>
      </c>
      <c r="BI409" s="144">
        <f>IF(N409="nulová",J409,0)</f>
        <v>0</v>
      </c>
      <c r="BJ409" s="17" t="s">
        <v>78</v>
      </c>
      <c r="BK409" s="144">
        <f>ROUND(I409*H409,2)</f>
        <v>0</v>
      </c>
      <c r="BL409" s="17" t="s">
        <v>291</v>
      </c>
      <c r="BM409" s="143" t="s">
        <v>1130</v>
      </c>
    </row>
    <row r="410" spans="2:65" s="1" customFormat="1">
      <c r="B410" s="32"/>
      <c r="D410" s="145" t="s">
        <v>197</v>
      </c>
      <c r="F410" s="146" t="s">
        <v>1131</v>
      </c>
      <c r="I410" s="147"/>
      <c r="L410" s="32"/>
      <c r="M410" s="148"/>
      <c r="T410" s="51"/>
      <c r="AT410" s="17" t="s">
        <v>197</v>
      </c>
      <c r="AU410" s="17" t="s">
        <v>80</v>
      </c>
    </row>
    <row r="411" spans="2:65" s="12" customFormat="1">
      <c r="B411" s="149"/>
      <c r="D411" s="150" t="s">
        <v>144</v>
      </c>
      <c r="E411" s="151" t="s">
        <v>18</v>
      </c>
      <c r="F411" s="152" t="s">
        <v>1132</v>
      </c>
      <c r="H411" s="153">
        <v>138.16</v>
      </c>
      <c r="I411" s="154"/>
      <c r="L411" s="149"/>
      <c r="M411" s="155"/>
      <c r="T411" s="156"/>
      <c r="AT411" s="151" t="s">
        <v>144</v>
      </c>
      <c r="AU411" s="151" t="s">
        <v>80</v>
      </c>
      <c r="AV411" s="12" t="s">
        <v>80</v>
      </c>
      <c r="AW411" s="12" t="s">
        <v>32</v>
      </c>
      <c r="AX411" s="12" t="s">
        <v>71</v>
      </c>
      <c r="AY411" s="151" t="s">
        <v>189</v>
      </c>
    </row>
    <row r="412" spans="2:65" s="12" customFormat="1">
      <c r="B412" s="149"/>
      <c r="D412" s="150" t="s">
        <v>144</v>
      </c>
      <c r="E412" s="151" t="s">
        <v>18</v>
      </c>
      <c r="F412" s="152" t="s">
        <v>1133</v>
      </c>
      <c r="H412" s="153">
        <v>39.6</v>
      </c>
      <c r="I412" s="154"/>
      <c r="L412" s="149"/>
      <c r="M412" s="155"/>
      <c r="T412" s="156"/>
      <c r="AT412" s="151" t="s">
        <v>144</v>
      </c>
      <c r="AU412" s="151" t="s">
        <v>80</v>
      </c>
      <c r="AV412" s="12" t="s">
        <v>80</v>
      </c>
      <c r="AW412" s="12" t="s">
        <v>32</v>
      </c>
      <c r="AX412" s="12" t="s">
        <v>71</v>
      </c>
      <c r="AY412" s="151" t="s">
        <v>189</v>
      </c>
    </row>
    <row r="413" spans="2:65" s="13" customFormat="1">
      <c r="B413" s="158"/>
      <c r="D413" s="150" t="s">
        <v>144</v>
      </c>
      <c r="E413" s="159" t="s">
        <v>18</v>
      </c>
      <c r="F413" s="160" t="s">
        <v>268</v>
      </c>
      <c r="H413" s="161">
        <v>177.76</v>
      </c>
      <c r="I413" s="162"/>
      <c r="L413" s="158"/>
      <c r="M413" s="163"/>
      <c r="T413" s="164"/>
      <c r="AT413" s="159" t="s">
        <v>144</v>
      </c>
      <c r="AU413" s="159" t="s">
        <v>80</v>
      </c>
      <c r="AV413" s="13" t="s">
        <v>195</v>
      </c>
      <c r="AW413" s="13" t="s">
        <v>32</v>
      </c>
      <c r="AX413" s="13" t="s">
        <v>78</v>
      </c>
      <c r="AY413" s="159" t="s">
        <v>189</v>
      </c>
    </row>
    <row r="414" spans="2:65" s="1" customFormat="1" ht="24.2" customHeight="1">
      <c r="B414" s="32"/>
      <c r="C414" s="168" t="s">
        <v>1134</v>
      </c>
      <c r="D414" s="168" t="s">
        <v>651</v>
      </c>
      <c r="E414" s="169" t="s">
        <v>1135</v>
      </c>
      <c r="F414" s="170" t="s">
        <v>1136</v>
      </c>
      <c r="G414" s="171" t="s">
        <v>135</v>
      </c>
      <c r="H414" s="172">
        <v>45.54</v>
      </c>
      <c r="I414" s="173"/>
      <c r="J414" s="174">
        <f>ROUND(I414*H414,2)</f>
        <v>0</v>
      </c>
      <c r="K414" s="170" t="s">
        <v>194</v>
      </c>
      <c r="L414" s="175"/>
      <c r="M414" s="176" t="s">
        <v>18</v>
      </c>
      <c r="N414" s="177" t="s">
        <v>42</v>
      </c>
      <c r="P414" s="141">
        <f>O414*H414</f>
        <v>0</v>
      </c>
      <c r="Q414" s="141">
        <v>4.4000000000000003E-3</v>
      </c>
      <c r="R414" s="141">
        <f>Q414*H414</f>
        <v>0.200376</v>
      </c>
      <c r="S414" s="141">
        <v>0</v>
      </c>
      <c r="T414" s="142">
        <f>S414*H414</f>
        <v>0</v>
      </c>
      <c r="AR414" s="143" t="s">
        <v>394</v>
      </c>
      <c r="AT414" s="143" t="s">
        <v>651</v>
      </c>
      <c r="AU414" s="143" t="s">
        <v>80</v>
      </c>
      <c r="AY414" s="17" t="s">
        <v>189</v>
      </c>
      <c r="BE414" s="144">
        <f>IF(N414="základní",J414,0)</f>
        <v>0</v>
      </c>
      <c r="BF414" s="144">
        <f>IF(N414="snížená",J414,0)</f>
        <v>0</v>
      </c>
      <c r="BG414" s="144">
        <f>IF(N414="zákl. přenesená",J414,0)</f>
        <v>0</v>
      </c>
      <c r="BH414" s="144">
        <f>IF(N414="sníž. přenesená",J414,0)</f>
        <v>0</v>
      </c>
      <c r="BI414" s="144">
        <f>IF(N414="nulová",J414,0)</f>
        <v>0</v>
      </c>
      <c r="BJ414" s="17" t="s">
        <v>78</v>
      </c>
      <c r="BK414" s="144">
        <f>ROUND(I414*H414,2)</f>
        <v>0</v>
      </c>
      <c r="BL414" s="17" t="s">
        <v>291</v>
      </c>
      <c r="BM414" s="143" t="s">
        <v>1137</v>
      </c>
    </row>
    <row r="415" spans="2:65" s="12" customFormat="1">
      <c r="B415" s="149"/>
      <c r="D415" s="150" t="s">
        <v>144</v>
      </c>
      <c r="E415" s="151" t="s">
        <v>18</v>
      </c>
      <c r="F415" s="152" t="s">
        <v>1138</v>
      </c>
      <c r="H415" s="153">
        <v>69.08</v>
      </c>
      <c r="I415" s="154"/>
      <c r="L415" s="149"/>
      <c r="M415" s="155"/>
      <c r="T415" s="156"/>
      <c r="AT415" s="151" t="s">
        <v>144</v>
      </c>
      <c r="AU415" s="151" t="s">
        <v>80</v>
      </c>
      <c r="AV415" s="12" t="s">
        <v>80</v>
      </c>
      <c r="AW415" s="12" t="s">
        <v>32</v>
      </c>
      <c r="AX415" s="12" t="s">
        <v>71</v>
      </c>
      <c r="AY415" s="151" t="s">
        <v>189</v>
      </c>
    </row>
    <row r="416" spans="2:65" s="12" customFormat="1">
      <c r="B416" s="149"/>
      <c r="D416" s="150" t="s">
        <v>144</v>
      </c>
      <c r="E416" s="151" t="s">
        <v>18</v>
      </c>
      <c r="F416" s="152" t="s">
        <v>655</v>
      </c>
      <c r="H416" s="153">
        <v>199.34</v>
      </c>
      <c r="I416" s="154"/>
      <c r="L416" s="149"/>
      <c r="M416" s="155"/>
      <c r="T416" s="156"/>
      <c r="AT416" s="151" t="s">
        <v>144</v>
      </c>
      <c r="AU416" s="151" t="s">
        <v>80</v>
      </c>
      <c r="AV416" s="12" t="s">
        <v>80</v>
      </c>
      <c r="AW416" s="12" t="s">
        <v>32</v>
      </c>
      <c r="AX416" s="12" t="s">
        <v>71</v>
      </c>
      <c r="AY416" s="151" t="s">
        <v>189</v>
      </c>
    </row>
    <row r="417" spans="2:65" s="12" customFormat="1">
      <c r="B417" s="149"/>
      <c r="D417" s="150" t="s">
        <v>144</v>
      </c>
      <c r="E417" s="151" t="s">
        <v>18</v>
      </c>
      <c r="F417" s="152" t="s">
        <v>1133</v>
      </c>
      <c r="H417" s="153">
        <v>39.6</v>
      </c>
      <c r="I417" s="154"/>
      <c r="L417" s="149"/>
      <c r="M417" s="155"/>
      <c r="T417" s="156"/>
      <c r="AT417" s="151" t="s">
        <v>144</v>
      </c>
      <c r="AU417" s="151" t="s">
        <v>80</v>
      </c>
      <c r="AV417" s="12" t="s">
        <v>80</v>
      </c>
      <c r="AW417" s="12" t="s">
        <v>32</v>
      </c>
      <c r="AX417" s="12" t="s">
        <v>78</v>
      </c>
      <c r="AY417" s="151" t="s">
        <v>189</v>
      </c>
    </row>
    <row r="418" spans="2:65" s="12" customFormat="1">
      <c r="B418" s="149"/>
      <c r="D418" s="150" t="s">
        <v>144</v>
      </c>
      <c r="F418" s="152" t="s">
        <v>1139</v>
      </c>
      <c r="H418" s="153">
        <v>45.54</v>
      </c>
      <c r="I418" s="154"/>
      <c r="L418" s="149"/>
      <c r="M418" s="155"/>
      <c r="T418" s="156"/>
      <c r="AT418" s="151" t="s">
        <v>144</v>
      </c>
      <c r="AU418" s="151" t="s">
        <v>80</v>
      </c>
      <c r="AV418" s="12" t="s">
        <v>80</v>
      </c>
      <c r="AW418" s="12" t="s">
        <v>4</v>
      </c>
      <c r="AX418" s="12" t="s">
        <v>78</v>
      </c>
      <c r="AY418" s="151" t="s">
        <v>189</v>
      </c>
    </row>
    <row r="419" spans="2:65" s="1" customFormat="1" ht="24.2" customHeight="1">
      <c r="B419" s="32"/>
      <c r="C419" s="168" t="s">
        <v>1140</v>
      </c>
      <c r="D419" s="168" t="s">
        <v>651</v>
      </c>
      <c r="E419" s="169" t="s">
        <v>1141</v>
      </c>
      <c r="F419" s="170" t="s">
        <v>1142</v>
      </c>
      <c r="G419" s="171" t="s">
        <v>135</v>
      </c>
      <c r="H419" s="172">
        <v>79.441999999999993</v>
      </c>
      <c r="I419" s="173"/>
      <c r="J419" s="174">
        <f>ROUND(I419*H419,2)</f>
        <v>0</v>
      </c>
      <c r="K419" s="170" t="s">
        <v>194</v>
      </c>
      <c r="L419" s="175"/>
      <c r="M419" s="176" t="s">
        <v>18</v>
      </c>
      <c r="N419" s="177" t="s">
        <v>42</v>
      </c>
      <c r="P419" s="141">
        <f>O419*H419</f>
        <v>0</v>
      </c>
      <c r="Q419" s="141">
        <v>4.4999999999999997E-3</v>
      </c>
      <c r="R419" s="141">
        <f>Q419*H419</f>
        <v>0.35748899999999995</v>
      </c>
      <c r="S419" s="141">
        <v>0</v>
      </c>
      <c r="T419" s="142">
        <f>S419*H419</f>
        <v>0</v>
      </c>
      <c r="AR419" s="143" t="s">
        <v>394</v>
      </c>
      <c r="AT419" s="143" t="s">
        <v>651</v>
      </c>
      <c r="AU419" s="143" t="s">
        <v>80</v>
      </c>
      <c r="AY419" s="17" t="s">
        <v>189</v>
      </c>
      <c r="BE419" s="144">
        <f>IF(N419="základní",J419,0)</f>
        <v>0</v>
      </c>
      <c r="BF419" s="144">
        <f>IF(N419="snížená",J419,0)</f>
        <v>0</v>
      </c>
      <c r="BG419" s="144">
        <f>IF(N419="zákl. přenesená",J419,0)</f>
        <v>0</v>
      </c>
      <c r="BH419" s="144">
        <f>IF(N419="sníž. přenesená",J419,0)</f>
        <v>0</v>
      </c>
      <c r="BI419" s="144">
        <f>IF(N419="nulová",J419,0)</f>
        <v>0</v>
      </c>
      <c r="BJ419" s="17" t="s">
        <v>78</v>
      </c>
      <c r="BK419" s="144">
        <f>ROUND(I419*H419,2)</f>
        <v>0</v>
      </c>
      <c r="BL419" s="17" t="s">
        <v>291</v>
      </c>
      <c r="BM419" s="143" t="s">
        <v>1143</v>
      </c>
    </row>
    <row r="420" spans="2:65" s="12" customFormat="1">
      <c r="B420" s="149"/>
      <c r="D420" s="150" t="s">
        <v>144</v>
      </c>
      <c r="E420" s="151" t="s">
        <v>18</v>
      </c>
      <c r="F420" s="152" t="s">
        <v>1138</v>
      </c>
      <c r="H420" s="153">
        <v>69.08</v>
      </c>
      <c r="I420" s="154"/>
      <c r="L420" s="149"/>
      <c r="M420" s="155"/>
      <c r="T420" s="156"/>
      <c r="AT420" s="151" t="s">
        <v>144</v>
      </c>
      <c r="AU420" s="151" t="s">
        <v>80</v>
      </c>
      <c r="AV420" s="12" t="s">
        <v>80</v>
      </c>
      <c r="AW420" s="12" t="s">
        <v>32</v>
      </c>
      <c r="AX420" s="12" t="s">
        <v>78</v>
      </c>
      <c r="AY420" s="151" t="s">
        <v>189</v>
      </c>
    </row>
    <row r="421" spans="2:65" s="12" customFormat="1">
      <c r="B421" s="149"/>
      <c r="D421" s="150" t="s">
        <v>144</v>
      </c>
      <c r="F421" s="152" t="s">
        <v>1144</v>
      </c>
      <c r="H421" s="153">
        <v>79.441999999999993</v>
      </c>
      <c r="I421" s="154"/>
      <c r="L421" s="149"/>
      <c r="M421" s="155"/>
      <c r="T421" s="156"/>
      <c r="AT421" s="151" t="s">
        <v>144</v>
      </c>
      <c r="AU421" s="151" t="s">
        <v>80</v>
      </c>
      <c r="AV421" s="12" t="s">
        <v>80</v>
      </c>
      <c r="AW421" s="12" t="s">
        <v>4</v>
      </c>
      <c r="AX421" s="12" t="s">
        <v>78</v>
      </c>
      <c r="AY421" s="151" t="s">
        <v>189</v>
      </c>
    </row>
    <row r="422" spans="2:65" s="1" customFormat="1" ht="24.2" customHeight="1">
      <c r="B422" s="32"/>
      <c r="C422" s="132" t="s">
        <v>1145</v>
      </c>
      <c r="D422" s="132" t="s">
        <v>191</v>
      </c>
      <c r="E422" s="133" t="s">
        <v>1146</v>
      </c>
      <c r="F422" s="134" t="s">
        <v>1147</v>
      </c>
      <c r="G422" s="135" t="s">
        <v>135</v>
      </c>
      <c r="H422" s="136">
        <v>187.4</v>
      </c>
      <c r="I422" s="137"/>
      <c r="J422" s="138">
        <f>ROUND(I422*H422,2)</f>
        <v>0</v>
      </c>
      <c r="K422" s="134" t="s">
        <v>194</v>
      </c>
      <c r="L422" s="32"/>
      <c r="M422" s="139" t="s">
        <v>18</v>
      </c>
      <c r="N422" s="140" t="s">
        <v>42</v>
      </c>
      <c r="P422" s="141">
        <f>O422*H422</f>
        <v>0</v>
      </c>
      <c r="Q422" s="141">
        <v>3.0000000000000001E-5</v>
      </c>
      <c r="R422" s="141">
        <f>Q422*H422</f>
        <v>5.6220000000000003E-3</v>
      </c>
      <c r="S422" s="141">
        <v>0</v>
      </c>
      <c r="T422" s="142">
        <f>S422*H422</f>
        <v>0</v>
      </c>
      <c r="AR422" s="143" t="s">
        <v>291</v>
      </c>
      <c r="AT422" s="143" t="s">
        <v>191</v>
      </c>
      <c r="AU422" s="143" t="s">
        <v>80</v>
      </c>
      <c r="AY422" s="17" t="s">
        <v>189</v>
      </c>
      <c r="BE422" s="144">
        <f>IF(N422="základní",J422,0)</f>
        <v>0</v>
      </c>
      <c r="BF422" s="144">
        <f>IF(N422="snížená",J422,0)</f>
        <v>0</v>
      </c>
      <c r="BG422" s="144">
        <f>IF(N422="zákl. přenesená",J422,0)</f>
        <v>0</v>
      </c>
      <c r="BH422" s="144">
        <f>IF(N422="sníž. přenesená",J422,0)</f>
        <v>0</v>
      </c>
      <c r="BI422" s="144">
        <f>IF(N422="nulová",J422,0)</f>
        <v>0</v>
      </c>
      <c r="BJ422" s="17" t="s">
        <v>78</v>
      </c>
      <c r="BK422" s="144">
        <f>ROUND(I422*H422,2)</f>
        <v>0</v>
      </c>
      <c r="BL422" s="17" t="s">
        <v>291</v>
      </c>
      <c r="BM422" s="143" t="s">
        <v>1148</v>
      </c>
    </row>
    <row r="423" spans="2:65" s="1" customFormat="1">
      <c r="B423" s="32"/>
      <c r="D423" s="145" t="s">
        <v>197</v>
      </c>
      <c r="F423" s="146" t="s">
        <v>1149</v>
      </c>
      <c r="I423" s="147"/>
      <c r="L423" s="32"/>
      <c r="M423" s="148"/>
      <c r="T423" s="51"/>
      <c r="AT423" s="17" t="s">
        <v>197</v>
      </c>
      <c r="AU423" s="17" t="s">
        <v>80</v>
      </c>
    </row>
    <row r="424" spans="2:65" s="12" customFormat="1">
      <c r="B424" s="149"/>
      <c r="D424" s="150" t="s">
        <v>144</v>
      </c>
      <c r="E424" s="151" t="s">
        <v>18</v>
      </c>
      <c r="F424" s="152" t="s">
        <v>1150</v>
      </c>
      <c r="H424" s="153">
        <v>187.4</v>
      </c>
      <c r="I424" s="154"/>
      <c r="L424" s="149"/>
      <c r="M424" s="155"/>
      <c r="T424" s="156"/>
      <c r="AT424" s="151" t="s">
        <v>144</v>
      </c>
      <c r="AU424" s="151" t="s">
        <v>80</v>
      </c>
      <c r="AV424" s="12" t="s">
        <v>80</v>
      </c>
      <c r="AW424" s="12" t="s">
        <v>32</v>
      </c>
      <c r="AX424" s="12" t="s">
        <v>78</v>
      </c>
      <c r="AY424" s="151" t="s">
        <v>189</v>
      </c>
    </row>
    <row r="425" spans="2:65" s="1" customFormat="1" ht="16.5" customHeight="1">
      <c r="B425" s="32"/>
      <c r="C425" s="168" t="s">
        <v>1151</v>
      </c>
      <c r="D425" s="168" t="s">
        <v>651</v>
      </c>
      <c r="E425" s="169" t="s">
        <v>1152</v>
      </c>
      <c r="F425" s="170" t="s">
        <v>1153</v>
      </c>
      <c r="G425" s="171" t="s">
        <v>135</v>
      </c>
      <c r="H425" s="172">
        <v>215.51</v>
      </c>
      <c r="I425" s="173"/>
      <c r="J425" s="174">
        <f>ROUND(I425*H425,2)</f>
        <v>0</v>
      </c>
      <c r="K425" s="170" t="s">
        <v>18</v>
      </c>
      <c r="L425" s="175"/>
      <c r="M425" s="176" t="s">
        <v>18</v>
      </c>
      <c r="N425" s="177" t="s">
        <v>42</v>
      </c>
      <c r="P425" s="141">
        <f>O425*H425</f>
        <v>0</v>
      </c>
      <c r="Q425" s="141">
        <v>1.4599999999999999E-3</v>
      </c>
      <c r="R425" s="141">
        <f>Q425*H425</f>
        <v>0.3146446</v>
      </c>
      <c r="S425" s="141">
        <v>0</v>
      </c>
      <c r="T425" s="142">
        <f>S425*H425</f>
        <v>0</v>
      </c>
      <c r="AR425" s="143" t="s">
        <v>394</v>
      </c>
      <c r="AT425" s="143" t="s">
        <v>651</v>
      </c>
      <c r="AU425" s="143" t="s">
        <v>80</v>
      </c>
      <c r="AY425" s="17" t="s">
        <v>189</v>
      </c>
      <c r="BE425" s="144">
        <f>IF(N425="základní",J425,0)</f>
        <v>0</v>
      </c>
      <c r="BF425" s="144">
        <f>IF(N425="snížená",J425,0)</f>
        <v>0</v>
      </c>
      <c r="BG425" s="144">
        <f>IF(N425="zákl. přenesená",J425,0)</f>
        <v>0</v>
      </c>
      <c r="BH425" s="144">
        <f>IF(N425="sníž. přenesená",J425,0)</f>
        <v>0</v>
      </c>
      <c r="BI425" s="144">
        <f>IF(N425="nulová",J425,0)</f>
        <v>0</v>
      </c>
      <c r="BJ425" s="17" t="s">
        <v>78</v>
      </c>
      <c r="BK425" s="144">
        <f>ROUND(I425*H425,2)</f>
        <v>0</v>
      </c>
      <c r="BL425" s="17" t="s">
        <v>291</v>
      </c>
      <c r="BM425" s="143" t="s">
        <v>1154</v>
      </c>
    </row>
    <row r="426" spans="2:65" s="12" customFormat="1">
      <c r="B426" s="149"/>
      <c r="D426" s="150" t="s">
        <v>144</v>
      </c>
      <c r="F426" s="152" t="s">
        <v>1155</v>
      </c>
      <c r="H426" s="153">
        <v>215.51</v>
      </c>
      <c r="I426" s="154"/>
      <c r="L426" s="149"/>
      <c r="M426" s="155"/>
      <c r="T426" s="156"/>
      <c r="AT426" s="151" t="s">
        <v>144</v>
      </c>
      <c r="AU426" s="151" t="s">
        <v>80</v>
      </c>
      <c r="AV426" s="12" t="s">
        <v>80</v>
      </c>
      <c r="AW426" s="12" t="s">
        <v>4</v>
      </c>
      <c r="AX426" s="12" t="s">
        <v>78</v>
      </c>
      <c r="AY426" s="151" t="s">
        <v>189</v>
      </c>
    </row>
    <row r="427" spans="2:65" s="1" customFormat="1" ht="24.2" customHeight="1">
      <c r="B427" s="32"/>
      <c r="C427" s="132" t="s">
        <v>1156</v>
      </c>
      <c r="D427" s="132" t="s">
        <v>191</v>
      </c>
      <c r="E427" s="133" t="s">
        <v>1157</v>
      </c>
      <c r="F427" s="134" t="s">
        <v>1158</v>
      </c>
      <c r="G427" s="135" t="s">
        <v>256</v>
      </c>
      <c r="H427" s="136">
        <v>1.1100000000000001</v>
      </c>
      <c r="I427" s="137"/>
      <c r="J427" s="138">
        <f>ROUND(I427*H427,2)</f>
        <v>0</v>
      </c>
      <c r="K427" s="134" t="s">
        <v>194</v>
      </c>
      <c r="L427" s="32"/>
      <c r="M427" s="139" t="s">
        <v>18</v>
      </c>
      <c r="N427" s="140" t="s">
        <v>42</v>
      </c>
      <c r="P427" s="141">
        <f>O427*H427</f>
        <v>0</v>
      </c>
      <c r="Q427" s="141">
        <v>0</v>
      </c>
      <c r="R427" s="141">
        <f>Q427*H427</f>
        <v>0</v>
      </c>
      <c r="S427" s="141">
        <v>0</v>
      </c>
      <c r="T427" s="142">
        <f>S427*H427</f>
        <v>0</v>
      </c>
      <c r="AR427" s="143" t="s">
        <v>291</v>
      </c>
      <c r="AT427" s="143" t="s">
        <v>191</v>
      </c>
      <c r="AU427" s="143" t="s">
        <v>80</v>
      </c>
      <c r="AY427" s="17" t="s">
        <v>189</v>
      </c>
      <c r="BE427" s="144">
        <f>IF(N427="základní",J427,0)</f>
        <v>0</v>
      </c>
      <c r="BF427" s="144">
        <f>IF(N427="snížená",J427,0)</f>
        <v>0</v>
      </c>
      <c r="BG427" s="144">
        <f>IF(N427="zákl. přenesená",J427,0)</f>
        <v>0</v>
      </c>
      <c r="BH427" s="144">
        <f>IF(N427="sníž. přenesená",J427,0)</f>
        <v>0</v>
      </c>
      <c r="BI427" s="144">
        <f>IF(N427="nulová",J427,0)</f>
        <v>0</v>
      </c>
      <c r="BJ427" s="17" t="s">
        <v>78</v>
      </c>
      <c r="BK427" s="144">
        <f>ROUND(I427*H427,2)</f>
        <v>0</v>
      </c>
      <c r="BL427" s="17" t="s">
        <v>291</v>
      </c>
      <c r="BM427" s="143" t="s">
        <v>1159</v>
      </c>
    </row>
    <row r="428" spans="2:65" s="1" customFormat="1">
      <c r="B428" s="32"/>
      <c r="D428" s="145" t="s">
        <v>197</v>
      </c>
      <c r="F428" s="146" t="s">
        <v>1160</v>
      </c>
      <c r="I428" s="147"/>
      <c r="L428" s="32"/>
      <c r="M428" s="148"/>
      <c r="T428" s="51"/>
      <c r="AT428" s="17" t="s">
        <v>197</v>
      </c>
      <c r="AU428" s="17" t="s">
        <v>80</v>
      </c>
    </row>
    <row r="429" spans="2:65" s="11" customFormat="1" ht="22.9" customHeight="1">
      <c r="B429" s="120"/>
      <c r="D429" s="121" t="s">
        <v>70</v>
      </c>
      <c r="E429" s="130" t="s">
        <v>518</v>
      </c>
      <c r="F429" s="130" t="s">
        <v>519</v>
      </c>
      <c r="I429" s="123"/>
      <c r="J429" s="131">
        <f>BK429</f>
        <v>0</v>
      </c>
      <c r="L429" s="120"/>
      <c r="M429" s="125"/>
      <c r="P429" s="126">
        <f>SUM(P430:P452)</f>
        <v>0</v>
      </c>
      <c r="R429" s="126">
        <f>SUM(R430:R452)</f>
        <v>0.72013298000000014</v>
      </c>
      <c r="T429" s="127">
        <f>SUM(T430:T452)</f>
        <v>0</v>
      </c>
      <c r="AR429" s="121" t="s">
        <v>80</v>
      </c>
      <c r="AT429" s="128" t="s">
        <v>70</v>
      </c>
      <c r="AU429" s="128" t="s">
        <v>78</v>
      </c>
      <c r="AY429" s="121" t="s">
        <v>189</v>
      </c>
      <c r="BK429" s="129">
        <f>SUM(BK430:BK452)</f>
        <v>0</v>
      </c>
    </row>
    <row r="430" spans="2:65" s="1" customFormat="1" ht="24.2" customHeight="1">
      <c r="B430" s="32"/>
      <c r="C430" s="132" t="s">
        <v>1161</v>
      </c>
      <c r="D430" s="132" t="s">
        <v>191</v>
      </c>
      <c r="E430" s="133" t="s">
        <v>1162</v>
      </c>
      <c r="F430" s="134" t="s">
        <v>1163</v>
      </c>
      <c r="G430" s="135" t="s">
        <v>135</v>
      </c>
      <c r="H430" s="136">
        <v>238.94</v>
      </c>
      <c r="I430" s="137"/>
      <c r="J430" s="138">
        <f>ROUND(I430*H430,2)</f>
        <v>0</v>
      </c>
      <c r="K430" s="134" t="s">
        <v>194</v>
      </c>
      <c r="L430" s="32"/>
      <c r="M430" s="139" t="s">
        <v>18</v>
      </c>
      <c r="N430" s="140" t="s">
        <v>42</v>
      </c>
      <c r="P430" s="141">
        <f>O430*H430</f>
        <v>0</v>
      </c>
      <c r="Q430" s="141">
        <v>0</v>
      </c>
      <c r="R430" s="141">
        <f>Q430*H430</f>
        <v>0</v>
      </c>
      <c r="S430" s="141">
        <v>0</v>
      </c>
      <c r="T430" s="142">
        <f>S430*H430</f>
        <v>0</v>
      </c>
      <c r="AR430" s="143" t="s">
        <v>291</v>
      </c>
      <c r="AT430" s="143" t="s">
        <v>191</v>
      </c>
      <c r="AU430" s="143" t="s">
        <v>80</v>
      </c>
      <c r="AY430" s="17" t="s">
        <v>189</v>
      </c>
      <c r="BE430" s="144">
        <f>IF(N430="základní",J430,0)</f>
        <v>0</v>
      </c>
      <c r="BF430" s="144">
        <f>IF(N430="snížená",J430,0)</f>
        <v>0</v>
      </c>
      <c r="BG430" s="144">
        <f>IF(N430="zákl. přenesená",J430,0)</f>
        <v>0</v>
      </c>
      <c r="BH430" s="144">
        <f>IF(N430="sníž. přenesená",J430,0)</f>
        <v>0</v>
      </c>
      <c r="BI430" s="144">
        <f>IF(N430="nulová",J430,0)</f>
        <v>0</v>
      </c>
      <c r="BJ430" s="17" t="s">
        <v>78</v>
      </c>
      <c r="BK430" s="144">
        <f>ROUND(I430*H430,2)</f>
        <v>0</v>
      </c>
      <c r="BL430" s="17" t="s">
        <v>291</v>
      </c>
      <c r="BM430" s="143" t="s">
        <v>1164</v>
      </c>
    </row>
    <row r="431" spans="2:65" s="1" customFormat="1">
      <c r="B431" s="32"/>
      <c r="D431" s="145" t="s">
        <v>197</v>
      </c>
      <c r="F431" s="146" t="s">
        <v>1165</v>
      </c>
      <c r="I431" s="147"/>
      <c r="L431" s="32"/>
      <c r="M431" s="148"/>
      <c r="T431" s="51"/>
      <c r="AT431" s="17" t="s">
        <v>197</v>
      </c>
      <c r="AU431" s="17" t="s">
        <v>80</v>
      </c>
    </row>
    <row r="432" spans="2:65" s="12" customFormat="1">
      <c r="B432" s="149"/>
      <c r="D432" s="150" t="s">
        <v>144</v>
      </c>
      <c r="E432" s="151" t="s">
        <v>18</v>
      </c>
      <c r="F432" s="152" t="s">
        <v>655</v>
      </c>
      <c r="H432" s="153">
        <v>199.34</v>
      </c>
      <c r="I432" s="154"/>
      <c r="L432" s="149"/>
      <c r="M432" s="155"/>
      <c r="T432" s="156"/>
      <c r="AT432" s="151" t="s">
        <v>144</v>
      </c>
      <c r="AU432" s="151" t="s">
        <v>80</v>
      </c>
      <c r="AV432" s="12" t="s">
        <v>80</v>
      </c>
      <c r="AW432" s="12" t="s">
        <v>32</v>
      </c>
      <c r="AX432" s="12" t="s">
        <v>71</v>
      </c>
      <c r="AY432" s="151" t="s">
        <v>189</v>
      </c>
    </row>
    <row r="433" spans="2:65" s="12" customFormat="1">
      <c r="B433" s="149"/>
      <c r="D433" s="150" t="s">
        <v>144</v>
      </c>
      <c r="E433" s="151" t="s">
        <v>18</v>
      </c>
      <c r="F433" s="152" t="s">
        <v>1133</v>
      </c>
      <c r="H433" s="153">
        <v>39.6</v>
      </c>
      <c r="I433" s="154"/>
      <c r="L433" s="149"/>
      <c r="M433" s="155"/>
      <c r="T433" s="156"/>
      <c r="AT433" s="151" t="s">
        <v>144</v>
      </c>
      <c r="AU433" s="151" t="s">
        <v>80</v>
      </c>
      <c r="AV433" s="12" t="s">
        <v>80</v>
      </c>
      <c r="AW433" s="12" t="s">
        <v>32</v>
      </c>
      <c r="AX433" s="12" t="s">
        <v>71</v>
      </c>
      <c r="AY433" s="151" t="s">
        <v>189</v>
      </c>
    </row>
    <row r="434" spans="2:65" s="13" customFormat="1">
      <c r="B434" s="158"/>
      <c r="D434" s="150" t="s">
        <v>144</v>
      </c>
      <c r="E434" s="159" t="s">
        <v>18</v>
      </c>
      <c r="F434" s="160" t="s">
        <v>268</v>
      </c>
      <c r="H434" s="161">
        <v>238.94</v>
      </c>
      <c r="I434" s="162"/>
      <c r="L434" s="158"/>
      <c r="M434" s="163"/>
      <c r="T434" s="164"/>
      <c r="AT434" s="159" t="s">
        <v>144</v>
      </c>
      <c r="AU434" s="159" t="s">
        <v>80</v>
      </c>
      <c r="AV434" s="13" t="s">
        <v>195</v>
      </c>
      <c r="AW434" s="13" t="s">
        <v>32</v>
      </c>
      <c r="AX434" s="13" t="s">
        <v>78</v>
      </c>
      <c r="AY434" s="159" t="s">
        <v>189</v>
      </c>
    </row>
    <row r="435" spans="2:65" s="1" customFormat="1" ht="16.5" customHeight="1">
      <c r="B435" s="32"/>
      <c r="C435" s="168" t="s">
        <v>1166</v>
      </c>
      <c r="D435" s="168" t="s">
        <v>651</v>
      </c>
      <c r="E435" s="169" t="s">
        <v>1167</v>
      </c>
      <c r="F435" s="170" t="s">
        <v>1168</v>
      </c>
      <c r="G435" s="171" t="s">
        <v>135</v>
      </c>
      <c r="H435" s="172">
        <v>250.887</v>
      </c>
      <c r="I435" s="173"/>
      <c r="J435" s="174">
        <f>ROUND(I435*H435,2)</f>
        <v>0</v>
      </c>
      <c r="K435" s="170" t="s">
        <v>194</v>
      </c>
      <c r="L435" s="175"/>
      <c r="M435" s="176" t="s">
        <v>18</v>
      </c>
      <c r="N435" s="177" t="s">
        <v>42</v>
      </c>
      <c r="P435" s="141">
        <f>O435*H435</f>
        <v>0</v>
      </c>
      <c r="Q435" s="141">
        <v>2.5400000000000002E-3</v>
      </c>
      <c r="R435" s="141">
        <f>Q435*H435</f>
        <v>0.63725298000000008</v>
      </c>
      <c r="S435" s="141">
        <v>0</v>
      </c>
      <c r="T435" s="142">
        <f>S435*H435</f>
        <v>0</v>
      </c>
      <c r="AR435" s="143" t="s">
        <v>234</v>
      </c>
      <c r="AT435" s="143" t="s">
        <v>651</v>
      </c>
      <c r="AU435" s="143" t="s">
        <v>80</v>
      </c>
      <c r="AY435" s="17" t="s">
        <v>189</v>
      </c>
      <c r="BE435" s="144">
        <f>IF(N435="základní",J435,0)</f>
        <v>0</v>
      </c>
      <c r="BF435" s="144">
        <f>IF(N435="snížená",J435,0)</f>
        <v>0</v>
      </c>
      <c r="BG435" s="144">
        <f>IF(N435="zákl. přenesená",J435,0)</f>
        <v>0</v>
      </c>
      <c r="BH435" s="144">
        <f>IF(N435="sníž. přenesená",J435,0)</f>
        <v>0</v>
      </c>
      <c r="BI435" s="144">
        <f>IF(N435="nulová",J435,0)</f>
        <v>0</v>
      </c>
      <c r="BJ435" s="17" t="s">
        <v>78</v>
      </c>
      <c r="BK435" s="144">
        <f>ROUND(I435*H435,2)</f>
        <v>0</v>
      </c>
      <c r="BL435" s="17" t="s">
        <v>195</v>
      </c>
      <c r="BM435" s="143" t="s">
        <v>1169</v>
      </c>
    </row>
    <row r="436" spans="2:65" s="12" customFormat="1">
      <c r="B436" s="149"/>
      <c r="D436" s="150" t="s">
        <v>144</v>
      </c>
      <c r="F436" s="152" t="s">
        <v>1170</v>
      </c>
      <c r="H436" s="153">
        <v>250.887</v>
      </c>
      <c r="I436" s="154"/>
      <c r="L436" s="149"/>
      <c r="M436" s="155"/>
      <c r="T436" s="156"/>
      <c r="AT436" s="151" t="s">
        <v>144</v>
      </c>
      <c r="AU436" s="151" t="s">
        <v>80</v>
      </c>
      <c r="AV436" s="12" t="s">
        <v>80</v>
      </c>
      <c r="AW436" s="12" t="s">
        <v>4</v>
      </c>
      <c r="AX436" s="12" t="s">
        <v>78</v>
      </c>
      <c r="AY436" s="151" t="s">
        <v>189</v>
      </c>
    </row>
    <row r="437" spans="2:65" s="1" customFormat="1" ht="24.2" customHeight="1">
      <c r="B437" s="32"/>
      <c r="C437" s="132" t="s">
        <v>1171</v>
      </c>
      <c r="D437" s="132" t="s">
        <v>191</v>
      </c>
      <c r="E437" s="133" t="s">
        <v>1172</v>
      </c>
      <c r="F437" s="134" t="s">
        <v>1173</v>
      </c>
      <c r="G437" s="135" t="s">
        <v>286</v>
      </c>
      <c r="H437" s="136">
        <v>57.6</v>
      </c>
      <c r="I437" s="137"/>
      <c r="J437" s="138">
        <f>ROUND(I437*H437,2)</f>
        <v>0</v>
      </c>
      <c r="K437" s="134" t="s">
        <v>194</v>
      </c>
      <c r="L437" s="32"/>
      <c r="M437" s="139" t="s">
        <v>18</v>
      </c>
      <c r="N437" s="140" t="s">
        <v>42</v>
      </c>
      <c r="P437" s="141">
        <f>O437*H437</f>
        <v>0</v>
      </c>
      <c r="Q437" s="141">
        <v>0</v>
      </c>
      <c r="R437" s="141">
        <f>Q437*H437</f>
        <v>0</v>
      </c>
      <c r="S437" s="141">
        <v>0</v>
      </c>
      <c r="T437" s="142">
        <f>S437*H437</f>
        <v>0</v>
      </c>
      <c r="AR437" s="143" t="s">
        <v>291</v>
      </c>
      <c r="AT437" s="143" t="s">
        <v>191</v>
      </c>
      <c r="AU437" s="143" t="s">
        <v>80</v>
      </c>
      <c r="AY437" s="17" t="s">
        <v>189</v>
      </c>
      <c r="BE437" s="144">
        <f>IF(N437="základní",J437,0)</f>
        <v>0</v>
      </c>
      <c r="BF437" s="144">
        <f>IF(N437="snížená",J437,0)</f>
        <v>0</v>
      </c>
      <c r="BG437" s="144">
        <f>IF(N437="zákl. přenesená",J437,0)</f>
        <v>0</v>
      </c>
      <c r="BH437" s="144">
        <f>IF(N437="sníž. přenesená",J437,0)</f>
        <v>0</v>
      </c>
      <c r="BI437" s="144">
        <f>IF(N437="nulová",J437,0)</f>
        <v>0</v>
      </c>
      <c r="BJ437" s="17" t="s">
        <v>78</v>
      </c>
      <c r="BK437" s="144">
        <f>ROUND(I437*H437,2)</f>
        <v>0</v>
      </c>
      <c r="BL437" s="17" t="s">
        <v>291</v>
      </c>
      <c r="BM437" s="143" t="s">
        <v>1174</v>
      </c>
    </row>
    <row r="438" spans="2:65" s="1" customFormat="1">
      <c r="B438" s="32"/>
      <c r="D438" s="145" t="s">
        <v>197</v>
      </c>
      <c r="F438" s="146" t="s">
        <v>1175</v>
      </c>
      <c r="I438" s="147"/>
      <c r="L438" s="32"/>
      <c r="M438" s="148"/>
      <c r="T438" s="51"/>
      <c r="AT438" s="17" t="s">
        <v>197</v>
      </c>
      <c r="AU438" s="17" t="s">
        <v>80</v>
      </c>
    </row>
    <row r="439" spans="2:65" s="12" customFormat="1">
      <c r="B439" s="149"/>
      <c r="D439" s="150" t="s">
        <v>144</v>
      </c>
      <c r="E439" s="151" t="s">
        <v>18</v>
      </c>
      <c r="F439" s="152" t="s">
        <v>1176</v>
      </c>
      <c r="H439" s="153">
        <v>57.6</v>
      </c>
      <c r="I439" s="154"/>
      <c r="L439" s="149"/>
      <c r="M439" s="155"/>
      <c r="T439" s="156"/>
      <c r="AT439" s="151" t="s">
        <v>144</v>
      </c>
      <c r="AU439" s="151" t="s">
        <v>80</v>
      </c>
      <c r="AV439" s="12" t="s">
        <v>80</v>
      </c>
      <c r="AW439" s="12" t="s">
        <v>32</v>
      </c>
      <c r="AX439" s="12" t="s">
        <v>78</v>
      </c>
      <c r="AY439" s="151" t="s">
        <v>189</v>
      </c>
    </row>
    <row r="440" spans="2:65" s="1" customFormat="1" ht="24.2" customHeight="1">
      <c r="B440" s="32"/>
      <c r="C440" s="132" t="s">
        <v>1177</v>
      </c>
      <c r="D440" s="132" t="s">
        <v>191</v>
      </c>
      <c r="E440" s="133" t="s">
        <v>1178</v>
      </c>
      <c r="F440" s="134" t="s">
        <v>1179</v>
      </c>
      <c r="G440" s="135" t="s">
        <v>286</v>
      </c>
      <c r="H440" s="136">
        <v>62.8</v>
      </c>
      <c r="I440" s="137"/>
      <c r="J440" s="138">
        <f>ROUND(I440*H440,2)</f>
        <v>0</v>
      </c>
      <c r="K440" s="134" t="s">
        <v>194</v>
      </c>
      <c r="L440" s="32"/>
      <c r="M440" s="139" t="s">
        <v>18</v>
      </c>
      <c r="N440" s="140" t="s">
        <v>42</v>
      </c>
      <c r="P440" s="141">
        <f>O440*H440</f>
        <v>0</v>
      </c>
      <c r="Q440" s="141">
        <v>5.9999999999999995E-4</v>
      </c>
      <c r="R440" s="141">
        <f>Q440*H440</f>
        <v>3.7679999999999998E-2</v>
      </c>
      <c r="S440" s="141">
        <v>0</v>
      </c>
      <c r="T440" s="142">
        <f>S440*H440</f>
        <v>0</v>
      </c>
      <c r="AR440" s="143" t="s">
        <v>291</v>
      </c>
      <c r="AT440" s="143" t="s">
        <v>191</v>
      </c>
      <c r="AU440" s="143" t="s">
        <v>80</v>
      </c>
      <c r="AY440" s="17" t="s">
        <v>189</v>
      </c>
      <c r="BE440" s="144">
        <f>IF(N440="základní",J440,0)</f>
        <v>0</v>
      </c>
      <c r="BF440" s="144">
        <f>IF(N440="snížená",J440,0)</f>
        <v>0</v>
      </c>
      <c r="BG440" s="144">
        <f>IF(N440="zákl. přenesená",J440,0)</f>
        <v>0</v>
      </c>
      <c r="BH440" s="144">
        <f>IF(N440="sníž. přenesená",J440,0)</f>
        <v>0</v>
      </c>
      <c r="BI440" s="144">
        <f>IF(N440="nulová",J440,0)</f>
        <v>0</v>
      </c>
      <c r="BJ440" s="17" t="s">
        <v>78</v>
      </c>
      <c r="BK440" s="144">
        <f>ROUND(I440*H440,2)</f>
        <v>0</v>
      </c>
      <c r="BL440" s="17" t="s">
        <v>291</v>
      </c>
      <c r="BM440" s="143" t="s">
        <v>1180</v>
      </c>
    </row>
    <row r="441" spans="2:65" s="1" customFormat="1">
      <c r="B441" s="32"/>
      <c r="D441" s="145" t="s">
        <v>197</v>
      </c>
      <c r="F441" s="146" t="s">
        <v>1181</v>
      </c>
      <c r="I441" s="147"/>
      <c r="L441" s="32"/>
      <c r="M441" s="148"/>
      <c r="T441" s="51"/>
      <c r="AT441" s="17" t="s">
        <v>197</v>
      </c>
      <c r="AU441" s="17" t="s">
        <v>80</v>
      </c>
    </row>
    <row r="442" spans="2:65" s="12" customFormat="1">
      <c r="B442" s="149"/>
      <c r="D442" s="150" t="s">
        <v>144</v>
      </c>
      <c r="E442" s="151" t="s">
        <v>18</v>
      </c>
      <c r="F442" s="152" t="s">
        <v>1182</v>
      </c>
      <c r="H442" s="153">
        <v>62.8</v>
      </c>
      <c r="I442" s="154"/>
      <c r="L442" s="149"/>
      <c r="M442" s="155"/>
      <c r="T442" s="156"/>
      <c r="AT442" s="151" t="s">
        <v>144</v>
      </c>
      <c r="AU442" s="151" t="s">
        <v>80</v>
      </c>
      <c r="AV442" s="12" t="s">
        <v>80</v>
      </c>
      <c r="AW442" s="12" t="s">
        <v>32</v>
      </c>
      <c r="AX442" s="12" t="s">
        <v>78</v>
      </c>
      <c r="AY442" s="151" t="s">
        <v>189</v>
      </c>
    </row>
    <row r="443" spans="2:65" s="1" customFormat="1" ht="24.2" customHeight="1">
      <c r="B443" s="32"/>
      <c r="C443" s="132" t="s">
        <v>1183</v>
      </c>
      <c r="D443" s="132" t="s">
        <v>191</v>
      </c>
      <c r="E443" s="133" t="s">
        <v>1184</v>
      </c>
      <c r="F443" s="134" t="s">
        <v>1185</v>
      </c>
      <c r="G443" s="135" t="s">
        <v>286</v>
      </c>
      <c r="H443" s="136">
        <v>62.8</v>
      </c>
      <c r="I443" s="137"/>
      <c r="J443" s="138">
        <f>ROUND(I443*H443,2)</f>
        <v>0</v>
      </c>
      <c r="K443" s="134" t="s">
        <v>194</v>
      </c>
      <c r="L443" s="32"/>
      <c r="M443" s="139" t="s">
        <v>18</v>
      </c>
      <c r="N443" s="140" t="s">
        <v>42</v>
      </c>
      <c r="P443" s="141">
        <f>O443*H443</f>
        <v>0</v>
      </c>
      <c r="Q443" s="141">
        <v>5.9999999999999995E-4</v>
      </c>
      <c r="R443" s="141">
        <f>Q443*H443</f>
        <v>3.7679999999999998E-2</v>
      </c>
      <c r="S443" s="141">
        <v>0</v>
      </c>
      <c r="T443" s="142">
        <f>S443*H443</f>
        <v>0</v>
      </c>
      <c r="AR443" s="143" t="s">
        <v>291</v>
      </c>
      <c r="AT443" s="143" t="s">
        <v>191</v>
      </c>
      <c r="AU443" s="143" t="s">
        <v>80</v>
      </c>
      <c r="AY443" s="17" t="s">
        <v>189</v>
      </c>
      <c r="BE443" s="144">
        <f>IF(N443="základní",J443,0)</f>
        <v>0</v>
      </c>
      <c r="BF443" s="144">
        <f>IF(N443="snížená",J443,0)</f>
        <v>0</v>
      </c>
      <c r="BG443" s="144">
        <f>IF(N443="zákl. přenesená",J443,0)</f>
        <v>0</v>
      </c>
      <c r="BH443" s="144">
        <f>IF(N443="sníž. přenesená",J443,0)</f>
        <v>0</v>
      </c>
      <c r="BI443" s="144">
        <f>IF(N443="nulová",J443,0)</f>
        <v>0</v>
      </c>
      <c r="BJ443" s="17" t="s">
        <v>78</v>
      </c>
      <c r="BK443" s="144">
        <f>ROUND(I443*H443,2)</f>
        <v>0</v>
      </c>
      <c r="BL443" s="17" t="s">
        <v>291</v>
      </c>
      <c r="BM443" s="143" t="s">
        <v>1186</v>
      </c>
    </row>
    <row r="444" spans="2:65" s="1" customFormat="1">
      <c r="B444" s="32"/>
      <c r="D444" s="145" t="s">
        <v>197</v>
      </c>
      <c r="F444" s="146" t="s">
        <v>1187</v>
      </c>
      <c r="I444" s="147"/>
      <c r="L444" s="32"/>
      <c r="M444" s="148"/>
      <c r="T444" s="51"/>
      <c r="AT444" s="17" t="s">
        <v>197</v>
      </c>
      <c r="AU444" s="17" t="s">
        <v>80</v>
      </c>
    </row>
    <row r="445" spans="2:65" s="1" customFormat="1" ht="21.75" customHeight="1">
      <c r="B445" s="32"/>
      <c r="C445" s="132" t="s">
        <v>1188</v>
      </c>
      <c r="D445" s="132" t="s">
        <v>191</v>
      </c>
      <c r="E445" s="133" t="s">
        <v>1189</v>
      </c>
      <c r="F445" s="134" t="s">
        <v>1190</v>
      </c>
      <c r="G445" s="135" t="s">
        <v>286</v>
      </c>
      <c r="H445" s="136">
        <v>2.8</v>
      </c>
      <c r="I445" s="137"/>
      <c r="J445" s="138">
        <f>ROUND(I445*H445,2)</f>
        <v>0</v>
      </c>
      <c r="K445" s="134" t="s">
        <v>194</v>
      </c>
      <c r="L445" s="32"/>
      <c r="M445" s="139" t="s">
        <v>18</v>
      </c>
      <c r="N445" s="140" t="s">
        <v>42</v>
      </c>
      <c r="P445" s="141">
        <f>O445*H445</f>
        <v>0</v>
      </c>
      <c r="Q445" s="141">
        <v>8.9999999999999998E-4</v>
      </c>
      <c r="R445" s="141">
        <f>Q445*H445</f>
        <v>2.5199999999999997E-3</v>
      </c>
      <c r="S445" s="141">
        <v>0</v>
      </c>
      <c r="T445" s="142">
        <f>S445*H445</f>
        <v>0</v>
      </c>
      <c r="AR445" s="143" t="s">
        <v>291</v>
      </c>
      <c r="AT445" s="143" t="s">
        <v>191</v>
      </c>
      <c r="AU445" s="143" t="s">
        <v>80</v>
      </c>
      <c r="AY445" s="17" t="s">
        <v>189</v>
      </c>
      <c r="BE445" s="144">
        <f>IF(N445="základní",J445,0)</f>
        <v>0</v>
      </c>
      <c r="BF445" s="144">
        <f>IF(N445="snížená",J445,0)</f>
        <v>0</v>
      </c>
      <c r="BG445" s="144">
        <f>IF(N445="zákl. přenesená",J445,0)</f>
        <v>0</v>
      </c>
      <c r="BH445" s="144">
        <f>IF(N445="sníž. přenesená",J445,0)</f>
        <v>0</v>
      </c>
      <c r="BI445" s="144">
        <f>IF(N445="nulová",J445,0)</f>
        <v>0</v>
      </c>
      <c r="BJ445" s="17" t="s">
        <v>78</v>
      </c>
      <c r="BK445" s="144">
        <f>ROUND(I445*H445,2)</f>
        <v>0</v>
      </c>
      <c r="BL445" s="17" t="s">
        <v>291</v>
      </c>
      <c r="BM445" s="143" t="s">
        <v>1191</v>
      </c>
    </row>
    <row r="446" spans="2:65" s="1" customFormat="1">
      <c r="B446" s="32"/>
      <c r="D446" s="145" t="s">
        <v>197</v>
      </c>
      <c r="F446" s="146" t="s">
        <v>1192</v>
      </c>
      <c r="I446" s="147"/>
      <c r="L446" s="32"/>
      <c r="M446" s="148"/>
      <c r="T446" s="51"/>
      <c r="AT446" s="17" t="s">
        <v>197</v>
      </c>
      <c r="AU446" s="17" t="s">
        <v>80</v>
      </c>
    </row>
    <row r="447" spans="2:65" s="1" customFormat="1" ht="16.5" customHeight="1">
      <c r="B447" s="32"/>
      <c r="C447" s="132" t="s">
        <v>1193</v>
      </c>
      <c r="D447" s="132" t="s">
        <v>191</v>
      </c>
      <c r="E447" s="133" t="s">
        <v>1194</v>
      </c>
      <c r="F447" s="134" t="s">
        <v>1195</v>
      </c>
      <c r="G447" s="135" t="s">
        <v>551</v>
      </c>
      <c r="H447" s="136">
        <v>1</v>
      </c>
      <c r="I447" s="137"/>
      <c r="J447" s="138">
        <f>ROUND(I447*H447,2)</f>
        <v>0</v>
      </c>
      <c r="K447" s="134" t="s">
        <v>18</v>
      </c>
      <c r="L447" s="32"/>
      <c r="M447" s="139" t="s">
        <v>18</v>
      </c>
      <c r="N447" s="140" t="s">
        <v>42</v>
      </c>
      <c r="P447" s="141">
        <f>O447*H447</f>
        <v>0</v>
      </c>
      <c r="Q447" s="141">
        <v>0</v>
      </c>
      <c r="R447" s="141">
        <f>Q447*H447</f>
        <v>0</v>
      </c>
      <c r="S447" s="141">
        <v>0</v>
      </c>
      <c r="T447" s="142">
        <f>S447*H447</f>
        <v>0</v>
      </c>
      <c r="AR447" s="143" t="s">
        <v>291</v>
      </c>
      <c r="AT447" s="143" t="s">
        <v>191</v>
      </c>
      <c r="AU447" s="143" t="s">
        <v>80</v>
      </c>
      <c r="AY447" s="17" t="s">
        <v>189</v>
      </c>
      <c r="BE447" s="144">
        <f>IF(N447="základní",J447,0)</f>
        <v>0</v>
      </c>
      <c r="BF447" s="144">
        <f>IF(N447="snížená",J447,0)</f>
        <v>0</v>
      </c>
      <c r="BG447" s="144">
        <f>IF(N447="zákl. přenesená",J447,0)</f>
        <v>0</v>
      </c>
      <c r="BH447" s="144">
        <f>IF(N447="sníž. přenesená",J447,0)</f>
        <v>0</v>
      </c>
      <c r="BI447" s="144">
        <f>IF(N447="nulová",J447,0)</f>
        <v>0</v>
      </c>
      <c r="BJ447" s="17" t="s">
        <v>78</v>
      </c>
      <c r="BK447" s="144">
        <f>ROUND(I447*H447,2)</f>
        <v>0</v>
      </c>
      <c r="BL447" s="17" t="s">
        <v>291</v>
      </c>
      <c r="BM447" s="143" t="s">
        <v>1196</v>
      </c>
    </row>
    <row r="448" spans="2:65" s="1" customFormat="1" ht="16.5" customHeight="1">
      <c r="B448" s="32"/>
      <c r="C448" s="168" t="s">
        <v>1197</v>
      </c>
      <c r="D448" s="168" t="s">
        <v>651</v>
      </c>
      <c r="E448" s="169" t="s">
        <v>1198</v>
      </c>
      <c r="F448" s="170" t="s">
        <v>1199</v>
      </c>
      <c r="G448" s="171" t="s">
        <v>551</v>
      </c>
      <c r="H448" s="172">
        <v>1</v>
      </c>
      <c r="I448" s="173"/>
      <c r="J448" s="174">
        <f>ROUND(I448*H448,2)</f>
        <v>0</v>
      </c>
      <c r="K448" s="170" t="s">
        <v>18</v>
      </c>
      <c r="L448" s="175"/>
      <c r="M448" s="176" t="s">
        <v>18</v>
      </c>
      <c r="N448" s="177" t="s">
        <v>42</v>
      </c>
      <c r="P448" s="141">
        <f>O448*H448</f>
        <v>0</v>
      </c>
      <c r="Q448" s="141">
        <v>5.0000000000000001E-3</v>
      </c>
      <c r="R448" s="141">
        <f>Q448*H448</f>
        <v>5.0000000000000001E-3</v>
      </c>
      <c r="S448" s="141">
        <v>0</v>
      </c>
      <c r="T448" s="142">
        <f>S448*H448</f>
        <v>0</v>
      </c>
      <c r="AR448" s="143" t="s">
        <v>394</v>
      </c>
      <c r="AT448" s="143" t="s">
        <v>651</v>
      </c>
      <c r="AU448" s="143" t="s">
        <v>80</v>
      </c>
      <c r="AY448" s="17" t="s">
        <v>189</v>
      </c>
      <c r="BE448" s="144">
        <f>IF(N448="základní",J448,0)</f>
        <v>0</v>
      </c>
      <c r="BF448" s="144">
        <f>IF(N448="snížená",J448,0)</f>
        <v>0</v>
      </c>
      <c r="BG448" s="144">
        <f>IF(N448="zákl. přenesená",J448,0)</f>
        <v>0</v>
      </c>
      <c r="BH448" s="144">
        <f>IF(N448="sníž. přenesená",J448,0)</f>
        <v>0</v>
      </c>
      <c r="BI448" s="144">
        <f>IF(N448="nulová",J448,0)</f>
        <v>0</v>
      </c>
      <c r="BJ448" s="17" t="s">
        <v>78</v>
      </c>
      <c r="BK448" s="144">
        <f>ROUND(I448*H448,2)</f>
        <v>0</v>
      </c>
      <c r="BL448" s="17" t="s">
        <v>291</v>
      </c>
      <c r="BM448" s="143" t="s">
        <v>1200</v>
      </c>
    </row>
    <row r="449" spans="2:65" s="1" customFormat="1" ht="29.25">
      <c r="B449" s="32"/>
      <c r="D449" s="150" t="s">
        <v>133</v>
      </c>
      <c r="F449" s="157" t="s">
        <v>1201</v>
      </c>
      <c r="I449" s="147"/>
      <c r="L449" s="32"/>
      <c r="M449" s="148"/>
      <c r="T449" s="51"/>
      <c r="AT449" s="17" t="s">
        <v>133</v>
      </c>
      <c r="AU449" s="17" t="s">
        <v>80</v>
      </c>
    </row>
    <row r="450" spans="2:65" s="12" customFormat="1">
      <c r="B450" s="149"/>
      <c r="D450" s="150" t="s">
        <v>144</v>
      </c>
      <c r="E450" s="151" t="s">
        <v>18</v>
      </c>
      <c r="F450" s="152" t="s">
        <v>1202</v>
      </c>
      <c r="H450" s="153">
        <v>1</v>
      </c>
      <c r="I450" s="154"/>
      <c r="L450" s="149"/>
      <c r="M450" s="155"/>
      <c r="T450" s="156"/>
      <c r="AT450" s="151" t="s">
        <v>144</v>
      </c>
      <c r="AU450" s="151" t="s">
        <v>80</v>
      </c>
      <c r="AV450" s="12" t="s">
        <v>80</v>
      </c>
      <c r="AW450" s="12" t="s">
        <v>32</v>
      </c>
      <c r="AX450" s="12" t="s">
        <v>78</v>
      </c>
      <c r="AY450" s="151" t="s">
        <v>189</v>
      </c>
    </row>
    <row r="451" spans="2:65" s="1" customFormat="1" ht="24.2" customHeight="1">
      <c r="B451" s="32"/>
      <c r="C451" s="132" t="s">
        <v>1203</v>
      </c>
      <c r="D451" s="132" t="s">
        <v>191</v>
      </c>
      <c r="E451" s="133" t="s">
        <v>1204</v>
      </c>
      <c r="F451" s="134" t="s">
        <v>1205</v>
      </c>
      <c r="G451" s="135" t="s">
        <v>256</v>
      </c>
      <c r="H451" s="136">
        <v>8.3000000000000004E-2</v>
      </c>
      <c r="I451" s="137"/>
      <c r="J451" s="138">
        <f>ROUND(I451*H451,2)</f>
        <v>0</v>
      </c>
      <c r="K451" s="134" t="s">
        <v>194</v>
      </c>
      <c r="L451" s="32"/>
      <c r="M451" s="139" t="s">
        <v>18</v>
      </c>
      <c r="N451" s="140" t="s">
        <v>42</v>
      </c>
      <c r="P451" s="141">
        <f>O451*H451</f>
        <v>0</v>
      </c>
      <c r="Q451" s="141">
        <v>0</v>
      </c>
      <c r="R451" s="141">
        <f>Q451*H451</f>
        <v>0</v>
      </c>
      <c r="S451" s="141">
        <v>0</v>
      </c>
      <c r="T451" s="142">
        <f>S451*H451</f>
        <v>0</v>
      </c>
      <c r="AR451" s="143" t="s">
        <v>291</v>
      </c>
      <c r="AT451" s="143" t="s">
        <v>191</v>
      </c>
      <c r="AU451" s="143" t="s">
        <v>80</v>
      </c>
      <c r="AY451" s="17" t="s">
        <v>189</v>
      </c>
      <c r="BE451" s="144">
        <f>IF(N451="základní",J451,0)</f>
        <v>0</v>
      </c>
      <c r="BF451" s="144">
        <f>IF(N451="snížená",J451,0)</f>
        <v>0</v>
      </c>
      <c r="BG451" s="144">
        <f>IF(N451="zákl. přenesená",J451,0)</f>
        <v>0</v>
      </c>
      <c r="BH451" s="144">
        <f>IF(N451="sníž. přenesená",J451,0)</f>
        <v>0</v>
      </c>
      <c r="BI451" s="144">
        <f>IF(N451="nulová",J451,0)</f>
        <v>0</v>
      </c>
      <c r="BJ451" s="17" t="s">
        <v>78</v>
      </c>
      <c r="BK451" s="144">
        <f>ROUND(I451*H451,2)</f>
        <v>0</v>
      </c>
      <c r="BL451" s="17" t="s">
        <v>291</v>
      </c>
      <c r="BM451" s="143" t="s">
        <v>1206</v>
      </c>
    </row>
    <row r="452" spans="2:65" s="1" customFormat="1">
      <c r="B452" s="32"/>
      <c r="D452" s="145" t="s">
        <v>197</v>
      </c>
      <c r="F452" s="146" t="s">
        <v>1207</v>
      </c>
      <c r="I452" s="147"/>
      <c r="L452" s="32"/>
      <c r="M452" s="148"/>
      <c r="T452" s="51"/>
      <c r="AT452" s="17" t="s">
        <v>197</v>
      </c>
      <c r="AU452" s="17" t="s">
        <v>80</v>
      </c>
    </row>
    <row r="453" spans="2:65" s="11" customFormat="1" ht="22.9" customHeight="1">
      <c r="B453" s="120"/>
      <c r="D453" s="121" t="s">
        <v>70</v>
      </c>
      <c r="E453" s="130" t="s">
        <v>526</v>
      </c>
      <c r="F453" s="130" t="s">
        <v>527</v>
      </c>
      <c r="I453" s="123"/>
      <c r="J453" s="131">
        <f>BK453</f>
        <v>0</v>
      </c>
      <c r="L453" s="120"/>
      <c r="M453" s="125"/>
      <c r="P453" s="126">
        <f>SUM(P454:P480)</f>
        <v>0</v>
      </c>
      <c r="R453" s="126">
        <f>SUM(R454:R480)</f>
        <v>3.0468824000000003</v>
      </c>
      <c r="T453" s="127">
        <f>SUM(T454:T480)</f>
        <v>0</v>
      </c>
      <c r="AR453" s="121" t="s">
        <v>80</v>
      </c>
      <c r="AT453" s="128" t="s">
        <v>70</v>
      </c>
      <c r="AU453" s="128" t="s">
        <v>78</v>
      </c>
      <c r="AY453" s="121" t="s">
        <v>189</v>
      </c>
      <c r="BK453" s="129">
        <f>SUM(BK454:BK480)</f>
        <v>0</v>
      </c>
    </row>
    <row r="454" spans="2:65" s="1" customFormat="1" ht="24.2" customHeight="1">
      <c r="B454" s="32"/>
      <c r="C454" s="132" t="s">
        <v>1208</v>
      </c>
      <c r="D454" s="132" t="s">
        <v>191</v>
      </c>
      <c r="E454" s="133" t="s">
        <v>1209</v>
      </c>
      <c r="F454" s="134" t="s">
        <v>1210</v>
      </c>
      <c r="G454" s="135" t="s">
        <v>135</v>
      </c>
      <c r="H454" s="136">
        <v>375.6</v>
      </c>
      <c r="I454" s="137"/>
      <c r="J454" s="138">
        <f>ROUND(I454*H454,2)</f>
        <v>0</v>
      </c>
      <c r="K454" s="134" t="s">
        <v>194</v>
      </c>
      <c r="L454" s="32"/>
      <c r="M454" s="139" t="s">
        <v>18</v>
      </c>
      <c r="N454" s="140" t="s">
        <v>42</v>
      </c>
      <c r="P454" s="141">
        <f>O454*H454</f>
        <v>0</v>
      </c>
      <c r="Q454" s="141">
        <v>0</v>
      </c>
      <c r="R454" s="141">
        <f>Q454*H454</f>
        <v>0</v>
      </c>
      <c r="S454" s="141">
        <v>0</v>
      </c>
      <c r="T454" s="142">
        <f>S454*H454</f>
        <v>0</v>
      </c>
      <c r="AR454" s="143" t="s">
        <v>291</v>
      </c>
      <c r="AT454" s="143" t="s">
        <v>191</v>
      </c>
      <c r="AU454" s="143" t="s">
        <v>80</v>
      </c>
      <c r="AY454" s="17" t="s">
        <v>189</v>
      </c>
      <c r="BE454" s="144">
        <f>IF(N454="základní",J454,0)</f>
        <v>0</v>
      </c>
      <c r="BF454" s="144">
        <f>IF(N454="snížená",J454,0)</f>
        <v>0</v>
      </c>
      <c r="BG454" s="144">
        <f>IF(N454="zákl. přenesená",J454,0)</f>
        <v>0</v>
      </c>
      <c r="BH454" s="144">
        <f>IF(N454="sníž. přenesená",J454,0)</f>
        <v>0</v>
      </c>
      <c r="BI454" s="144">
        <f>IF(N454="nulová",J454,0)</f>
        <v>0</v>
      </c>
      <c r="BJ454" s="17" t="s">
        <v>78</v>
      </c>
      <c r="BK454" s="144">
        <f>ROUND(I454*H454,2)</f>
        <v>0</v>
      </c>
      <c r="BL454" s="17" t="s">
        <v>291</v>
      </c>
      <c r="BM454" s="143" t="s">
        <v>1211</v>
      </c>
    </row>
    <row r="455" spans="2:65" s="1" customFormat="1">
      <c r="B455" s="32"/>
      <c r="D455" s="145" t="s">
        <v>197</v>
      </c>
      <c r="F455" s="146" t="s">
        <v>1212</v>
      </c>
      <c r="I455" s="147"/>
      <c r="L455" s="32"/>
      <c r="M455" s="148"/>
      <c r="T455" s="51"/>
      <c r="AT455" s="17" t="s">
        <v>197</v>
      </c>
      <c r="AU455" s="17" t="s">
        <v>80</v>
      </c>
    </row>
    <row r="456" spans="2:65" s="1" customFormat="1" ht="16.5" customHeight="1">
      <c r="B456" s="32"/>
      <c r="C456" s="168" t="s">
        <v>1213</v>
      </c>
      <c r="D456" s="168" t="s">
        <v>651</v>
      </c>
      <c r="E456" s="169" t="s">
        <v>1214</v>
      </c>
      <c r="F456" s="170" t="s">
        <v>1215</v>
      </c>
      <c r="G456" s="171" t="s">
        <v>135</v>
      </c>
      <c r="H456" s="172">
        <v>197.61</v>
      </c>
      <c r="I456" s="173"/>
      <c r="J456" s="174">
        <f>ROUND(I456*H456,2)</f>
        <v>0</v>
      </c>
      <c r="K456" s="170" t="s">
        <v>18</v>
      </c>
      <c r="L456" s="175"/>
      <c r="M456" s="176" t="s">
        <v>18</v>
      </c>
      <c r="N456" s="177" t="s">
        <v>42</v>
      </c>
      <c r="P456" s="141">
        <f>O456*H456</f>
        <v>0</v>
      </c>
      <c r="Q456" s="141">
        <v>2.3E-3</v>
      </c>
      <c r="R456" s="141">
        <f>Q456*H456</f>
        <v>0.45450300000000005</v>
      </c>
      <c r="S456" s="141">
        <v>0</v>
      </c>
      <c r="T456" s="142">
        <f>S456*H456</f>
        <v>0</v>
      </c>
      <c r="AR456" s="143" t="s">
        <v>394</v>
      </c>
      <c r="AT456" s="143" t="s">
        <v>651</v>
      </c>
      <c r="AU456" s="143" t="s">
        <v>80</v>
      </c>
      <c r="AY456" s="17" t="s">
        <v>189</v>
      </c>
      <c r="BE456" s="144">
        <f>IF(N456="základní",J456,0)</f>
        <v>0</v>
      </c>
      <c r="BF456" s="144">
        <f>IF(N456="snížená",J456,0)</f>
        <v>0</v>
      </c>
      <c r="BG456" s="144">
        <f>IF(N456="zákl. přenesená",J456,0)</f>
        <v>0</v>
      </c>
      <c r="BH456" s="144">
        <f>IF(N456="sníž. přenesená",J456,0)</f>
        <v>0</v>
      </c>
      <c r="BI456" s="144">
        <f>IF(N456="nulová",J456,0)</f>
        <v>0</v>
      </c>
      <c r="BJ456" s="17" t="s">
        <v>78</v>
      </c>
      <c r="BK456" s="144">
        <f>ROUND(I456*H456,2)</f>
        <v>0</v>
      </c>
      <c r="BL456" s="17" t="s">
        <v>291</v>
      </c>
      <c r="BM456" s="143" t="s">
        <v>1216</v>
      </c>
    </row>
    <row r="457" spans="2:65" s="1" customFormat="1" ht="19.5">
      <c r="B457" s="32"/>
      <c r="D457" s="150" t="s">
        <v>133</v>
      </c>
      <c r="F457" s="157" t="s">
        <v>1217</v>
      </c>
      <c r="I457" s="147"/>
      <c r="L457" s="32"/>
      <c r="M457" s="148"/>
      <c r="T457" s="51"/>
      <c r="AT457" s="17" t="s">
        <v>133</v>
      </c>
      <c r="AU457" s="17" t="s">
        <v>80</v>
      </c>
    </row>
    <row r="458" spans="2:65" s="12" customFormat="1">
      <c r="B458" s="149"/>
      <c r="D458" s="150" t="s">
        <v>144</v>
      </c>
      <c r="E458" s="151" t="s">
        <v>18</v>
      </c>
      <c r="F458" s="152" t="s">
        <v>1218</v>
      </c>
      <c r="H458" s="153">
        <v>188.2</v>
      </c>
      <c r="I458" s="154"/>
      <c r="L458" s="149"/>
      <c r="M458" s="155"/>
      <c r="T458" s="156"/>
      <c r="AT458" s="151" t="s">
        <v>144</v>
      </c>
      <c r="AU458" s="151" t="s">
        <v>80</v>
      </c>
      <c r="AV458" s="12" t="s">
        <v>80</v>
      </c>
      <c r="AW458" s="12" t="s">
        <v>32</v>
      </c>
      <c r="AX458" s="12" t="s">
        <v>78</v>
      </c>
      <c r="AY458" s="151" t="s">
        <v>189</v>
      </c>
    </row>
    <row r="459" spans="2:65" s="12" customFormat="1">
      <c r="B459" s="149"/>
      <c r="D459" s="150" t="s">
        <v>144</v>
      </c>
      <c r="F459" s="152" t="s">
        <v>1219</v>
      </c>
      <c r="H459" s="153">
        <v>197.61</v>
      </c>
      <c r="I459" s="154"/>
      <c r="L459" s="149"/>
      <c r="M459" s="155"/>
      <c r="T459" s="156"/>
      <c r="AT459" s="151" t="s">
        <v>144</v>
      </c>
      <c r="AU459" s="151" t="s">
        <v>80</v>
      </c>
      <c r="AV459" s="12" t="s">
        <v>80</v>
      </c>
      <c r="AW459" s="12" t="s">
        <v>4</v>
      </c>
      <c r="AX459" s="12" t="s">
        <v>78</v>
      </c>
      <c r="AY459" s="151" t="s">
        <v>189</v>
      </c>
    </row>
    <row r="460" spans="2:65" s="1" customFormat="1" ht="16.5" customHeight="1">
      <c r="B460" s="32"/>
      <c r="C460" s="168" t="s">
        <v>1220</v>
      </c>
      <c r="D460" s="168" t="s">
        <v>651</v>
      </c>
      <c r="E460" s="169" t="s">
        <v>1221</v>
      </c>
      <c r="F460" s="170" t="s">
        <v>1222</v>
      </c>
      <c r="G460" s="171" t="s">
        <v>135</v>
      </c>
      <c r="H460" s="172">
        <v>196.77</v>
      </c>
      <c r="I460" s="173"/>
      <c r="J460" s="174">
        <f>ROUND(I460*H460,2)</f>
        <v>0</v>
      </c>
      <c r="K460" s="170" t="s">
        <v>194</v>
      </c>
      <c r="L460" s="175"/>
      <c r="M460" s="176" t="s">
        <v>18</v>
      </c>
      <c r="N460" s="177" t="s">
        <v>42</v>
      </c>
      <c r="P460" s="141">
        <f>O460*H460</f>
        <v>0</v>
      </c>
      <c r="Q460" s="141">
        <v>2.96E-3</v>
      </c>
      <c r="R460" s="141">
        <f>Q460*H460</f>
        <v>0.58243920000000005</v>
      </c>
      <c r="S460" s="141">
        <v>0</v>
      </c>
      <c r="T460" s="142">
        <f>S460*H460</f>
        <v>0</v>
      </c>
      <c r="AR460" s="143" t="s">
        <v>394</v>
      </c>
      <c r="AT460" s="143" t="s">
        <v>651</v>
      </c>
      <c r="AU460" s="143" t="s">
        <v>80</v>
      </c>
      <c r="AY460" s="17" t="s">
        <v>189</v>
      </c>
      <c r="BE460" s="144">
        <f>IF(N460="základní",J460,0)</f>
        <v>0</v>
      </c>
      <c r="BF460" s="144">
        <f>IF(N460="snížená",J460,0)</f>
        <v>0</v>
      </c>
      <c r="BG460" s="144">
        <f>IF(N460="zákl. přenesená",J460,0)</f>
        <v>0</v>
      </c>
      <c r="BH460" s="144">
        <f>IF(N460="sníž. přenesená",J460,0)</f>
        <v>0</v>
      </c>
      <c r="BI460" s="144">
        <f>IF(N460="nulová",J460,0)</f>
        <v>0</v>
      </c>
      <c r="BJ460" s="17" t="s">
        <v>78</v>
      </c>
      <c r="BK460" s="144">
        <f>ROUND(I460*H460,2)</f>
        <v>0</v>
      </c>
      <c r="BL460" s="17" t="s">
        <v>291</v>
      </c>
      <c r="BM460" s="143" t="s">
        <v>1223</v>
      </c>
    </row>
    <row r="461" spans="2:65" s="12" customFormat="1">
      <c r="B461" s="149"/>
      <c r="D461" s="150" t="s">
        <v>144</v>
      </c>
      <c r="E461" s="151" t="s">
        <v>18</v>
      </c>
      <c r="F461" s="152" t="s">
        <v>1150</v>
      </c>
      <c r="H461" s="153">
        <v>187.4</v>
      </c>
      <c r="I461" s="154"/>
      <c r="L461" s="149"/>
      <c r="M461" s="155"/>
      <c r="T461" s="156"/>
      <c r="AT461" s="151" t="s">
        <v>144</v>
      </c>
      <c r="AU461" s="151" t="s">
        <v>80</v>
      </c>
      <c r="AV461" s="12" t="s">
        <v>80</v>
      </c>
      <c r="AW461" s="12" t="s">
        <v>32</v>
      </c>
      <c r="AX461" s="12" t="s">
        <v>78</v>
      </c>
      <c r="AY461" s="151" t="s">
        <v>189</v>
      </c>
    </row>
    <row r="462" spans="2:65" s="12" customFormat="1">
      <c r="B462" s="149"/>
      <c r="D462" s="150" t="s">
        <v>144</v>
      </c>
      <c r="F462" s="152" t="s">
        <v>1224</v>
      </c>
      <c r="H462" s="153">
        <v>196.77</v>
      </c>
      <c r="I462" s="154"/>
      <c r="L462" s="149"/>
      <c r="M462" s="155"/>
      <c r="T462" s="156"/>
      <c r="AT462" s="151" t="s">
        <v>144</v>
      </c>
      <c r="AU462" s="151" t="s">
        <v>80</v>
      </c>
      <c r="AV462" s="12" t="s">
        <v>80</v>
      </c>
      <c r="AW462" s="12" t="s">
        <v>4</v>
      </c>
      <c r="AX462" s="12" t="s">
        <v>78</v>
      </c>
      <c r="AY462" s="151" t="s">
        <v>189</v>
      </c>
    </row>
    <row r="463" spans="2:65" s="1" customFormat="1" ht="24.2" customHeight="1">
      <c r="B463" s="32"/>
      <c r="C463" s="132" t="s">
        <v>1225</v>
      </c>
      <c r="D463" s="132" t="s">
        <v>191</v>
      </c>
      <c r="E463" s="133" t="s">
        <v>1226</v>
      </c>
      <c r="F463" s="134" t="s">
        <v>1227</v>
      </c>
      <c r="G463" s="135" t="s">
        <v>135</v>
      </c>
      <c r="H463" s="136">
        <v>238.94</v>
      </c>
      <c r="I463" s="137"/>
      <c r="J463" s="138">
        <f>ROUND(I463*H463,2)</f>
        <v>0</v>
      </c>
      <c r="K463" s="134" t="s">
        <v>194</v>
      </c>
      <c r="L463" s="32"/>
      <c r="M463" s="139" t="s">
        <v>18</v>
      </c>
      <c r="N463" s="140" t="s">
        <v>42</v>
      </c>
      <c r="P463" s="141">
        <f>O463*H463</f>
        <v>0</v>
      </c>
      <c r="Q463" s="141">
        <v>5.8E-4</v>
      </c>
      <c r="R463" s="141">
        <f>Q463*H463</f>
        <v>0.13858519999999999</v>
      </c>
      <c r="S463" s="141">
        <v>0</v>
      </c>
      <c r="T463" s="142">
        <f>S463*H463</f>
        <v>0</v>
      </c>
      <c r="AR463" s="143" t="s">
        <v>291</v>
      </c>
      <c r="AT463" s="143" t="s">
        <v>191</v>
      </c>
      <c r="AU463" s="143" t="s">
        <v>80</v>
      </c>
      <c r="AY463" s="17" t="s">
        <v>189</v>
      </c>
      <c r="BE463" s="144">
        <f>IF(N463="základní",J463,0)</f>
        <v>0</v>
      </c>
      <c r="BF463" s="144">
        <f>IF(N463="snížená",J463,0)</f>
        <v>0</v>
      </c>
      <c r="BG463" s="144">
        <f>IF(N463="zákl. přenesená",J463,0)</f>
        <v>0</v>
      </c>
      <c r="BH463" s="144">
        <f>IF(N463="sníž. přenesená",J463,0)</f>
        <v>0</v>
      </c>
      <c r="BI463" s="144">
        <f>IF(N463="nulová",J463,0)</f>
        <v>0</v>
      </c>
      <c r="BJ463" s="17" t="s">
        <v>78</v>
      </c>
      <c r="BK463" s="144">
        <f>ROUND(I463*H463,2)</f>
        <v>0</v>
      </c>
      <c r="BL463" s="17" t="s">
        <v>291</v>
      </c>
      <c r="BM463" s="143" t="s">
        <v>1228</v>
      </c>
    </row>
    <row r="464" spans="2:65" s="1" customFormat="1">
      <c r="B464" s="32"/>
      <c r="D464" s="145" t="s">
        <v>197</v>
      </c>
      <c r="F464" s="146" t="s">
        <v>1229</v>
      </c>
      <c r="I464" s="147"/>
      <c r="L464" s="32"/>
      <c r="M464" s="148"/>
      <c r="T464" s="51"/>
      <c r="AT464" s="17" t="s">
        <v>197</v>
      </c>
      <c r="AU464" s="17" t="s">
        <v>80</v>
      </c>
    </row>
    <row r="465" spans="2:65" s="12" customFormat="1">
      <c r="B465" s="149"/>
      <c r="D465" s="150" t="s">
        <v>144</v>
      </c>
      <c r="E465" s="151" t="s">
        <v>18</v>
      </c>
      <c r="F465" s="152" t="s">
        <v>1230</v>
      </c>
      <c r="H465" s="153">
        <v>199.34</v>
      </c>
      <c r="I465" s="154"/>
      <c r="L465" s="149"/>
      <c r="M465" s="155"/>
      <c r="T465" s="156"/>
      <c r="AT465" s="151" t="s">
        <v>144</v>
      </c>
      <c r="AU465" s="151" t="s">
        <v>80</v>
      </c>
      <c r="AV465" s="12" t="s">
        <v>80</v>
      </c>
      <c r="AW465" s="12" t="s">
        <v>32</v>
      </c>
      <c r="AX465" s="12" t="s">
        <v>71</v>
      </c>
      <c r="AY465" s="151" t="s">
        <v>189</v>
      </c>
    </row>
    <row r="466" spans="2:65" s="12" customFormat="1">
      <c r="B466" s="149"/>
      <c r="D466" s="150" t="s">
        <v>144</v>
      </c>
      <c r="E466" s="151" t="s">
        <v>18</v>
      </c>
      <c r="F466" s="152" t="s">
        <v>1133</v>
      </c>
      <c r="H466" s="153">
        <v>39.6</v>
      </c>
      <c r="I466" s="154"/>
      <c r="L466" s="149"/>
      <c r="M466" s="155"/>
      <c r="T466" s="156"/>
      <c r="AT466" s="151" t="s">
        <v>144</v>
      </c>
      <c r="AU466" s="151" t="s">
        <v>80</v>
      </c>
      <c r="AV466" s="12" t="s">
        <v>80</v>
      </c>
      <c r="AW466" s="12" t="s">
        <v>32</v>
      </c>
      <c r="AX466" s="12" t="s">
        <v>71</v>
      </c>
      <c r="AY466" s="151" t="s">
        <v>189</v>
      </c>
    </row>
    <row r="467" spans="2:65" s="13" customFormat="1">
      <c r="B467" s="158"/>
      <c r="D467" s="150" t="s">
        <v>144</v>
      </c>
      <c r="E467" s="159" t="s">
        <v>18</v>
      </c>
      <c r="F467" s="160" t="s">
        <v>268</v>
      </c>
      <c r="H467" s="161">
        <v>238.94</v>
      </c>
      <c r="I467" s="162"/>
      <c r="L467" s="158"/>
      <c r="M467" s="163"/>
      <c r="T467" s="164"/>
      <c r="AT467" s="159" t="s">
        <v>144</v>
      </c>
      <c r="AU467" s="159" t="s">
        <v>80</v>
      </c>
      <c r="AV467" s="13" t="s">
        <v>195</v>
      </c>
      <c r="AW467" s="13" t="s">
        <v>32</v>
      </c>
      <c r="AX467" s="13" t="s">
        <v>78</v>
      </c>
      <c r="AY467" s="159" t="s">
        <v>189</v>
      </c>
    </row>
    <row r="468" spans="2:65" s="1" customFormat="1" ht="16.5" customHeight="1">
      <c r="B468" s="32"/>
      <c r="C468" s="168" t="s">
        <v>1231</v>
      </c>
      <c r="D468" s="168" t="s">
        <v>651</v>
      </c>
      <c r="E468" s="169" t="s">
        <v>1232</v>
      </c>
      <c r="F468" s="170" t="s">
        <v>1233</v>
      </c>
      <c r="G468" s="171" t="s">
        <v>135</v>
      </c>
      <c r="H468" s="172">
        <v>209.30699999999999</v>
      </c>
      <c r="I468" s="173"/>
      <c r="J468" s="174">
        <f>ROUND(I468*H468,2)</f>
        <v>0</v>
      </c>
      <c r="K468" s="170" t="s">
        <v>194</v>
      </c>
      <c r="L468" s="175"/>
      <c r="M468" s="176" t="s">
        <v>18</v>
      </c>
      <c r="N468" s="177" t="s">
        <v>42</v>
      </c>
      <c r="P468" s="141">
        <f>O468*H468</f>
        <v>0</v>
      </c>
      <c r="Q468" s="141">
        <v>4.7999999999999996E-3</v>
      </c>
      <c r="R468" s="141">
        <f>Q468*H468</f>
        <v>1.0046735999999998</v>
      </c>
      <c r="S468" s="141">
        <v>0</v>
      </c>
      <c r="T468" s="142">
        <f>S468*H468</f>
        <v>0</v>
      </c>
      <c r="AR468" s="143" t="s">
        <v>394</v>
      </c>
      <c r="AT468" s="143" t="s">
        <v>651</v>
      </c>
      <c r="AU468" s="143" t="s">
        <v>80</v>
      </c>
      <c r="AY468" s="17" t="s">
        <v>189</v>
      </c>
      <c r="BE468" s="144">
        <f>IF(N468="základní",J468,0)</f>
        <v>0</v>
      </c>
      <c r="BF468" s="144">
        <f>IF(N468="snížená",J468,0)</f>
        <v>0</v>
      </c>
      <c r="BG468" s="144">
        <f>IF(N468="zákl. přenesená",J468,0)</f>
        <v>0</v>
      </c>
      <c r="BH468" s="144">
        <f>IF(N468="sníž. přenesená",J468,0)</f>
        <v>0</v>
      </c>
      <c r="BI468" s="144">
        <f>IF(N468="nulová",J468,0)</f>
        <v>0</v>
      </c>
      <c r="BJ468" s="17" t="s">
        <v>78</v>
      </c>
      <c r="BK468" s="144">
        <f>ROUND(I468*H468,2)</f>
        <v>0</v>
      </c>
      <c r="BL468" s="17" t="s">
        <v>291</v>
      </c>
      <c r="BM468" s="143" t="s">
        <v>1234</v>
      </c>
    </row>
    <row r="469" spans="2:65" s="12" customFormat="1">
      <c r="B469" s="149"/>
      <c r="D469" s="150" t="s">
        <v>144</v>
      </c>
      <c r="E469" s="151" t="s">
        <v>18</v>
      </c>
      <c r="F469" s="152" t="s">
        <v>655</v>
      </c>
      <c r="H469" s="153">
        <v>199.34</v>
      </c>
      <c r="I469" s="154"/>
      <c r="L469" s="149"/>
      <c r="M469" s="155"/>
      <c r="T469" s="156"/>
      <c r="AT469" s="151" t="s">
        <v>144</v>
      </c>
      <c r="AU469" s="151" t="s">
        <v>80</v>
      </c>
      <c r="AV469" s="12" t="s">
        <v>80</v>
      </c>
      <c r="AW469" s="12" t="s">
        <v>32</v>
      </c>
      <c r="AX469" s="12" t="s">
        <v>78</v>
      </c>
      <c r="AY469" s="151" t="s">
        <v>189</v>
      </c>
    </row>
    <row r="470" spans="2:65" s="12" customFormat="1">
      <c r="B470" s="149"/>
      <c r="D470" s="150" t="s">
        <v>144</v>
      </c>
      <c r="F470" s="152" t="s">
        <v>1235</v>
      </c>
      <c r="H470" s="153">
        <v>209.30699999999999</v>
      </c>
      <c r="I470" s="154"/>
      <c r="L470" s="149"/>
      <c r="M470" s="155"/>
      <c r="T470" s="156"/>
      <c r="AT470" s="151" t="s">
        <v>144</v>
      </c>
      <c r="AU470" s="151" t="s">
        <v>80</v>
      </c>
      <c r="AV470" s="12" t="s">
        <v>80</v>
      </c>
      <c r="AW470" s="12" t="s">
        <v>4</v>
      </c>
      <c r="AX470" s="12" t="s">
        <v>78</v>
      </c>
      <c r="AY470" s="151" t="s">
        <v>189</v>
      </c>
    </row>
    <row r="471" spans="2:65" s="1" customFormat="1" ht="16.5" customHeight="1">
      <c r="B471" s="32"/>
      <c r="C471" s="168" t="s">
        <v>1236</v>
      </c>
      <c r="D471" s="168" t="s">
        <v>651</v>
      </c>
      <c r="E471" s="169" t="s">
        <v>1237</v>
      </c>
      <c r="F471" s="170" t="s">
        <v>1238</v>
      </c>
      <c r="G471" s="171" t="s">
        <v>135</v>
      </c>
      <c r="H471" s="172">
        <v>41.58</v>
      </c>
      <c r="I471" s="173"/>
      <c r="J471" s="174">
        <f>ROUND(I471*H471,2)</f>
        <v>0</v>
      </c>
      <c r="K471" s="170" t="s">
        <v>194</v>
      </c>
      <c r="L471" s="175"/>
      <c r="M471" s="176" t="s">
        <v>18</v>
      </c>
      <c r="N471" s="177" t="s">
        <v>42</v>
      </c>
      <c r="P471" s="141">
        <f>O471*H471</f>
        <v>0</v>
      </c>
      <c r="Q471" s="141">
        <v>8.9999999999999998E-4</v>
      </c>
      <c r="R471" s="141">
        <f>Q471*H471</f>
        <v>3.7421999999999997E-2</v>
      </c>
      <c r="S471" s="141">
        <v>0</v>
      </c>
      <c r="T471" s="142">
        <f>S471*H471</f>
        <v>0</v>
      </c>
      <c r="AR471" s="143" t="s">
        <v>394</v>
      </c>
      <c r="AT471" s="143" t="s">
        <v>651</v>
      </c>
      <c r="AU471" s="143" t="s">
        <v>80</v>
      </c>
      <c r="AY471" s="17" t="s">
        <v>189</v>
      </c>
      <c r="BE471" s="144">
        <f>IF(N471="základní",J471,0)</f>
        <v>0</v>
      </c>
      <c r="BF471" s="144">
        <f>IF(N471="snížená",J471,0)</f>
        <v>0</v>
      </c>
      <c r="BG471" s="144">
        <f>IF(N471="zákl. přenesená",J471,0)</f>
        <v>0</v>
      </c>
      <c r="BH471" s="144">
        <f>IF(N471="sníž. přenesená",J471,0)</f>
        <v>0</v>
      </c>
      <c r="BI471" s="144">
        <f>IF(N471="nulová",J471,0)</f>
        <v>0</v>
      </c>
      <c r="BJ471" s="17" t="s">
        <v>78</v>
      </c>
      <c r="BK471" s="144">
        <f>ROUND(I471*H471,2)</f>
        <v>0</v>
      </c>
      <c r="BL471" s="17" t="s">
        <v>291</v>
      </c>
      <c r="BM471" s="143" t="s">
        <v>1239</v>
      </c>
    </row>
    <row r="472" spans="2:65" s="12" customFormat="1">
      <c r="B472" s="149"/>
      <c r="D472" s="150" t="s">
        <v>144</v>
      </c>
      <c r="E472" s="151" t="s">
        <v>18</v>
      </c>
      <c r="F472" s="152" t="s">
        <v>1133</v>
      </c>
      <c r="H472" s="153">
        <v>39.6</v>
      </c>
      <c r="I472" s="154"/>
      <c r="L472" s="149"/>
      <c r="M472" s="155"/>
      <c r="T472" s="156"/>
      <c r="AT472" s="151" t="s">
        <v>144</v>
      </c>
      <c r="AU472" s="151" t="s">
        <v>80</v>
      </c>
      <c r="AV472" s="12" t="s">
        <v>80</v>
      </c>
      <c r="AW472" s="12" t="s">
        <v>32</v>
      </c>
      <c r="AX472" s="12" t="s">
        <v>78</v>
      </c>
      <c r="AY472" s="151" t="s">
        <v>189</v>
      </c>
    </row>
    <row r="473" spans="2:65" s="12" customFormat="1">
      <c r="B473" s="149"/>
      <c r="D473" s="150" t="s">
        <v>144</v>
      </c>
      <c r="F473" s="152" t="s">
        <v>1240</v>
      </c>
      <c r="H473" s="153">
        <v>41.58</v>
      </c>
      <c r="I473" s="154"/>
      <c r="L473" s="149"/>
      <c r="M473" s="155"/>
      <c r="T473" s="156"/>
      <c r="AT473" s="151" t="s">
        <v>144</v>
      </c>
      <c r="AU473" s="151" t="s">
        <v>80</v>
      </c>
      <c r="AV473" s="12" t="s">
        <v>80</v>
      </c>
      <c r="AW473" s="12" t="s">
        <v>4</v>
      </c>
      <c r="AX473" s="12" t="s">
        <v>78</v>
      </c>
      <c r="AY473" s="151" t="s">
        <v>189</v>
      </c>
    </row>
    <row r="474" spans="2:65" s="1" customFormat="1" ht="16.5" customHeight="1">
      <c r="B474" s="32"/>
      <c r="C474" s="132" t="s">
        <v>1241</v>
      </c>
      <c r="D474" s="132" t="s">
        <v>191</v>
      </c>
      <c r="E474" s="133" t="s">
        <v>1242</v>
      </c>
      <c r="F474" s="134" t="s">
        <v>1243</v>
      </c>
      <c r="G474" s="135" t="s">
        <v>135</v>
      </c>
      <c r="H474" s="136">
        <v>199.34</v>
      </c>
      <c r="I474" s="137"/>
      <c r="J474" s="138">
        <f>ROUND(I474*H474,2)</f>
        <v>0</v>
      </c>
      <c r="K474" s="134" t="s">
        <v>194</v>
      </c>
      <c r="L474" s="32"/>
      <c r="M474" s="139" t="s">
        <v>18</v>
      </c>
      <c r="N474" s="140" t="s">
        <v>42</v>
      </c>
      <c r="P474" s="141">
        <f>O474*H474</f>
        <v>0</v>
      </c>
      <c r="Q474" s="141">
        <v>1.16E-3</v>
      </c>
      <c r="R474" s="141">
        <f>Q474*H474</f>
        <v>0.23123440000000001</v>
      </c>
      <c r="S474" s="141">
        <v>0</v>
      </c>
      <c r="T474" s="142">
        <f>S474*H474</f>
        <v>0</v>
      </c>
      <c r="AR474" s="143" t="s">
        <v>291</v>
      </c>
      <c r="AT474" s="143" t="s">
        <v>191</v>
      </c>
      <c r="AU474" s="143" t="s">
        <v>80</v>
      </c>
      <c r="AY474" s="17" t="s">
        <v>189</v>
      </c>
      <c r="BE474" s="144">
        <f>IF(N474="základní",J474,0)</f>
        <v>0</v>
      </c>
      <c r="BF474" s="144">
        <f>IF(N474="snížená",J474,0)</f>
        <v>0</v>
      </c>
      <c r="BG474" s="144">
        <f>IF(N474="zákl. přenesená",J474,0)</f>
        <v>0</v>
      </c>
      <c r="BH474" s="144">
        <f>IF(N474="sníž. přenesená",J474,0)</f>
        <v>0</v>
      </c>
      <c r="BI474" s="144">
        <f>IF(N474="nulová",J474,0)</f>
        <v>0</v>
      </c>
      <c r="BJ474" s="17" t="s">
        <v>78</v>
      </c>
      <c r="BK474" s="144">
        <f>ROUND(I474*H474,2)</f>
        <v>0</v>
      </c>
      <c r="BL474" s="17" t="s">
        <v>291</v>
      </c>
      <c r="BM474" s="143" t="s">
        <v>1244</v>
      </c>
    </row>
    <row r="475" spans="2:65" s="1" customFormat="1">
      <c r="B475" s="32"/>
      <c r="D475" s="145" t="s">
        <v>197</v>
      </c>
      <c r="F475" s="146" t="s">
        <v>1245</v>
      </c>
      <c r="I475" s="147"/>
      <c r="L475" s="32"/>
      <c r="M475" s="148"/>
      <c r="T475" s="51"/>
      <c r="AT475" s="17" t="s">
        <v>197</v>
      </c>
      <c r="AU475" s="17" t="s">
        <v>80</v>
      </c>
    </row>
    <row r="476" spans="2:65" s="12" customFormat="1">
      <c r="B476" s="149"/>
      <c r="D476" s="150" t="s">
        <v>144</v>
      </c>
      <c r="E476" s="151" t="s">
        <v>18</v>
      </c>
      <c r="F476" s="152" t="s">
        <v>655</v>
      </c>
      <c r="H476" s="153">
        <v>199.34</v>
      </c>
      <c r="I476" s="154"/>
      <c r="L476" s="149"/>
      <c r="M476" s="155"/>
      <c r="T476" s="156"/>
      <c r="AT476" s="151" t="s">
        <v>144</v>
      </c>
      <c r="AU476" s="151" t="s">
        <v>80</v>
      </c>
      <c r="AV476" s="12" t="s">
        <v>80</v>
      </c>
      <c r="AW476" s="12" t="s">
        <v>32</v>
      </c>
      <c r="AX476" s="12" t="s">
        <v>78</v>
      </c>
      <c r="AY476" s="151" t="s">
        <v>189</v>
      </c>
    </row>
    <row r="477" spans="2:65" s="1" customFormat="1" ht="16.5" customHeight="1">
      <c r="B477" s="32"/>
      <c r="C477" s="168" t="s">
        <v>1246</v>
      </c>
      <c r="D477" s="168" t="s">
        <v>651</v>
      </c>
      <c r="E477" s="169" t="s">
        <v>1247</v>
      </c>
      <c r="F477" s="170" t="s">
        <v>1248</v>
      </c>
      <c r="G477" s="171" t="s">
        <v>131</v>
      </c>
      <c r="H477" s="172">
        <v>23.920999999999999</v>
      </c>
      <c r="I477" s="173"/>
      <c r="J477" s="174">
        <f>ROUND(I477*H477,2)</f>
        <v>0</v>
      </c>
      <c r="K477" s="170" t="s">
        <v>194</v>
      </c>
      <c r="L477" s="175"/>
      <c r="M477" s="176" t="s">
        <v>18</v>
      </c>
      <c r="N477" s="177" t="s">
        <v>42</v>
      </c>
      <c r="P477" s="141">
        <f>O477*H477</f>
        <v>0</v>
      </c>
      <c r="Q477" s="141">
        <v>2.5000000000000001E-2</v>
      </c>
      <c r="R477" s="141">
        <f>Q477*H477</f>
        <v>0.59802500000000003</v>
      </c>
      <c r="S477" s="141">
        <v>0</v>
      </c>
      <c r="T477" s="142">
        <f>S477*H477</f>
        <v>0</v>
      </c>
      <c r="AR477" s="143" t="s">
        <v>394</v>
      </c>
      <c r="AT477" s="143" t="s">
        <v>651</v>
      </c>
      <c r="AU477" s="143" t="s">
        <v>80</v>
      </c>
      <c r="AY477" s="17" t="s">
        <v>189</v>
      </c>
      <c r="BE477" s="144">
        <f>IF(N477="základní",J477,0)</f>
        <v>0</v>
      </c>
      <c r="BF477" s="144">
        <f>IF(N477="snížená",J477,0)</f>
        <v>0</v>
      </c>
      <c r="BG477" s="144">
        <f>IF(N477="zákl. přenesená",J477,0)</f>
        <v>0</v>
      </c>
      <c r="BH477" s="144">
        <f>IF(N477="sníž. přenesená",J477,0)</f>
        <v>0</v>
      </c>
      <c r="BI477" s="144">
        <f>IF(N477="nulová",J477,0)</f>
        <v>0</v>
      </c>
      <c r="BJ477" s="17" t="s">
        <v>78</v>
      </c>
      <c r="BK477" s="144">
        <f>ROUND(I477*H477,2)</f>
        <v>0</v>
      </c>
      <c r="BL477" s="17" t="s">
        <v>291</v>
      </c>
      <c r="BM477" s="143" t="s">
        <v>1249</v>
      </c>
    </row>
    <row r="478" spans="2:65" s="12" customFormat="1">
      <c r="B478" s="149"/>
      <c r="D478" s="150" t="s">
        <v>144</v>
      </c>
      <c r="E478" s="151" t="s">
        <v>18</v>
      </c>
      <c r="F478" s="152" t="s">
        <v>1250</v>
      </c>
      <c r="H478" s="153">
        <v>23.920999999999999</v>
      </c>
      <c r="I478" s="154"/>
      <c r="L478" s="149"/>
      <c r="M478" s="155"/>
      <c r="T478" s="156"/>
      <c r="AT478" s="151" t="s">
        <v>144</v>
      </c>
      <c r="AU478" s="151" t="s">
        <v>80</v>
      </c>
      <c r="AV478" s="12" t="s">
        <v>80</v>
      </c>
      <c r="AW478" s="12" t="s">
        <v>32</v>
      </c>
      <c r="AX478" s="12" t="s">
        <v>78</v>
      </c>
      <c r="AY478" s="151" t="s">
        <v>189</v>
      </c>
    </row>
    <row r="479" spans="2:65" s="1" customFormat="1" ht="24.2" customHeight="1">
      <c r="B479" s="32"/>
      <c r="C479" s="132" t="s">
        <v>1251</v>
      </c>
      <c r="D479" s="132" t="s">
        <v>191</v>
      </c>
      <c r="E479" s="133" t="s">
        <v>1252</v>
      </c>
      <c r="F479" s="134" t="s">
        <v>1253</v>
      </c>
      <c r="G479" s="135" t="s">
        <v>256</v>
      </c>
      <c r="H479" s="136">
        <v>3.0470000000000002</v>
      </c>
      <c r="I479" s="137"/>
      <c r="J479" s="138">
        <f>ROUND(I479*H479,2)</f>
        <v>0</v>
      </c>
      <c r="K479" s="134" t="s">
        <v>194</v>
      </c>
      <c r="L479" s="32"/>
      <c r="M479" s="139" t="s">
        <v>18</v>
      </c>
      <c r="N479" s="140" t="s">
        <v>42</v>
      </c>
      <c r="P479" s="141">
        <f>O479*H479</f>
        <v>0</v>
      </c>
      <c r="Q479" s="141">
        <v>0</v>
      </c>
      <c r="R479" s="141">
        <f>Q479*H479</f>
        <v>0</v>
      </c>
      <c r="S479" s="141">
        <v>0</v>
      </c>
      <c r="T479" s="142">
        <f>S479*H479</f>
        <v>0</v>
      </c>
      <c r="AR479" s="143" t="s">
        <v>291</v>
      </c>
      <c r="AT479" s="143" t="s">
        <v>191</v>
      </c>
      <c r="AU479" s="143" t="s">
        <v>80</v>
      </c>
      <c r="AY479" s="17" t="s">
        <v>189</v>
      </c>
      <c r="BE479" s="144">
        <f>IF(N479="základní",J479,0)</f>
        <v>0</v>
      </c>
      <c r="BF479" s="144">
        <f>IF(N479="snížená",J479,0)</f>
        <v>0</v>
      </c>
      <c r="BG479" s="144">
        <f>IF(N479="zákl. přenesená",J479,0)</f>
        <v>0</v>
      </c>
      <c r="BH479" s="144">
        <f>IF(N479="sníž. přenesená",J479,0)</f>
        <v>0</v>
      </c>
      <c r="BI479" s="144">
        <f>IF(N479="nulová",J479,0)</f>
        <v>0</v>
      </c>
      <c r="BJ479" s="17" t="s">
        <v>78</v>
      </c>
      <c r="BK479" s="144">
        <f>ROUND(I479*H479,2)</f>
        <v>0</v>
      </c>
      <c r="BL479" s="17" t="s">
        <v>291</v>
      </c>
      <c r="BM479" s="143" t="s">
        <v>1254</v>
      </c>
    </row>
    <row r="480" spans="2:65" s="1" customFormat="1">
      <c r="B480" s="32"/>
      <c r="D480" s="145" t="s">
        <v>197</v>
      </c>
      <c r="F480" s="146" t="s">
        <v>1255</v>
      </c>
      <c r="I480" s="147"/>
      <c r="L480" s="32"/>
      <c r="M480" s="148"/>
      <c r="T480" s="51"/>
      <c r="AT480" s="17" t="s">
        <v>197</v>
      </c>
      <c r="AU480" s="17" t="s">
        <v>80</v>
      </c>
    </row>
    <row r="481" spans="2:65" s="11" customFormat="1" ht="22.9" customHeight="1">
      <c r="B481" s="120"/>
      <c r="D481" s="121" t="s">
        <v>70</v>
      </c>
      <c r="E481" s="130" t="s">
        <v>1256</v>
      </c>
      <c r="F481" s="130" t="s">
        <v>1257</v>
      </c>
      <c r="I481" s="123"/>
      <c r="J481" s="131">
        <f>BK481</f>
        <v>0</v>
      </c>
      <c r="L481" s="120"/>
      <c r="M481" s="125"/>
      <c r="P481" s="126">
        <f>SUM(P482:P490)</f>
        <v>0</v>
      </c>
      <c r="R481" s="126">
        <f>SUM(R482:R490)</f>
        <v>0.75337599999999993</v>
      </c>
      <c r="T481" s="127">
        <f>SUM(T482:T490)</f>
        <v>0</v>
      </c>
      <c r="AR481" s="121" t="s">
        <v>80</v>
      </c>
      <c r="AT481" s="128" t="s">
        <v>70</v>
      </c>
      <c r="AU481" s="128" t="s">
        <v>78</v>
      </c>
      <c r="AY481" s="121" t="s">
        <v>189</v>
      </c>
      <c r="BK481" s="129">
        <f>SUM(BK482:BK490)</f>
        <v>0</v>
      </c>
    </row>
    <row r="482" spans="2:65" s="1" customFormat="1" ht="24.2" customHeight="1">
      <c r="B482" s="32"/>
      <c r="C482" s="132" t="s">
        <v>1258</v>
      </c>
      <c r="D482" s="132" t="s">
        <v>191</v>
      </c>
      <c r="E482" s="133" t="s">
        <v>1259</v>
      </c>
      <c r="F482" s="134" t="s">
        <v>1260</v>
      </c>
      <c r="G482" s="135" t="s">
        <v>135</v>
      </c>
      <c r="H482" s="136">
        <v>55.192</v>
      </c>
      <c r="I482" s="137"/>
      <c r="J482" s="138">
        <f>ROUND(I482*H482,2)</f>
        <v>0</v>
      </c>
      <c r="K482" s="134" t="s">
        <v>194</v>
      </c>
      <c r="L482" s="32"/>
      <c r="M482" s="139" t="s">
        <v>18</v>
      </c>
      <c r="N482" s="140" t="s">
        <v>42</v>
      </c>
      <c r="P482" s="141">
        <f>O482*H482</f>
        <v>0</v>
      </c>
      <c r="Q482" s="141">
        <v>0</v>
      </c>
      <c r="R482" s="141">
        <f>Q482*H482</f>
        <v>0</v>
      </c>
      <c r="S482" s="141">
        <v>0</v>
      </c>
      <c r="T482" s="142">
        <f>S482*H482</f>
        <v>0</v>
      </c>
      <c r="AR482" s="143" t="s">
        <v>291</v>
      </c>
      <c r="AT482" s="143" t="s">
        <v>191</v>
      </c>
      <c r="AU482" s="143" t="s">
        <v>80</v>
      </c>
      <c r="AY482" s="17" t="s">
        <v>189</v>
      </c>
      <c r="BE482" s="144">
        <f>IF(N482="základní",J482,0)</f>
        <v>0</v>
      </c>
      <c r="BF482" s="144">
        <f>IF(N482="snížená",J482,0)</f>
        <v>0</v>
      </c>
      <c r="BG482" s="144">
        <f>IF(N482="zákl. přenesená",J482,0)</f>
        <v>0</v>
      </c>
      <c r="BH482" s="144">
        <f>IF(N482="sníž. přenesená",J482,0)</f>
        <v>0</v>
      </c>
      <c r="BI482" s="144">
        <f>IF(N482="nulová",J482,0)</f>
        <v>0</v>
      </c>
      <c r="BJ482" s="17" t="s">
        <v>78</v>
      </c>
      <c r="BK482" s="144">
        <f>ROUND(I482*H482,2)</f>
        <v>0</v>
      </c>
      <c r="BL482" s="17" t="s">
        <v>291</v>
      </c>
      <c r="BM482" s="143" t="s">
        <v>1261</v>
      </c>
    </row>
    <row r="483" spans="2:65" s="1" customFormat="1">
      <c r="B483" s="32"/>
      <c r="D483" s="145" t="s">
        <v>197</v>
      </c>
      <c r="F483" s="146" t="s">
        <v>1262</v>
      </c>
      <c r="I483" s="147"/>
      <c r="L483" s="32"/>
      <c r="M483" s="148"/>
      <c r="T483" s="51"/>
      <c r="AT483" s="17" t="s">
        <v>197</v>
      </c>
      <c r="AU483" s="17" t="s">
        <v>80</v>
      </c>
    </row>
    <row r="484" spans="2:65" s="12" customFormat="1">
      <c r="B484" s="149"/>
      <c r="D484" s="150" t="s">
        <v>144</v>
      </c>
      <c r="E484" s="151" t="s">
        <v>18</v>
      </c>
      <c r="F484" s="152" t="s">
        <v>1263</v>
      </c>
      <c r="H484" s="153">
        <v>8.1999999999999993</v>
      </c>
      <c r="I484" s="154"/>
      <c r="L484" s="149"/>
      <c r="M484" s="155"/>
      <c r="T484" s="156"/>
      <c r="AT484" s="151" t="s">
        <v>144</v>
      </c>
      <c r="AU484" s="151" t="s">
        <v>80</v>
      </c>
      <c r="AV484" s="12" t="s">
        <v>80</v>
      </c>
      <c r="AW484" s="12" t="s">
        <v>32</v>
      </c>
      <c r="AX484" s="12" t="s">
        <v>71</v>
      </c>
      <c r="AY484" s="151" t="s">
        <v>189</v>
      </c>
    </row>
    <row r="485" spans="2:65" s="12" customFormat="1">
      <c r="B485" s="149"/>
      <c r="D485" s="150" t="s">
        <v>144</v>
      </c>
      <c r="E485" s="151" t="s">
        <v>18</v>
      </c>
      <c r="F485" s="152" t="s">
        <v>1264</v>
      </c>
      <c r="H485" s="153">
        <v>46.991999999999997</v>
      </c>
      <c r="I485" s="154"/>
      <c r="L485" s="149"/>
      <c r="M485" s="155"/>
      <c r="T485" s="156"/>
      <c r="AT485" s="151" t="s">
        <v>144</v>
      </c>
      <c r="AU485" s="151" t="s">
        <v>80</v>
      </c>
      <c r="AV485" s="12" t="s">
        <v>80</v>
      </c>
      <c r="AW485" s="12" t="s">
        <v>32</v>
      </c>
      <c r="AX485" s="12" t="s">
        <v>71</v>
      </c>
      <c r="AY485" s="151" t="s">
        <v>189</v>
      </c>
    </row>
    <row r="486" spans="2:65" s="13" customFormat="1">
      <c r="B486" s="158"/>
      <c r="D486" s="150" t="s">
        <v>144</v>
      </c>
      <c r="E486" s="159" t="s">
        <v>18</v>
      </c>
      <c r="F486" s="160" t="s">
        <v>268</v>
      </c>
      <c r="H486" s="161">
        <v>55.192</v>
      </c>
      <c r="I486" s="162"/>
      <c r="L486" s="158"/>
      <c r="M486" s="163"/>
      <c r="T486" s="164"/>
      <c r="AT486" s="159" t="s">
        <v>144</v>
      </c>
      <c r="AU486" s="159" t="s">
        <v>80</v>
      </c>
      <c r="AV486" s="13" t="s">
        <v>195</v>
      </c>
      <c r="AW486" s="13" t="s">
        <v>32</v>
      </c>
      <c r="AX486" s="13" t="s">
        <v>78</v>
      </c>
      <c r="AY486" s="159" t="s">
        <v>189</v>
      </c>
    </row>
    <row r="487" spans="2:65" s="1" customFormat="1" ht="16.5" customHeight="1">
      <c r="B487" s="32"/>
      <c r="C487" s="168" t="s">
        <v>1265</v>
      </c>
      <c r="D487" s="168" t="s">
        <v>651</v>
      </c>
      <c r="E487" s="169" t="s">
        <v>1266</v>
      </c>
      <c r="F487" s="170" t="s">
        <v>1267</v>
      </c>
      <c r="G487" s="171" t="s">
        <v>135</v>
      </c>
      <c r="H487" s="172">
        <v>57.951999999999998</v>
      </c>
      <c r="I487" s="173"/>
      <c r="J487" s="174">
        <f>ROUND(I487*H487,2)</f>
        <v>0</v>
      </c>
      <c r="K487" s="170" t="s">
        <v>194</v>
      </c>
      <c r="L487" s="175"/>
      <c r="M487" s="176" t="s">
        <v>18</v>
      </c>
      <c r="N487" s="177" t="s">
        <v>42</v>
      </c>
      <c r="P487" s="141">
        <f>O487*H487</f>
        <v>0</v>
      </c>
      <c r="Q487" s="141">
        <v>1.2999999999999999E-2</v>
      </c>
      <c r="R487" s="141">
        <f>Q487*H487</f>
        <v>0.75337599999999993</v>
      </c>
      <c r="S487" s="141">
        <v>0</v>
      </c>
      <c r="T487" s="142">
        <f>S487*H487</f>
        <v>0</v>
      </c>
      <c r="AR487" s="143" t="s">
        <v>394</v>
      </c>
      <c r="AT487" s="143" t="s">
        <v>651</v>
      </c>
      <c r="AU487" s="143" t="s">
        <v>80</v>
      </c>
      <c r="AY487" s="17" t="s">
        <v>189</v>
      </c>
      <c r="BE487" s="144">
        <f>IF(N487="základní",J487,0)</f>
        <v>0</v>
      </c>
      <c r="BF487" s="144">
        <f>IF(N487="snížená",J487,0)</f>
        <v>0</v>
      </c>
      <c r="BG487" s="144">
        <f>IF(N487="zákl. přenesená",J487,0)</f>
        <v>0</v>
      </c>
      <c r="BH487" s="144">
        <f>IF(N487="sníž. přenesená",J487,0)</f>
        <v>0</v>
      </c>
      <c r="BI487" s="144">
        <f>IF(N487="nulová",J487,0)</f>
        <v>0</v>
      </c>
      <c r="BJ487" s="17" t="s">
        <v>78</v>
      </c>
      <c r="BK487" s="144">
        <f>ROUND(I487*H487,2)</f>
        <v>0</v>
      </c>
      <c r="BL487" s="17" t="s">
        <v>291</v>
      </c>
      <c r="BM487" s="143" t="s">
        <v>1268</v>
      </c>
    </row>
    <row r="488" spans="2:65" s="12" customFormat="1">
      <c r="B488" s="149"/>
      <c r="D488" s="150" t="s">
        <v>144</v>
      </c>
      <c r="F488" s="152" t="s">
        <v>1269</v>
      </c>
      <c r="H488" s="153">
        <v>57.951999999999998</v>
      </c>
      <c r="I488" s="154"/>
      <c r="L488" s="149"/>
      <c r="M488" s="155"/>
      <c r="T488" s="156"/>
      <c r="AT488" s="151" t="s">
        <v>144</v>
      </c>
      <c r="AU488" s="151" t="s">
        <v>80</v>
      </c>
      <c r="AV488" s="12" t="s">
        <v>80</v>
      </c>
      <c r="AW488" s="12" t="s">
        <v>4</v>
      </c>
      <c r="AX488" s="12" t="s">
        <v>78</v>
      </c>
      <c r="AY488" s="151" t="s">
        <v>189</v>
      </c>
    </row>
    <row r="489" spans="2:65" s="1" customFormat="1" ht="24.2" customHeight="1">
      <c r="B489" s="32"/>
      <c r="C489" s="132" t="s">
        <v>1270</v>
      </c>
      <c r="D489" s="132" t="s">
        <v>191</v>
      </c>
      <c r="E489" s="133" t="s">
        <v>1271</v>
      </c>
      <c r="F489" s="134" t="s">
        <v>1272</v>
      </c>
      <c r="G489" s="135" t="s">
        <v>256</v>
      </c>
      <c r="H489" s="136">
        <v>0.753</v>
      </c>
      <c r="I489" s="137"/>
      <c r="J489" s="138">
        <f>ROUND(I489*H489,2)</f>
        <v>0</v>
      </c>
      <c r="K489" s="134" t="s">
        <v>194</v>
      </c>
      <c r="L489" s="32"/>
      <c r="M489" s="139" t="s">
        <v>18</v>
      </c>
      <c r="N489" s="140" t="s">
        <v>42</v>
      </c>
      <c r="P489" s="141">
        <f>O489*H489</f>
        <v>0</v>
      </c>
      <c r="Q489" s="141">
        <v>0</v>
      </c>
      <c r="R489" s="141">
        <f>Q489*H489</f>
        <v>0</v>
      </c>
      <c r="S489" s="141">
        <v>0</v>
      </c>
      <c r="T489" s="142">
        <f>S489*H489</f>
        <v>0</v>
      </c>
      <c r="AR489" s="143" t="s">
        <v>291</v>
      </c>
      <c r="AT489" s="143" t="s">
        <v>191</v>
      </c>
      <c r="AU489" s="143" t="s">
        <v>80</v>
      </c>
      <c r="AY489" s="17" t="s">
        <v>189</v>
      </c>
      <c r="BE489" s="144">
        <f>IF(N489="základní",J489,0)</f>
        <v>0</v>
      </c>
      <c r="BF489" s="144">
        <f>IF(N489="snížená",J489,0)</f>
        <v>0</v>
      </c>
      <c r="BG489" s="144">
        <f>IF(N489="zákl. přenesená",J489,0)</f>
        <v>0</v>
      </c>
      <c r="BH489" s="144">
        <f>IF(N489="sníž. přenesená",J489,0)</f>
        <v>0</v>
      </c>
      <c r="BI489" s="144">
        <f>IF(N489="nulová",J489,0)</f>
        <v>0</v>
      </c>
      <c r="BJ489" s="17" t="s">
        <v>78</v>
      </c>
      <c r="BK489" s="144">
        <f>ROUND(I489*H489,2)</f>
        <v>0</v>
      </c>
      <c r="BL489" s="17" t="s">
        <v>291</v>
      </c>
      <c r="BM489" s="143" t="s">
        <v>1273</v>
      </c>
    </row>
    <row r="490" spans="2:65" s="1" customFormat="1">
      <c r="B490" s="32"/>
      <c r="D490" s="145" t="s">
        <v>197</v>
      </c>
      <c r="F490" s="146" t="s">
        <v>1274</v>
      </c>
      <c r="I490" s="147"/>
      <c r="L490" s="32"/>
      <c r="M490" s="148"/>
      <c r="T490" s="51"/>
      <c r="AT490" s="17" t="s">
        <v>197</v>
      </c>
      <c r="AU490" s="17" t="s">
        <v>80</v>
      </c>
    </row>
    <row r="491" spans="2:65" s="11" customFormat="1" ht="22.9" customHeight="1">
      <c r="B491" s="120"/>
      <c r="D491" s="121" t="s">
        <v>70</v>
      </c>
      <c r="E491" s="130" t="s">
        <v>1275</v>
      </c>
      <c r="F491" s="130" t="s">
        <v>1276</v>
      </c>
      <c r="I491" s="123"/>
      <c r="J491" s="131">
        <f>BK491</f>
        <v>0</v>
      </c>
      <c r="L491" s="120"/>
      <c r="M491" s="125"/>
      <c r="P491" s="126">
        <f>SUM(P492:P494)</f>
        <v>0</v>
      </c>
      <c r="R491" s="126">
        <f>SUM(R492:R494)</f>
        <v>5.8599999999999998E-3</v>
      </c>
      <c r="T491" s="127">
        <f>SUM(T492:T494)</f>
        <v>0</v>
      </c>
      <c r="AR491" s="121" t="s">
        <v>80</v>
      </c>
      <c r="AT491" s="128" t="s">
        <v>70</v>
      </c>
      <c r="AU491" s="128" t="s">
        <v>78</v>
      </c>
      <c r="AY491" s="121" t="s">
        <v>189</v>
      </c>
      <c r="BK491" s="129">
        <f>SUM(BK492:BK494)</f>
        <v>0</v>
      </c>
    </row>
    <row r="492" spans="2:65" s="1" customFormat="1" ht="16.5" customHeight="1">
      <c r="B492" s="32"/>
      <c r="C492" s="132" t="s">
        <v>1277</v>
      </c>
      <c r="D492" s="132" t="s">
        <v>191</v>
      </c>
      <c r="E492" s="133" t="s">
        <v>1278</v>
      </c>
      <c r="F492" s="134" t="s">
        <v>1279</v>
      </c>
      <c r="G492" s="135" t="s">
        <v>551</v>
      </c>
      <c r="H492" s="136">
        <v>2</v>
      </c>
      <c r="I492" s="137"/>
      <c r="J492" s="138">
        <f>ROUND(I492*H492,2)</f>
        <v>0</v>
      </c>
      <c r="K492" s="134" t="s">
        <v>194</v>
      </c>
      <c r="L492" s="32"/>
      <c r="M492" s="139" t="s">
        <v>18</v>
      </c>
      <c r="N492" s="140" t="s">
        <v>42</v>
      </c>
      <c r="P492" s="141">
        <f>O492*H492</f>
        <v>0</v>
      </c>
      <c r="Q492" s="141">
        <v>1.15E-3</v>
      </c>
      <c r="R492" s="141">
        <f>Q492*H492</f>
        <v>2.3E-3</v>
      </c>
      <c r="S492" s="141">
        <v>0</v>
      </c>
      <c r="T492" s="142">
        <f>S492*H492</f>
        <v>0</v>
      </c>
      <c r="AR492" s="143" t="s">
        <v>291</v>
      </c>
      <c r="AT492" s="143" t="s">
        <v>191</v>
      </c>
      <c r="AU492" s="143" t="s">
        <v>80</v>
      </c>
      <c r="AY492" s="17" t="s">
        <v>189</v>
      </c>
      <c r="BE492" s="144">
        <f>IF(N492="základní",J492,0)</f>
        <v>0</v>
      </c>
      <c r="BF492" s="144">
        <f>IF(N492="snížená",J492,0)</f>
        <v>0</v>
      </c>
      <c r="BG492" s="144">
        <f>IF(N492="zákl. přenesená",J492,0)</f>
        <v>0</v>
      </c>
      <c r="BH492" s="144">
        <f>IF(N492="sníž. přenesená",J492,0)</f>
        <v>0</v>
      </c>
      <c r="BI492" s="144">
        <f>IF(N492="nulová",J492,0)</f>
        <v>0</v>
      </c>
      <c r="BJ492" s="17" t="s">
        <v>78</v>
      </c>
      <c r="BK492" s="144">
        <f>ROUND(I492*H492,2)</f>
        <v>0</v>
      </c>
      <c r="BL492" s="17" t="s">
        <v>291</v>
      </c>
      <c r="BM492" s="143" t="s">
        <v>1280</v>
      </c>
    </row>
    <row r="493" spans="2:65" s="1" customFormat="1">
      <c r="B493" s="32"/>
      <c r="D493" s="145" t="s">
        <v>197</v>
      </c>
      <c r="F493" s="146" t="s">
        <v>1281</v>
      </c>
      <c r="I493" s="147"/>
      <c r="L493" s="32"/>
      <c r="M493" s="148"/>
      <c r="T493" s="51"/>
      <c r="AT493" s="17" t="s">
        <v>197</v>
      </c>
      <c r="AU493" s="17" t="s">
        <v>80</v>
      </c>
    </row>
    <row r="494" spans="2:65" s="1" customFormat="1" ht="16.5" customHeight="1">
      <c r="B494" s="32"/>
      <c r="C494" s="168" t="s">
        <v>1282</v>
      </c>
      <c r="D494" s="168" t="s">
        <v>651</v>
      </c>
      <c r="E494" s="169" t="s">
        <v>1283</v>
      </c>
      <c r="F494" s="170" t="s">
        <v>1284</v>
      </c>
      <c r="G494" s="171" t="s">
        <v>551</v>
      </c>
      <c r="H494" s="172">
        <v>2</v>
      </c>
      <c r="I494" s="173"/>
      <c r="J494" s="174">
        <f>ROUND(I494*H494,2)</f>
        <v>0</v>
      </c>
      <c r="K494" s="170" t="s">
        <v>194</v>
      </c>
      <c r="L494" s="175"/>
      <c r="M494" s="176" t="s">
        <v>18</v>
      </c>
      <c r="N494" s="177" t="s">
        <v>42</v>
      </c>
      <c r="P494" s="141">
        <f>O494*H494</f>
        <v>0</v>
      </c>
      <c r="Q494" s="141">
        <v>1.7799999999999999E-3</v>
      </c>
      <c r="R494" s="141">
        <f>Q494*H494</f>
        <v>3.5599999999999998E-3</v>
      </c>
      <c r="S494" s="141">
        <v>0</v>
      </c>
      <c r="T494" s="142">
        <f>S494*H494</f>
        <v>0</v>
      </c>
      <c r="AR494" s="143" t="s">
        <v>394</v>
      </c>
      <c r="AT494" s="143" t="s">
        <v>651</v>
      </c>
      <c r="AU494" s="143" t="s">
        <v>80</v>
      </c>
      <c r="AY494" s="17" t="s">
        <v>189</v>
      </c>
      <c r="BE494" s="144">
        <f>IF(N494="základní",J494,0)</f>
        <v>0</v>
      </c>
      <c r="BF494" s="144">
        <f>IF(N494="snížená",J494,0)</f>
        <v>0</v>
      </c>
      <c r="BG494" s="144">
        <f>IF(N494="zákl. přenesená",J494,0)</f>
        <v>0</v>
      </c>
      <c r="BH494" s="144">
        <f>IF(N494="sníž. přenesená",J494,0)</f>
        <v>0</v>
      </c>
      <c r="BI494" s="144">
        <f>IF(N494="nulová",J494,0)</f>
        <v>0</v>
      </c>
      <c r="BJ494" s="17" t="s">
        <v>78</v>
      </c>
      <c r="BK494" s="144">
        <f>ROUND(I494*H494,2)</f>
        <v>0</v>
      </c>
      <c r="BL494" s="17" t="s">
        <v>291</v>
      </c>
      <c r="BM494" s="143" t="s">
        <v>1285</v>
      </c>
    </row>
    <row r="495" spans="2:65" s="11" customFormat="1" ht="22.9" customHeight="1">
      <c r="B495" s="120"/>
      <c r="D495" s="121" t="s">
        <v>70</v>
      </c>
      <c r="E495" s="130" t="s">
        <v>1286</v>
      </c>
      <c r="F495" s="130" t="s">
        <v>1287</v>
      </c>
      <c r="I495" s="123"/>
      <c r="J495" s="131">
        <f>BK495</f>
        <v>0</v>
      </c>
      <c r="L495" s="120"/>
      <c r="M495" s="125"/>
      <c r="P495" s="126">
        <f>SUM(P496:P498)</f>
        <v>0</v>
      </c>
      <c r="R495" s="126">
        <f>SUM(R496:R498)</f>
        <v>8.4999999999999995E-4</v>
      </c>
      <c r="T495" s="127">
        <f>SUM(T496:T498)</f>
        <v>0</v>
      </c>
      <c r="AR495" s="121" t="s">
        <v>80</v>
      </c>
      <c r="AT495" s="128" t="s">
        <v>70</v>
      </c>
      <c r="AU495" s="128" t="s">
        <v>78</v>
      </c>
      <c r="AY495" s="121" t="s">
        <v>189</v>
      </c>
      <c r="BK495" s="129">
        <f>SUM(BK496:BK498)</f>
        <v>0</v>
      </c>
    </row>
    <row r="496" spans="2:65" s="1" customFormat="1" ht="16.5" customHeight="1">
      <c r="B496" s="32"/>
      <c r="C496" s="132" t="s">
        <v>1288</v>
      </c>
      <c r="D496" s="132" t="s">
        <v>191</v>
      </c>
      <c r="E496" s="133" t="s">
        <v>1289</v>
      </c>
      <c r="F496" s="134" t="s">
        <v>1290</v>
      </c>
      <c r="G496" s="135" t="s">
        <v>1291</v>
      </c>
      <c r="H496" s="136">
        <v>1</v>
      </c>
      <c r="I496" s="137"/>
      <c r="J496" s="138">
        <f>ROUND(I496*H496,2)</f>
        <v>0</v>
      </c>
      <c r="K496" s="134" t="s">
        <v>18</v>
      </c>
      <c r="L496" s="32"/>
      <c r="M496" s="139" t="s">
        <v>18</v>
      </c>
      <c r="N496" s="140" t="s">
        <v>42</v>
      </c>
      <c r="P496" s="141">
        <f>O496*H496</f>
        <v>0</v>
      </c>
      <c r="Q496" s="141">
        <v>8.4999999999999995E-4</v>
      </c>
      <c r="R496" s="141">
        <f>Q496*H496</f>
        <v>8.4999999999999995E-4</v>
      </c>
      <c r="S496" s="141">
        <v>0</v>
      </c>
      <c r="T496" s="142">
        <f>S496*H496</f>
        <v>0</v>
      </c>
      <c r="AR496" s="143" t="s">
        <v>291</v>
      </c>
      <c r="AT496" s="143" t="s">
        <v>191</v>
      </c>
      <c r="AU496" s="143" t="s">
        <v>80</v>
      </c>
      <c r="AY496" s="17" t="s">
        <v>189</v>
      </c>
      <c r="BE496" s="144">
        <f>IF(N496="základní",J496,0)</f>
        <v>0</v>
      </c>
      <c r="BF496" s="144">
        <f>IF(N496="snížená",J496,0)</f>
        <v>0</v>
      </c>
      <c r="BG496" s="144">
        <f>IF(N496="zákl. přenesená",J496,0)</f>
        <v>0</v>
      </c>
      <c r="BH496" s="144">
        <f>IF(N496="sníž. přenesená",J496,0)</f>
        <v>0</v>
      </c>
      <c r="BI496" s="144">
        <f>IF(N496="nulová",J496,0)</f>
        <v>0</v>
      </c>
      <c r="BJ496" s="17" t="s">
        <v>78</v>
      </c>
      <c r="BK496" s="144">
        <f>ROUND(I496*H496,2)</f>
        <v>0</v>
      </c>
      <c r="BL496" s="17" t="s">
        <v>291</v>
      </c>
      <c r="BM496" s="143" t="s">
        <v>1292</v>
      </c>
    </row>
    <row r="497" spans="2:65" s="1" customFormat="1" ht="39">
      <c r="B497" s="32"/>
      <c r="D497" s="150" t="s">
        <v>133</v>
      </c>
      <c r="F497" s="157" t="s">
        <v>1293</v>
      </c>
      <c r="I497" s="147"/>
      <c r="L497" s="32"/>
      <c r="M497" s="148"/>
      <c r="T497" s="51"/>
      <c r="AT497" s="17" t="s">
        <v>133</v>
      </c>
      <c r="AU497" s="17" t="s">
        <v>80</v>
      </c>
    </row>
    <row r="498" spans="2:65" s="12" customFormat="1">
      <c r="B498" s="149"/>
      <c r="D498" s="150" t="s">
        <v>144</v>
      </c>
      <c r="E498" s="151" t="s">
        <v>18</v>
      </c>
      <c r="F498" s="152" t="s">
        <v>1294</v>
      </c>
      <c r="H498" s="153">
        <v>1</v>
      </c>
      <c r="I498" s="154"/>
      <c r="L498" s="149"/>
      <c r="M498" s="155"/>
      <c r="T498" s="156"/>
      <c r="AT498" s="151" t="s">
        <v>144</v>
      </c>
      <c r="AU498" s="151" t="s">
        <v>80</v>
      </c>
      <c r="AV498" s="12" t="s">
        <v>80</v>
      </c>
      <c r="AW498" s="12" t="s">
        <v>32</v>
      </c>
      <c r="AX498" s="12" t="s">
        <v>78</v>
      </c>
      <c r="AY498" s="151" t="s">
        <v>189</v>
      </c>
    </row>
    <row r="499" spans="2:65" s="11" customFormat="1" ht="22.9" customHeight="1">
      <c r="B499" s="120"/>
      <c r="D499" s="121" t="s">
        <v>70</v>
      </c>
      <c r="E499" s="130" t="s">
        <v>1295</v>
      </c>
      <c r="F499" s="130" t="s">
        <v>1296</v>
      </c>
      <c r="I499" s="123"/>
      <c r="J499" s="131">
        <f>BK499</f>
        <v>0</v>
      </c>
      <c r="L499" s="120"/>
      <c r="M499" s="125"/>
      <c r="P499" s="126">
        <f>SUM(P500:P538)</f>
        <v>0</v>
      </c>
      <c r="R499" s="126">
        <f>SUM(R500:R538)</f>
        <v>3.8298370000000004</v>
      </c>
      <c r="T499" s="127">
        <f>SUM(T500:T538)</f>
        <v>0</v>
      </c>
      <c r="AR499" s="121" t="s">
        <v>80</v>
      </c>
      <c r="AT499" s="128" t="s">
        <v>70</v>
      </c>
      <c r="AU499" s="128" t="s">
        <v>78</v>
      </c>
      <c r="AY499" s="121" t="s">
        <v>189</v>
      </c>
      <c r="BK499" s="129">
        <f>SUM(BK500:BK538)</f>
        <v>0</v>
      </c>
    </row>
    <row r="500" spans="2:65" s="1" customFormat="1" ht="24.2" customHeight="1">
      <c r="B500" s="32"/>
      <c r="C500" s="132" t="s">
        <v>1297</v>
      </c>
      <c r="D500" s="132" t="s">
        <v>191</v>
      </c>
      <c r="E500" s="133" t="s">
        <v>1298</v>
      </c>
      <c r="F500" s="134" t="s">
        <v>1299</v>
      </c>
      <c r="G500" s="135" t="s">
        <v>135</v>
      </c>
      <c r="H500" s="136">
        <v>210.5</v>
      </c>
      <c r="I500" s="137"/>
      <c r="J500" s="138">
        <f>ROUND(I500*H500,2)</f>
        <v>0</v>
      </c>
      <c r="K500" s="134" t="s">
        <v>18</v>
      </c>
      <c r="L500" s="32"/>
      <c r="M500" s="139" t="s">
        <v>18</v>
      </c>
      <c r="N500" s="140" t="s">
        <v>42</v>
      </c>
      <c r="P500" s="141">
        <f>O500*H500</f>
        <v>0</v>
      </c>
      <c r="Q500" s="141">
        <v>1.2200000000000001E-2</v>
      </c>
      <c r="R500" s="141">
        <f>Q500*H500</f>
        <v>2.5681000000000003</v>
      </c>
      <c r="S500" s="141">
        <v>0</v>
      </c>
      <c r="T500" s="142">
        <f>S500*H500</f>
        <v>0</v>
      </c>
      <c r="AR500" s="143" t="s">
        <v>291</v>
      </c>
      <c r="AT500" s="143" t="s">
        <v>191</v>
      </c>
      <c r="AU500" s="143" t="s">
        <v>80</v>
      </c>
      <c r="AY500" s="17" t="s">
        <v>189</v>
      </c>
      <c r="BE500" s="144">
        <f>IF(N500="základní",J500,0)</f>
        <v>0</v>
      </c>
      <c r="BF500" s="144">
        <f>IF(N500="snížená",J500,0)</f>
        <v>0</v>
      </c>
      <c r="BG500" s="144">
        <f>IF(N500="zákl. přenesená",J500,0)</f>
        <v>0</v>
      </c>
      <c r="BH500" s="144">
        <f>IF(N500="sníž. přenesená",J500,0)</f>
        <v>0</v>
      </c>
      <c r="BI500" s="144">
        <f>IF(N500="nulová",J500,0)</f>
        <v>0</v>
      </c>
      <c r="BJ500" s="17" t="s">
        <v>78</v>
      </c>
      <c r="BK500" s="144">
        <f>ROUND(I500*H500,2)</f>
        <v>0</v>
      </c>
      <c r="BL500" s="17" t="s">
        <v>291</v>
      </c>
      <c r="BM500" s="143" t="s">
        <v>1300</v>
      </c>
    </row>
    <row r="501" spans="2:65" s="1" customFormat="1" ht="29.25">
      <c r="B501" s="32"/>
      <c r="D501" s="150" t="s">
        <v>133</v>
      </c>
      <c r="F501" s="157" t="s">
        <v>1301</v>
      </c>
      <c r="I501" s="147"/>
      <c r="L501" s="32"/>
      <c r="M501" s="148"/>
      <c r="T501" s="51"/>
      <c r="AT501" s="17" t="s">
        <v>133</v>
      </c>
      <c r="AU501" s="17" t="s">
        <v>80</v>
      </c>
    </row>
    <row r="502" spans="2:65" s="14" customFormat="1">
      <c r="B502" s="178"/>
      <c r="D502" s="150" t="s">
        <v>144</v>
      </c>
      <c r="E502" s="179" t="s">
        <v>18</v>
      </c>
      <c r="F502" s="180" t="s">
        <v>1302</v>
      </c>
      <c r="H502" s="179" t="s">
        <v>18</v>
      </c>
      <c r="I502" s="181"/>
      <c r="L502" s="178"/>
      <c r="M502" s="182"/>
      <c r="T502" s="183"/>
      <c r="AT502" s="179" t="s">
        <v>144</v>
      </c>
      <c r="AU502" s="179" t="s">
        <v>80</v>
      </c>
      <c r="AV502" s="14" t="s">
        <v>78</v>
      </c>
      <c r="AW502" s="14" t="s">
        <v>32</v>
      </c>
      <c r="AX502" s="14" t="s">
        <v>71</v>
      </c>
      <c r="AY502" s="179" t="s">
        <v>189</v>
      </c>
    </row>
    <row r="503" spans="2:65" s="12" customFormat="1">
      <c r="B503" s="149"/>
      <c r="D503" s="150" t="s">
        <v>144</v>
      </c>
      <c r="E503" s="151" t="s">
        <v>18</v>
      </c>
      <c r="F503" s="152" t="s">
        <v>1303</v>
      </c>
      <c r="H503" s="153">
        <v>80.8</v>
      </c>
      <c r="I503" s="154"/>
      <c r="L503" s="149"/>
      <c r="M503" s="155"/>
      <c r="T503" s="156"/>
      <c r="AT503" s="151" t="s">
        <v>144</v>
      </c>
      <c r="AU503" s="151" t="s">
        <v>80</v>
      </c>
      <c r="AV503" s="12" t="s">
        <v>80</v>
      </c>
      <c r="AW503" s="12" t="s">
        <v>32</v>
      </c>
      <c r="AX503" s="12" t="s">
        <v>71</v>
      </c>
      <c r="AY503" s="151" t="s">
        <v>189</v>
      </c>
    </row>
    <row r="504" spans="2:65" s="12" customFormat="1">
      <c r="B504" s="149"/>
      <c r="D504" s="150" t="s">
        <v>144</v>
      </c>
      <c r="E504" s="151" t="s">
        <v>18</v>
      </c>
      <c r="F504" s="152" t="s">
        <v>1304</v>
      </c>
      <c r="H504" s="153">
        <v>8.4</v>
      </c>
      <c r="I504" s="154"/>
      <c r="L504" s="149"/>
      <c r="M504" s="155"/>
      <c r="T504" s="156"/>
      <c r="AT504" s="151" t="s">
        <v>144</v>
      </c>
      <c r="AU504" s="151" t="s">
        <v>80</v>
      </c>
      <c r="AV504" s="12" t="s">
        <v>80</v>
      </c>
      <c r="AW504" s="12" t="s">
        <v>32</v>
      </c>
      <c r="AX504" s="12" t="s">
        <v>71</v>
      </c>
      <c r="AY504" s="151" t="s">
        <v>189</v>
      </c>
    </row>
    <row r="505" spans="2:65" s="14" customFormat="1">
      <c r="B505" s="178"/>
      <c r="D505" s="150" t="s">
        <v>144</v>
      </c>
      <c r="E505" s="179" t="s">
        <v>18</v>
      </c>
      <c r="F505" s="180" t="s">
        <v>937</v>
      </c>
      <c r="H505" s="179" t="s">
        <v>18</v>
      </c>
      <c r="I505" s="181"/>
      <c r="L505" s="178"/>
      <c r="M505" s="182"/>
      <c r="T505" s="183"/>
      <c r="AT505" s="179" t="s">
        <v>144</v>
      </c>
      <c r="AU505" s="179" t="s">
        <v>80</v>
      </c>
      <c r="AV505" s="14" t="s">
        <v>78</v>
      </c>
      <c r="AW505" s="14" t="s">
        <v>32</v>
      </c>
      <c r="AX505" s="14" t="s">
        <v>71</v>
      </c>
      <c r="AY505" s="179" t="s">
        <v>189</v>
      </c>
    </row>
    <row r="506" spans="2:65" s="12" customFormat="1">
      <c r="B506" s="149"/>
      <c r="D506" s="150" t="s">
        <v>144</v>
      </c>
      <c r="E506" s="151" t="s">
        <v>18</v>
      </c>
      <c r="F506" s="152" t="s">
        <v>1305</v>
      </c>
      <c r="H506" s="153">
        <v>113.3</v>
      </c>
      <c r="I506" s="154"/>
      <c r="L506" s="149"/>
      <c r="M506" s="155"/>
      <c r="T506" s="156"/>
      <c r="AT506" s="151" t="s">
        <v>144</v>
      </c>
      <c r="AU506" s="151" t="s">
        <v>80</v>
      </c>
      <c r="AV506" s="12" t="s">
        <v>80</v>
      </c>
      <c r="AW506" s="12" t="s">
        <v>32</v>
      </c>
      <c r="AX506" s="12" t="s">
        <v>71</v>
      </c>
      <c r="AY506" s="151" t="s">
        <v>189</v>
      </c>
    </row>
    <row r="507" spans="2:65" s="12" customFormat="1">
      <c r="B507" s="149"/>
      <c r="D507" s="150" t="s">
        <v>144</v>
      </c>
      <c r="E507" s="151" t="s">
        <v>18</v>
      </c>
      <c r="F507" s="152" t="s">
        <v>1306</v>
      </c>
      <c r="H507" s="153">
        <v>8</v>
      </c>
      <c r="I507" s="154"/>
      <c r="L507" s="149"/>
      <c r="M507" s="155"/>
      <c r="T507" s="156"/>
      <c r="AT507" s="151" t="s">
        <v>144</v>
      </c>
      <c r="AU507" s="151" t="s">
        <v>80</v>
      </c>
      <c r="AV507" s="12" t="s">
        <v>80</v>
      </c>
      <c r="AW507" s="12" t="s">
        <v>32</v>
      </c>
      <c r="AX507" s="12" t="s">
        <v>71</v>
      </c>
      <c r="AY507" s="151" t="s">
        <v>189</v>
      </c>
    </row>
    <row r="508" spans="2:65" s="13" customFormat="1">
      <c r="B508" s="158"/>
      <c r="D508" s="150" t="s">
        <v>144</v>
      </c>
      <c r="E508" s="159" t="s">
        <v>18</v>
      </c>
      <c r="F508" s="160" t="s">
        <v>268</v>
      </c>
      <c r="H508" s="161">
        <v>210.5</v>
      </c>
      <c r="I508" s="162"/>
      <c r="L508" s="158"/>
      <c r="M508" s="163"/>
      <c r="T508" s="164"/>
      <c r="AT508" s="159" t="s">
        <v>144</v>
      </c>
      <c r="AU508" s="159" t="s">
        <v>80</v>
      </c>
      <c r="AV508" s="13" t="s">
        <v>195</v>
      </c>
      <c r="AW508" s="13" t="s">
        <v>32</v>
      </c>
      <c r="AX508" s="13" t="s">
        <v>78</v>
      </c>
      <c r="AY508" s="159" t="s">
        <v>189</v>
      </c>
    </row>
    <row r="509" spans="2:65" s="1" customFormat="1" ht="24.2" customHeight="1">
      <c r="B509" s="32"/>
      <c r="C509" s="132" t="s">
        <v>1307</v>
      </c>
      <c r="D509" s="132" t="s">
        <v>191</v>
      </c>
      <c r="E509" s="133" t="s">
        <v>1308</v>
      </c>
      <c r="F509" s="134" t="s">
        <v>1309</v>
      </c>
      <c r="G509" s="135" t="s">
        <v>286</v>
      </c>
      <c r="H509" s="136">
        <v>181.2</v>
      </c>
      <c r="I509" s="137"/>
      <c r="J509" s="138">
        <f>ROUND(I509*H509,2)</f>
        <v>0</v>
      </c>
      <c r="K509" s="134" t="s">
        <v>194</v>
      </c>
      <c r="L509" s="32"/>
      <c r="M509" s="139" t="s">
        <v>18</v>
      </c>
      <c r="N509" s="140" t="s">
        <v>42</v>
      </c>
      <c r="P509" s="141">
        <f>O509*H509</f>
        <v>0</v>
      </c>
      <c r="Q509" s="141">
        <v>1.0000000000000001E-5</v>
      </c>
      <c r="R509" s="141">
        <f>Q509*H509</f>
        <v>1.812E-3</v>
      </c>
      <c r="S509" s="141">
        <v>0</v>
      </c>
      <c r="T509" s="142">
        <f>S509*H509</f>
        <v>0</v>
      </c>
      <c r="AR509" s="143" t="s">
        <v>291</v>
      </c>
      <c r="AT509" s="143" t="s">
        <v>191</v>
      </c>
      <c r="AU509" s="143" t="s">
        <v>80</v>
      </c>
      <c r="AY509" s="17" t="s">
        <v>189</v>
      </c>
      <c r="BE509" s="144">
        <f>IF(N509="základní",J509,0)</f>
        <v>0</v>
      </c>
      <c r="BF509" s="144">
        <f>IF(N509="snížená",J509,0)</f>
        <v>0</v>
      </c>
      <c r="BG509" s="144">
        <f>IF(N509="zákl. přenesená",J509,0)</f>
        <v>0</v>
      </c>
      <c r="BH509" s="144">
        <f>IF(N509="sníž. přenesená",J509,0)</f>
        <v>0</v>
      </c>
      <c r="BI509" s="144">
        <f>IF(N509="nulová",J509,0)</f>
        <v>0</v>
      </c>
      <c r="BJ509" s="17" t="s">
        <v>78</v>
      </c>
      <c r="BK509" s="144">
        <f>ROUND(I509*H509,2)</f>
        <v>0</v>
      </c>
      <c r="BL509" s="17" t="s">
        <v>291</v>
      </c>
      <c r="BM509" s="143" t="s">
        <v>1310</v>
      </c>
    </row>
    <row r="510" spans="2:65" s="1" customFormat="1">
      <c r="B510" s="32"/>
      <c r="D510" s="145" t="s">
        <v>197</v>
      </c>
      <c r="F510" s="146" t="s">
        <v>1311</v>
      </c>
      <c r="I510" s="147"/>
      <c r="L510" s="32"/>
      <c r="M510" s="148"/>
      <c r="T510" s="51"/>
      <c r="AT510" s="17" t="s">
        <v>197</v>
      </c>
      <c r="AU510" s="17" t="s">
        <v>80</v>
      </c>
    </row>
    <row r="511" spans="2:65" s="12" customFormat="1">
      <c r="B511" s="149"/>
      <c r="D511" s="150" t="s">
        <v>144</v>
      </c>
      <c r="E511" s="151" t="s">
        <v>18</v>
      </c>
      <c r="F511" s="152" t="s">
        <v>1312</v>
      </c>
      <c r="H511" s="153">
        <v>91.2</v>
      </c>
      <c r="I511" s="154"/>
      <c r="L511" s="149"/>
      <c r="M511" s="155"/>
      <c r="T511" s="156"/>
      <c r="AT511" s="151" t="s">
        <v>144</v>
      </c>
      <c r="AU511" s="151" t="s">
        <v>80</v>
      </c>
      <c r="AV511" s="12" t="s">
        <v>80</v>
      </c>
      <c r="AW511" s="12" t="s">
        <v>32</v>
      </c>
      <c r="AX511" s="12" t="s">
        <v>71</v>
      </c>
      <c r="AY511" s="151" t="s">
        <v>189</v>
      </c>
    </row>
    <row r="512" spans="2:65" s="12" customFormat="1">
      <c r="B512" s="149"/>
      <c r="D512" s="150" t="s">
        <v>144</v>
      </c>
      <c r="E512" s="151" t="s">
        <v>18</v>
      </c>
      <c r="F512" s="152" t="s">
        <v>1313</v>
      </c>
      <c r="H512" s="153">
        <v>90</v>
      </c>
      <c r="I512" s="154"/>
      <c r="L512" s="149"/>
      <c r="M512" s="155"/>
      <c r="T512" s="156"/>
      <c r="AT512" s="151" t="s">
        <v>144</v>
      </c>
      <c r="AU512" s="151" t="s">
        <v>80</v>
      </c>
      <c r="AV512" s="12" t="s">
        <v>80</v>
      </c>
      <c r="AW512" s="12" t="s">
        <v>32</v>
      </c>
      <c r="AX512" s="12" t="s">
        <v>71</v>
      </c>
      <c r="AY512" s="151" t="s">
        <v>189</v>
      </c>
    </row>
    <row r="513" spans="2:65" s="13" customFormat="1">
      <c r="B513" s="158"/>
      <c r="D513" s="150" t="s">
        <v>144</v>
      </c>
      <c r="E513" s="159" t="s">
        <v>18</v>
      </c>
      <c r="F513" s="160" t="s">
        <v>268</v>
      </c>
      <c r="H513" s="161">
        <v>181.2</v>
      </c>
      <c r="I513" s="162"/>
      <c r="L513" s="158"/>
      <c r="M513" s="163"/>
      <c r="T513" s="164"/>
      <c r="AT513" s="159" t="s">
        <v>144</v>
      </c>
      <c r="AU513" s="159" t="s">
        <v>80</v>
      </c>
      <c r="AV513" s="13" t="s">
        <v>195</v>
      </c>
      <c r="AW513" s="13" t="s">
        <v>32</v>
      </c>
      <c r="AX513" s="13" t="s">
        <v>78</v>
      </c>
      <c r="AY513" s="159" t="s">
        <v>189</v>
      </c>
    </row>
    <row r="514" spans="2:65" s="1" customFormat="1" ht="24.2" customHeight="1">
      <c r="B514" s="32"/>
      <c r="C514" s="132" t="s">
        <v>1314</v>
      </c>
      <c r="D514" s="132" t="s">
        <v>191</v>
      </c>
      <c r="E514" s="133" t="s">
        <v>1315</v>
      </c>
      <c r="F514" s="134" t="s">
        <v>1316</v>
      </c>
      <c r="G514" s="135" t="s">
        <v>286</v>
      </c>
      <c r="H514" s="136">
        <v>46.99</v>
      </c>
      <c r="I514" s="137"/>
      <c r="J514" s="138">
        <f>ROUND(I514*H514,2)</f>
        <v>0</v>
      </c>
      <c r="K514" s="134" t="s">
        <v>194</v>
      </c>
      <c r="L514" s="32"/>
      <c r="M514" s="139" t="s">
        <v>18</v>
      </c>
      <c r="N514" s="140" t="s">
        <v>42</v>
      </c>
      <c r="P514" s="141">
        <f>O514*H514</f>
        <v>0</v>
      </c>
      <c r="Q514" s="141">
        <v>4.3800000000000002E-3</v>
      </c>
      <c r="R514" s="141">
        <f>Q514*H514</f>
        <v>0.20581620000000003</v>
      </c>
      <c r="S514" s="141">
        <v>0</v>
      </c>
      <c r="T514" s="142">
        <f>S514*H514</f>
        <v>0</v>
      </c>
      <c r="AR514" s="143" t="s">
        <v>291</v>
      </c>
      <c r="AT514" s="143" t="s">
        <v>191</v>
      </c>
      <c r="AU514" s="143" t="s">
        <v>80</v>
      </c>
      <c r="AY514" s="17" t="s">
        <v>189</v>
      </c>
      <c r="BE514" s="144">
        <f>IF(N514="základní",J514,0)</f>
        <v>0</v>
      </c>
      <c r="BF514" s="144">
        <f>IF(N514="snížená",J514,0)</f>
        <v>0</v>
      </c>
      <c r="BG514" s="144">
        <f>IF(N514="zákl. přenesená",J514,0)</f>
        <v>0</v>
      </c>
      <c r="BH514" s="144">
        <f>IF(N514="sníž. přenesená",J514,0)</f>
        <v>0</v>
      </c>
      <c r="BI514" s="144">
        <f>IF(N514="nulová",J514,0)</f>
        <v>0</v>
      </c>
      <c r="BJ514" s="17" t="s">
        <v>78</v>
      </c>
      <c r="BK514" s="144">
        <f>ROUND(I514*H514,2)</f>
        <v>0</v>
      </c>
      <c r="BL514" s="17" t="s">
        <v>291</v>
      </c>
      <c r="BM514" s="143" t="s">
        <v>1317</v>
      </c>
    </row>
    <row r="515" spans="2:65" s="1" customFormat="1">
      <c r="B515" s="32"/>
      <c r="D515" s="145" t="s">
        <v>197</v>
      </c>
      <c r="F515" s="146" t="s">
        <v>1318</v>
      </c>
      <c r="I515" s="147"/>
      <c r="L515" s="32"/>
      <c r="M515" s="148"/>
      <c r="T515" s="51"/>
      <c r="AT515" s="17" t="s">
        <v>197</v>
      </c>
      <c r="AU515" s="17" t="s">
        <v>80</v>
      </c>
    </row>
    <row r="516" spans="2:65" s="12" customFormat="1">
      <c r="B516" s="149"/>
      <c r="D516" s="150" t="s">
        <v>144</v>
      </c>
      <c r="E516" s="151" t="s">
        <v>18</v>
      </c>
      <c r="F516" s="152" t="s">
        <v>1319</v>
      </c>
      <c r="H516" s="153">
        <v>23.33</v>
      </c>
      <c r="I516" s="154"/>
      <c r="L516" s="149"/>
      <c r="M516" s="155"/>
      <c r="T516" s="156"/>
      <c r="AT516" s="151" t="s">
        <v>144</v>
      </c>
      <c r="AU516" s="151" t="s">
        <v>80</v>
      </c>
      <c r="AV516" s="12" t="s">
        <v>80</v>
      </c>
      <c r="AW516" s="12" t="s">
        <v>32</v>
      </c>
      <c r="AX516" s="12" t="s">
        <v>71</v>
      </c>
      <c r="AY516" s="151" t="s">
        <v>189</v>
      </c>
    </row>
    <row r="517" spans="2:65" s="12" customFormat="1">
      <c r="B517" s="149"/>
      <c r="D517" s="150" t="s">
        <v>144</v>
      </c>
      <c r="E517" s="151" t="s">
        <v>18</v>
      </c>
      <c r="F517" s="152" t="s">
        <v>1320</v>
      </c>
      <c r="H517" s="153">
        <v>23.66</v>
      </c>
      <c r="I517" s="154"/>
      <c r="L517" s="149"/>
      <c r="M517" s="155"/>
      <c r="T517" s="156"/>
      <c r="AT517" s="151" t="s">
        <v>144</v>
      </c>
      <c r="AU517" s="151" t="s">
        <v>80</v>
      </c>
      <c r="AV517" s="12" t="s">
        <v>80</v>
      </c>
      <c r="AW517" s="12" t="s">
        <v>32</v>
      </c>
      <c r="AX517" s="12" t="s">
        <v>71</v>
      </c>
      <c r="AY517" s="151" t="s">
        <v>189</v>
      </c>
    </row>
    <row r="518" spans="2:65" s="13" customFormat="1">
      <c r="B518" s="158"/>
      <c r="D518" s="150" t="s">
        <v>144</v>
      </c>
      <c r="E518" s="159" t="s">
        <v>18</v>
      </c>
      <c r="F518" s="160" t="s">
        <v>268</v>
      </c>
      <c r="H518" s="161">
        <v>46.99</v>
      </c>
      <c r="I518" s="162"/>
      <c r="L518" s="158"/>
      <c r="M518" s="163"/>
      <c r="T518" s="164"/>
      <c r="AT518" s="159" t="s">
        <v>144</v>
      </c>
      <c r="AU518" s="159" t="s">
        <v>80</v>
      </c>
      <c r="AV518" s="13" t="s">
        <v>195</v>
      </c>
      <c r="AW518" s="13" t="s">
        <v>32</v>
      </c>
      <c r="AX518" s="13" t="s">
        <v>78</v>
      </c>
      <c r="AY518" s="159" t="s">
        <v>189</v>
      </c>
    </row>
    <row r="519" spans="2:65" s="1" customFormat="1" ht="21.75" customHeight="1">
      <c r="B519" s="32"/>
      <c r="C519" s="132" t="s">
        <v>1321</v>
      </c>
      <c r="D519" s="132" t="s">
        <v>191</v>
      </c>
      <c r="E519" s="133" t="s">
        <v>1322</v>
      </c>
      <c r="F519" s="134" t="s">
        <v>1323</v>
      </c>
      <c r="G519" s="135" t="s">
        <v>135</v>
      </c>
      <c r="H519" s="136">
        <v>21.56</v>
      </c>
      <c r="I519" s="137"/>
      <c r="J519" s="138">
        <f>ROUND(I519*H519,2)</f>
        <v>0</v>
      </c>
      <c r="K519" s="134" t="s">
        <v>194</v>
      </c>
      <c r="L519" s="32"/>
      <c r="M519" s="139" t="s">
        <v>18</v>
      </c>
      <c r="N519" s="140" t="s">
        <v>42</v>
      </c>
      <c r="P519" s="141">
        <f>O519*H519</f>
        <v>0</v>
      </c>
      <c r="Q519" s="141">
        <v>1.7100000000000001E-2</v>
      </c>
      <c r="R519" s="141">
        <f>Q519*H519</f>
        <v>0.368676</v>
      </c>
      <c r="S519" s="141">
        <v>0</v>
      </c>
      <c r="T519" s="142">
        <f>S519*H519</f>
        <v>0</v>
      </c>
      <c r="AR519" s="143" t="s">
        <v>291</v>
      </c>
      <c r="AT519" s="143" t="s">
        <v>191</v>
      </c>
      <c r="AU519" s="143" t="s">
        <v>80</v>
      </c>
      <c r="AY519" s="17" t="s">
        <v>189</v>
      </c>
      <c r="BE519" s="144">
        <f>IF(N519="základní",J519,0)</f>
        <v>0</v>
      </c>
      <c r="BF519" s="144">
        <f>IF(N519="snížená",J519,0)</f>
        <v>0</v>
      </c>
      <c r="BG519" s="144">
        <f>IF(N519="zákl. přenesená",J519,0)</f>
        <v>0</v>
      </c>
      <c r="BH519" s="144">
        <f>IF(N519="sníž. přenesená",J519,0)</f>
        <v>0</v>
      </c>
      <c r="BI519" s="144">
        <f>IF(N519="nulová",J519,0)</f>
        <v>0</v>
      </c>
      <c r="BJ519" s="17" t="s">
        <v>78</v>
      </c>
      <c r="BK519" s="144">
        <f>ROUND(I519*H519,2)</f>
        <v>0</v>
      </c>
      <c r="BL519" s="17" t="s">
        <v>291</v>
      </c>
      <c r="BM519" s="143" t="s">
        <v>1324</v>
      </c>
    </row>
    <row r="520" spans="2:65" s="1" customFormat="1">
      <c r="B520" s="32"/>
      <c r="D520" s="145" t="s">
        <v>197</v>
      </c>
      <c r="F520" s="146" t="s">
        <v>1325</v>
      </c>
      <c r="I520" s="147"/>
      <c r="L520" s="32"/>
      <c r="M520" s="148"/>
      <c r="T520" s="51"/>
      <c r="AT520" s="17" t="s">
        <v>197</v>
      </c>
      <c r="AU520" s="17" t="s">
        <v>80</v>
      </c>
    </row>
    <row r="521" spans="2:65" s="1" customFormat="1" ht="146.25">
      <c r="B521" s="32"/>
      <c r="D521" s="150" t="s">
        <v>133</v>
      </c>
      <c r="F521" s="157" t="s">
        <v>1326</v>
      </c>
      <c r="I521" s="147"/>
      <c r="L521" s="32"/>
      <c r="M521" s="148"/>
      <c r="T521" s="51"/>
      <c r="AT521" s="17" t="s">
        <v>133</v>
      </c>
      <c r="AU521" s="17" t="s">
        <v>80</v>
      </c>
    </row>
    <row r="522" spans="2:65" s="12" customFormat="1">
      <c r="B522" s="149"/>
      <c r="D522" s="150" t="s">
        <v>144</v>
      </c>
      <c r="E522" s="151" t="s">
        <v>18</v>
      </c>
      <c r="F522" s="152" t="s">
        <v>1327</v>
      </c>
      <c r="H522" s="153">
        <v>11</v>
      </c>
      <c r="I522" s="154"/>
      <c r="L522" s="149"/>
      <c r="M522" s="155"/>
      <c r="T522" s="156"/>
      <c r="AT522" s="151" t="s">
        <v>144</v>
      </c>
      <c r="AU522" s="151" t="s">
        <v>80</v>
      </c>
      <c r="AV522" s="12" t="s">
        <v>80</v>
      </c>
      <c r="AW522" s="12" t="s">
        <v>32</v>
      </c>
      <c r="AX522" s="12" t="s">
        <v>71</v>
      </c>
      <c r="AY522" s="151" t="s">
        <v>189</v>
      </c>
    </row>
    <row r="523" spans="2:65" s="12" customFormat="1">
      <c r="B523" s="149"/>
      <c r="D523" s="150" t="s">
        <v>144</v>
      </c>
      <c r="E523" s="151" t="s">
        <v>18</v>
      </c>
      <c r="F523" s="152" t="s">
        <v>1328</v>
      </c>
      <c r="H523" s="153">
        <v>10.56</v>
      </c>
      <c r="I523" s="154"/>
      <c r="L523" s="149"/>
      <c r="M523" s="155"/>
      <c r="T523" s="156"/>
      <c r="AT523" s="151" t="s">
        <v>144</v>
      </c>
      <c r="AU523" s="151" t="s">
        <v>80</v>
      </c>
      <c r="AV523" s="12" t="s">
        <v>80</v>
      </c>
      <c r="AW523" s="12" t="s">
        <v>32</v>
      </c>
      <c r="AX523" s="12" t="s">
        <v>71</v>
      </c>
      <c r="AY523" s="151" t="s">
        <v>189</v>
      </c>
    </row>
    <row r="524" spans="2:65" s="13" customFormat="1">
      <c r="B524" s="158"/>
      <c r="D524" s="150" t="s">
        <v>144</v>
      </c>
      <c r="E524" s="159" t="s">
        <v>18</v>
      </c>
      <c r="F524" s="160" t="s">
        <v>268</v>
      </c>
      <c r="H524" s="161">
        <v>21.56</v>
      </c>
      <c r="I524" s="162"/>
      <c r="L524" s="158"/>
      <c r="M524" s="163"/>
      <c r="T524" s="164"/>
      <c r="AT524" s="159" t="s">
        <v>144</v>
      </c>
      <c r="AU524" s="159" t="s">
        <v>80</v>
      </c>
      <c r="AV524" s="13" t="s">
        <v>195</v>
      </c>
      <c r="AW524" s="13" t="s">
        <v>32</v>
      </c>
      <c r="AX524" s="13" t="s">
        <v>78</v>
      </c>
      <c r="AY524" s="159" t="s">
        <v>189</v>
      </c>
    </row>
    <row r="525" spans="2:65" s="1" customFormat="1" ht="24.2" customHeight="1">
      <c r="B525" s="32"/>
      <c r="C525" s="132" t="s">
        <v>1329</v>
      </c>
      <c r="D525" s="132" t="s">
        <v>191</v>
      </c>
      <c r="E525" s="133" t="s">
        <v>1330</v>
      </c>
      <c r="F525" s="134" t="s">
        <v>1331</v>
      </c>
      <c r="G525" s="135" t="s">
        <v>135</v>
      </c>
      <c r="H525" s="136">
        <v>0.36</v>
      </c>
      <c r="I525" s="137"/>
      <c r="J525" s="138">
        <f>ROUND(I525*H525,2)</f>
        <v>0</v>
      </c>
      <c r="K525" s="134" t="s">
        <v>194</v>
      </c>
      <c r="L525" s="32"/>
      <c r="M525" s="139" t="s">
        <v>18</v>
      </c>
      <c r="N525" s="140" t="s">
        <v>42</v>
      </c>
      <c r="P525" s="141">
        <f>O525*H525</f>
        <v>0</v>
      </c>
      <c r="Q525" s="141">
        <v>1.6140000000000002E-2</v>
      </c>
      <c r="R525" s="141">
        <f>Q525*H525</f>
        <v>5.8104000000000003E-3</v>
      </c>
      <c r="S525" s="141">
        <v>0</v>
      </c>
      <c r="T525" s="142">
        <f>S525*H525</f>
        <v>0</v>
      </c>
      <c r="AR525" s="143" t="s">
        <v>291</v>
      </c>
      <c r="AT525" s="143" t="s">
        <v>191</v>
      </c>
      <c r="AU525" s="143" t="s">
        <v>80</v>
      </c>
      <c r="AY525" s="17" t="s">
        <v>189</v>
      </c>
      <c r="BE525" s="144">
        <f>IF(N525="základní",J525,0)</f>
        <v>0</v>
      </c>
      <c r="BF525" s="144">
        <f>IF(N525="snížená",J525,0)</f>
        <v>0</v>
      </c>
      <c r="BG525" s="144">
        <f>IF(N525="zákl. přenesená",J525,0)</f>
        <v>0</v>
      </c>
      <c r="BH525" s="144">
        <f>IF(N525="sníž. přenesená",J525,0)</f>
        <v>0</v>
      </c>
      <c r="BI525" s="144">
        <f>IF(N525="nulová",J525,0)</f>
        <v>0</v>
      </c>
      <c r="BJ525" s="17" t="s">
        <v>78</v>
      </c>
      <c r="BK525" s="144">
        <f>ROUND(I525*H525,2)</f>
        <v>0</v>
      </c>
      <c r="BL525" s="17" t="s">
        <v>291</v>
      </c>
      <c r="BM525" s="143" t="s">
        <v>1332</v>
      </c>
    </row>
    <row r="526" spans="2:65" s="1" customFormat="1">
      <c r="B526" s="32"/>
      <c r="D526" s="145" t="s">
        <v>197</v>
      </c>
      <c r="F526" s="146" t="s">
        <v>1333</v>
      </c>
      <c r="I526" s="147"/>
      <c r="L526" s="32"/>
      <c r="M526" s="148"/>
      <c r="T526" s="51"/>
      <c r="AT526" s="17" t="s">
        <v>197</v>
      </c>
      <c r="AU526" s="17" t="s">
        <v>80</v>
      </c>
    </row>
    <row r="527" spans="2:65" s="1" customFormat="1" ht="19.5">
      <c r="B527" s="32"/>
      <c r="D527" s="150" t="s">
        <v>133</v>
      </c>
      <c r="F527" s="157" t="s">
        <v>1334</v>
      </c>
      <c r="I527" s="147"/>
      <c r="L527" s="32"/>
      <c r="M527" s="148"/>
      <c r="T527" s="51"/>
      <c r="AT527" s="17" t="s">
        <v>133</v>
      </c>
      <c r="AU527" s="17" t="s">
        <v>80</v>
      </c>
    </row>
    <row r="528" spans="2:65" s="12" customFormat="1">
      <c r="B528" s="149"/>
      <c r="D528" s="150" t="s">
        <v>144</v>
      </c>
      <c r="E528" s="151" t="s">
        <v>18</v>
      </c>
      <c r="F528" s="152" t="s">
        <v>1335</v>
      </c>
      <c r="H528" s="153">
        <v>0.36</v>
      </c>
      <c r="I528" s="154"/>
      <c r="L528" s="149"/>
      <c r="M528" s="155"/>
      <c r="T528" s="156"/>
      <c r="AT528" s="151" t="s">
        <v>144</v>
      </c>
      <c r="AU528" s="151" t="s">
        <v>80</v>
      </c>
      <c r="AV528" s="12" t="s">
        <v>80</v>
      </c>
      <c r="AW528" s="12" t="s">
        <v>32</v>
      </c>
      <c r="AX528" s="12" t="s">
        <v>78</v>
      </c>
      <c r="AY528" s="151" t="s">
        <v>189</v>
      </c>
    </row>
    <row r="529" spans="2:65" s="1" customFormat="1" ht="24.2" customHeight="1">
      <c r="B529" s="32"/>
      <c r="C529" s="132" t="s">
        <v>1336</v>
      </c>
      <c r="D529" s="132" t="s">
        <v>191</v>
      </c>
      <c r="E529" s="133" t="s">
        <v>1337</v>
      </c>
      <c r="F529" s="134" t="s">
        <v>1338</v>
      </c>
      <c r="G529" s="135" t="s">
        <v>135</v>
      </c>
      <c r="H529" s="136">
        <v>157.32</v>
      </c>
      <c r="I529" s="137"/>
      <c r="J529" s="138">
        <f>ROUND(I529*H529,2)</f>
        <v>0</v>
      </c>
      <c r="K529" s="134" t="s">
        <v>194</v>
      </c>
      <c r="L529" s="32"/>
      <c r="M529" s="139" t="s">
        <v>18</v>
      </c>
      <c r="N529" s="140" t="s">
        <v>42</v>
      </c>
      <c r="P529" s="141">
        <f>O529*H529</f>
        <v>0</v>
      </c>
      <c r="Q529" s="141">
        <v>1.32E-3</v>
      </c>
      <c r="R529" s="141">
        <f>Q529*H529</f>
        <v>0.2076624</v>
      </c>
      <c r="S529" s="141">
        <v>0</v>
      </c>
      <c r="T529" s="142">
        <f>S529*H529</f>
        <v>0</v>
      </c>
      <c r="AR529" s="143" t="s">
        <v>291</v>
      </c>
      <c r="AT529" s="143" t="s">
        <v>191</v>
      </c>
      <c r="AU529" s="143" t="s">
        <v>80</v>
      </c>
      <c r="AY529" s="17" t="s">
        <v>189</v>
      </c>
      <c r="BE529" s="144">
        <f>IF(N529="základní",J529,0)</f>
        <v>0</v>
      </c>
      <c r="BF529" s="144">
        <f>IF(N529="snížená",J529,0)</f>
        <v>0</v>
      </c>
      <c r="BG529" s="144">
        <f>IF(N529="zákl. přenesená",J529,0)</f>
        <v>0</v>
      </c>
      <c r="BH529" s="144">
        <f>IF(N529="sníž. přenesená",J529,0)</f>
        <v>0</v>
      </c>
      <c r="BI529" s="144">
        <f>IF(N529="nulová",J529,0)</f>
        <v>0</v>
      </c>
      <c r="BJ529" s="17" t="s">
        <v>78</v>
      </c>
      <c r="BK529" s="144">
        <f>ROUND(I529*H529,2)</f>
        <v>0</v>
      </c>
      <c r="BL529" s="17" t="s">
        <v>291</v>
      </c>
      <c r="BM529" s="143" t="s">
        <v>1339</v>
      </c>
    </row>
    <row r="530" spans="2:65" s="1" customFormat="1">
      <c r="B530" s="32"/>
      <c r="D530" s="145" t="s">
        <v>197</v>
      </c>
      <c r="F530" s="146" t="s">
        <v>1340</v>
      </c>
      <c r="I530" s="147"/>
      <c r="L530" s="32"/>
      <c r="M530" s="148"/>
      <c r="T530" s="51"/>
      <c r="AT530" s="17" t="s">
        <v>197</v>
      </c>
      <c r="AU530" s="17" t="s">
        <v>80</v>
      </c>
    </row>
    <row r="531" spans="2:65" s="1" customFormat="1" ht="21.75" customHeight="1">
      <c r="B531" s="32"/>
      <c r="C531" s="168" t="s">
        <v>1341</v>
      </c>
      <c r="D531" s="168" t="s">
        <v>651</v>
      </c>
      <c r="E531" s="169" t="s">
        <v>1342</v>
      </c>
      <c r="F531" s="170" t="s">
        <v>1343</v>
      </c>
      <c r="G531" s="171" t="s">
        <v>135</v>
      </c>
      <c r="H531" s="172">
        <v>157.32</v>
      </c>
      <c r="I531" s="173"/>
      <c r="J531" s="174">
        <f>ROUND(I531*H531,2)</f>
        <v>0</v>
      </c>
      <c r="K531" s="170" t="s">
        <v>194</v>
      </c>
      <c r="L531" s="175"/>
      <c r="M531" s="176" t="s">
        <v>18</v>
      </c>
      <c r="N531" s="177" t="s">
        <v>42</v>
      </c>
      <c r="P531" s="141">
        <f>O531*H531</f>
        <v>0</v>
      </c>
      <c r="Q531" s="141">
        <v>3.0000000000000001E-3</v>
      </c>
      <c r="R531" s="141">
        <f>Q531*H531</f>
        <v>0.47195999999999999</v>
      </c>
      <c r="S531" s="141">
        <v>0</v>
      </c>
      <c r="T531" s="142">
        <f>S531*H531</f>
        <v>0</v>
      </c>
      <c r="AR531" s="143" t="s">
        <v>394</v>
      </c>
      <c r="AT531" s="143" t="s">
        <v>651</v>
      </c>
      <c r="AU531" s="143" t="s">
        <v>80</v>
      </c>
      <c r="AY531" s="17" t="s">
        <v>189</v>
      </c>
      <c r="BE531" s="144">
        <f>IF(N531="základní",J531,0)</f>
        <v>0</v>
      </c>
      <c r="BF531" s="144">
        <f>IF(N531="snížená",J531,0)</f>
        <v>0</v>
      </c>
      <c r="BG531" s="144">
        <f>IF(N531="zákl. přenesená",J531,0)</f>
        <v>0</v>
      </c>
      <c r="BH531" s="144">
        <f>IF(N531="sníž. přenesená",J531,0)</f>
        <v>0</v>
      </c>
      <c r="BI531" s="144">
        <f>IF(N531="nulová",J531,0)</f>
        <v>0</v>
      </c>
      <c r="BJ531" s="17" t="s">
        <v>78</v>
      </c>
      <c r="BK531" s="144">
        <f>ROUND(I531*H531,2)</f>
        <v>0</v>
      </c>
      <c r="BL531" s="17" t="s">
        <v>291</v>
      </c>
      <c r="BM531" s="143" t="s">
        <v>1344</v>
      </c>
    </row>
    <row r="532" spans="2:65" s="14" customFormat="1">
      <c r="B532" s="178"/>
      <c r="D532" s="150" t="s">
        <v>144</v>
      </c>
      <c r="E532" s="179" t="s">
        <v>18</v>
      </c>
      <c r="F532" s="180" t="s">
        <v>1302</v>
      </c>
      <c r="H532" s="179" t="s">
        <v>18</v>
      </c>
      <c r="I532" s="181"/>
      <c r="L532" s="178"/>
      <c r="M532" s="182"/>
      <c r="T532" s="183"/>
      <c r="AT532" s="179" t="s">
        <v>144</v>
      </c>
      <c r="AU532" s="179" t="s">
        <v>80</v>
      </c>
      <c r="AV532" s="14" t="s">
        <v>78</v>
      </c>
      <c r="AW532" s="14" t="s">
        <v>32</v>
      </c>
      <c r="AX532" s="14" t="s">
        <v>71</v>
      </c>
      <c r="AY532" s="179" t="s">
        <v>189</v>
      </c>
    </row>
    <row r="533" spans="2:65" s="12" customFormat="1">
      <c r="B533" s="149"/>
      <c r="D533" s="150" t="s">
        <v>144</v>
      </c>
      <c r="E533" s="151" t="s">
        <v>18</v>
      </c>
      <c r="F533" s="152" t="s">
        <v>1345</v>
      </c>
      <c r="H533" s="153">
        <v>78.48</v>
      </c>
      <c r="I533" s="154"/>
      <c r="L533" s="149"/>
      <c r="M533" s="155"/>
      <c r="T533" s="156"/>
      <c r="AT533" s="151" t="s">
        <v>144</v>
      </c>
      <c r="AU533" s="151" t="s">
        <v>80</v>
      </c>
      <c r="AV533" s="12" t="s">
        <v>80</v>
      </c>
      <c r="AW533" s="12" t="s">
        <v>32</v>
      </c>
      <c r="AX533" s="12" t="s">
        <v>71</v>
      </c>
      <c r="AY533" s="151" t="s">
        <v>189</v>
      </c>
    </row>
    <row r="534" spans="2:65" s="14" customFormat="1">
      <c r="B534" s="178"/>
      <c r="D534" s="150" t="s">
        <v>144</v>
      </c>
      <c r="E534" s="179" t="s">
        <v>18</v>
      </c>
      <c r="F534" s="180" t="s">
        <v>937</v>
      </c>
      <c r="H534" s="179" t="s">
        <v>18</v>
      </c>
      <c r="I534" s="181"/>
      <c r="L534" s="178"/>
      <c r="M534" s="182"/>
      <c r="T534" s="183"/>
      <c r="AT534" s="179" t="s">
        <v>144</v>
      </c>
      <c r="AU534" s="179" t="s">
        <v>80</v>
      </c>
      <c r="AV534" s="14" t="s">
        <v>78</v>
      </c>
      <c r="AW534" s="14" t="s">
        <v>32</v>
      </c>
      <c r="AX534" s="14" t="s">
        <v>71</v>
      </c>
      <c r="AY534" s="179" t="s">
        <v>189</v>
      </c>
    </row>
    <row r="535" spans="2:65" s="12" customFormat="1">
      <c r="B535" s="149"/>
      <c r="D535" s="150" t="s">
        <v>144</v>
      </c>
      <c r="E535" s="151" t="s">
        <v>18</v>
      </c>
      <c r="F535" s="152" t="s">
        <v>1346</v>
      </c>
      <c r="H535" s="153">
        <v>78.84</v>
      </c>
      <c r="I535" s="154"/>
      <c r="L535" s="149"/>
      <c r="M535" s="155"/>
      <c r="T535" s="156"/>
      <c r="AT535" s="151" t="s">
        <v>144</v>
      </c>
      <c r="AU535" s="151" t="s">
        <v>80</v>
      </c>
      <c r="AV535" s="12" t="s">
        <v>80</v>
      </c>
      <c r="AW535" s="12" t="s">
        <v>32</v>
      </c>
      <c r="AX535" s="12" t="s">
        <v>71</v>
      </c>
      <c r="AY535" s="151" t="s">
        <v>189</v>
      </c>
    </row>
    <row r="536" spans="2:65" s="13" customFormat="1">
      <c r="B536" s="158"/>
      <c r="D536" s="150" t="s">
        <v>144</v>
      </c>
      <c r="E536" s="159" t="s">
        <v>18</v>
      </c>
      <c r="F536" s="160" t="s">
        <v>268</v>
      </c>
      <c r="H536" s="161">
        <v>157.32</v>
      </c>
      <c r="I536" s="162"/>
      <c r="L536" s="158"/>
      <c r="M536" s="163"/>
      <c r="T536" s="164"/>
      <c r="AT536" s="159" t="s">
        <v>144</v>
      </c>
      <c r="AU536" s="159" t="s">
        <v>80</v>
      </c>
      <c r="AV536" s="13" t="s">
        <v>195</v>
      </c>
      <c r="AW536" s="13" t="s">
        <v>32</v>
      </c>
      <c r="AX536" s="13" t="s">
        <v>78</v>
      </c>
      <c r="AY536" s="159" t="s">
        <v>189</v>
      </c>
    </row>
    <row r="537" spans="2:65" s="1" customFormat="1" ht="37.9" customHeight="1">
      <c r="B537" s="32"/>
      <c r="C537" s="132" t="s">
        <v>1347</v>
      </c>
      <c r="D537" s="132" t="s">
        <v>191</v>
      </c>
      <c r="E537" s="133" t="s">
        <v>1348</v>
      </c>
      <c r="F537" s="134" t="s">
        <v>1349</v>
      </c>
      <c r="G537" s="135" t="s">
        <v>256</v>
      </c>
      <c r="H537" s="136">
        <v>3.83</v>
      </c>
      <c r="I537" s="137"/>
      <c r="J537" s="138">
        <f>ROUND(I537*H537,2)</f>
        <v>0</v>
      </c>
      <c r="K537" s="134" t="s">
        <v>194</v>
      </c>
      <c r="L537" s="32"/>
      <c r="M537" s="139" t="s">
        <v>18</v>
      </c>
      <c r="N537" s="140" t="s">
        <v>42</v>
      </c>
      <c r="P537" s="141">
        <f>O537*H537</f>
        <v>0</v>
      </c>
      <c r="Q537" s="141">
        <v>0</v>
      </c>
      <c r="R537" s="141">
        <f>Q537*H537</f>
        <v>0</v>
      </c>
      <c r="S537" s="141">
        <v>0</v>
      </c>
      <c r="T537" s="142">
        <f>S537*H537</f>
        <v>0</v>
      </c>
      <c r="AR537" s="143" t="s">
        <v>291</v>
      </c>
      <c r="AT537" s="143" t="s">
        <v>191</v>
      </c>
      <c r="AU537" s="143" t="s">
        <v>80</v>
      </c>
      <c r="AY537" s="17" t="s">
        <v>189</v>
      </c>
      <c r="BE537" s="144">
        <f>IF(N537="základní",J537,0)</f>
        <v>0</v>
      </c>
      <c r="BF537" s="144">
        <f>IF(N537="snížená",J537,0)</f>
        <v>0</v>
      </c>
      <c r="BG537" s="144">
        <f>IF(N537="zákl. přenesená",J537,0)</f>
        <v>0</v>
      </c>
      <c r="BH537" s="144">
        <f>IF(N537="sníž. přenesená",J537,0)</f>
        <v>0</v>
      </c>
      <c r="BI537" s="144">
        <f>IF(N537="nulová",J537,0)</f>
        <v>0</v>
      </c>
      <c r="BJ537" s="17" t="s">
        <v>78</v>
      </c>
      <c r="BK537" s="144">
        <f>ROUND(I537*H537,2)</f>
        <v>0</v>
      </c>
      <c r="BL537" s="17" t="s">
        <v>291</v>
      </c>
      <c r="BM537" s="143" t="s">
        <v>1350</v>
      </c>
    </row>
    <row r="538" spans="2:65" s="1" customFormat="1">
      <c r="B538" s="32"/>
      <c r="D538" s="145" t="s">
        <v>197</v>
      </c>
      <c r="F538" s="146" t="s">
        <v>1351</v>
      </c>
      <c r="I538" s="147"/>
      <c r="L538" s="32"/>
      <c r="M538" s="148"/>
      <c r="T538" s="51"/>
      <c r="AT538" s="17" t="s">
        <v>197</v>
      </c>
      <c r="AU538" s="17" t="s">
        <v>80</v>
      </c>
    </row>
    <row r="539" spans="2:65" s="11" customFormat="1" ht="22.9" customHeight="1">
      <c r="B539" s="120"/>
      <c r="D539" s="121" t="s">
        <v>70</v>
      </c>
      <c r="E539" s="130" t="s">
        <v>562</v>
      </c>
      <c r="F539" s="130" t="s">
        <v>563</v>
      </c>
      <c r="I539" s="123"/>
      <c r="J539" s="131">
        <f>BK539</f>
        <v>0</v>
      </c>
      <c r="L539" s="120"/>
      <c r="M539" s="125"/>
      <c r="P539" s="126">
        <f>SUM(P540:P567)</f>
        <v>0</v>
      </c>
      <c r="R539" s="126">
        <f>SUM(R540:R567)</f>
        <v>0.61943475999999997</v>
      </c>
      <c r="T539" s="127">
        <f>SUM(T540:T567)</f>
        <v>0</v>
      </c>
      <c r="AR539" s="121" t="s">
        <v>80</v>
      </c>
      <c r="AT539" s="128" t="s">
        <v>70</v>
      </c>
      <c r="AU539" s="128" t="s">
        <v>78</v>
      </c>
      <c r="AY539" s="121" t="s">
        <v>189</v>
      </c>
      <c r="BK539" s="129">
        <f>SUM(BK540:BK567)</f>
        <v>0</v>
      </c>
    </row>
    <row r="540" spans="2:65" s="1" customFormat="1" ht="16.5" customHeight="1">
      <c r="B540" s="32"/>
      <c r="C540" s="132" t="s">
        <v>1352</v>
      </c>
      <c r="D540" s="132" t="s">
        <v>191</v>
      </c>
      <c r="E540" s="133" t="s">
        <v>1353</v>
      </c>
      <c r="F540" s="134" t="s">
        <v>1354</v>
      </c>
      <c r="G540" s="135" t="s">
        <v>286</v>
      </c>
      <c r="H540" s="136">
        <v>70.73</v>
      </c>
      <c r="I540" s="137"/>
      <c r="J540" s="138">
        <f>ROUND(I540*H540,2)</f>
        <v>0</v>
      </c>
      <c r="K540" s="134" t="s">
        <v>194</v>
      </c>
      <c r="L540" s="32"/>
      <c r="M540" s="139" t="s">
        <v>18</v>
      </c>
      <c r="N540" s="140" t="s">
        <v>42</v>
      </c>
      <c r="P540" s="141">
        <f>O540*H540</f>
        <v>0</v>
      </c>
      <c r="Q540" s="141">
        <v>4.0000000000000003E-5</v>
      </c>
      <c r="R540" s="141">
        <f>Q540*H540</f>
        <v>2.8292000000000005E-3</v>
      </c>
      <c r="S540" s="141">
        <v>0</v>
      </c>
      <c r="T540" s="142">
        <f>S540*H540</f>
        <v>0</v>
      </c>
      <c r="AR540" s="143" t="s">
        <v>291</v>
      </c>
      <c r="AT540" s="143" t="s">
        <v>191</v>
      </c>
      <c r="AU540" s="143" t="s">
        <v>80</v>
      </c>
      <c r="AY540" s="17" t="s">
        <v>189</v>
      </c>
      <c r="BE540" s="144">
        <f>IF(N540="základní",J540,0)</f>
        <v>0</v>
      </c>
      <c r="BF540" s="144">
        <f>IF(N540="snížená",J540,0)</f>
        <v>0</v>
      </c>
      <c r="BG540" s="144">
        <f>IF(N540="zákl. přenesená",J540,0)</f>
        <v>0</v>
      </c>
      <c r="BH540" s="144">
        <f>IF(N540="sníž. přenesená",J540,0)</f>
        <v>0</v>
      </c>
      <c r="BI540" s="144">
        <f>IF(N540="nulová",J540,0)</f>
        <v>0</v>
      </c>
      <c r="BJ540" s="17" t="s">
        <v>78</v>
      </c>
      <c r="BK540" s="144">
        <f>ROUND(I540*H540,2)</f>
        <v>0</v>
      </c>
      <c r="BL540" s="17" t="s">
        <v>291</v>
      </c>
      <c r="BM540" s="143" t="s">
        <v>1355</v>
      </c>
    </row>
    <row r="541" spans="2:65" s="1" customFormat="1">
      <c r="B541" s="32"/>
      <c r="D541" s="145" t="s">
        <v>197</v>
      </c>
      <c r="F541" s="146" t="s">
        <v>1356</v>
      </c>
      <c r="I541" s="147"/>
      <c r="L541" s="32"/>
      <c r="M541" s="148"/>
      <c r="T541" s="51"/>
      <c r="AT541" s="17" t="s">
        <v>197</v>
      </c>
      <c r="AU541" s="17" t="s">
        <v>80</v>
      </c>
    </row>
    <row r="542" spans="2:65" s="12" customFormat="1">
      <c r="B542" s="149"/>
      <c r="D542" s="150" t="s">
        <v>144</v>
      </c>
      <c r="E542" s="151" t="s">
        <v>18</v>
      </c>
      <c r="F542" s="152" t="s">
        <v>1357</v>
      </c>
      <c r="H542" s="153">
        <v>67.73</v>
      </c>
      <c r="I542" s="154"/>
      <c r="L542" s="149"/>
      <c r="M542" s="155"/>
      <c r="T542" s="156"/>
      <c r="AT542" s="151" t="s">
        <v>144</v>
      </c>
      <c r="AU542" s="151" t="s">
        <v>80</v>
      </c>
      <c r="AV542" s="12" t="s">
        <v>80</v>
      </c>
      <c r="AW542" s="12" t="s">
        <v>32</v>
      </c>
      <c r="AX542" s="12" t="s">
        <v>71</v>
      </c>
      <c r="AY542" s="151" t="s">
        <v>189</v>
      </c>
    </row>
    <row r="543" spans="2:65" s="12" customFormat="1">
      <c r="B543" s="149"/>
      <c r="D543" s="150" t="s">
        <v>144</v>
      </c>
      <c r="E543" s="151" t="s">
        <v>18</v>
      </c>
      <c r="F543" s="152" t="s">
        <v>1358</v>
      </c>
      <c r="H543" s="153">
        <v>3</v>
      </c>
      <c r="I543" s="154"/>
      <c r="L543" s="149"/>
      <c r="M543" s="155"/>
      <c r="T543" s="156"/>
      <c r="AT543" s="151" t="s">
        <v>144</v>
      </c>
      <c r="AU543" s="151" t="s">
        <v>80</v>
      </c>
      <c r="AV543" s="12" t="s">
        <v>80</v>
      </c>
      <c r="AW543" s="12" t="s">
        <v>32</v>
      </c>
      <c r="AX543" s="12" t="s">
        <v>71</v>
      </c>
      <c r="AY543" s="151" t="s">
        <v>189</v>
      </c>
    </row>
    <row r="544" spans="2:65" s="13" customFormat="1">
      <c r="B544" s="158"/>
      <c r="D544" s="150" t="s">
        <v>144</v>
      </c>
      <c r="E544" s="159" t="s">
        <v>18</v>
      </c>
      <c r="F544" s="160" t="s">
        <v>268</v>
      </c>
      <c r="H544" s="161">
        <v>70.73</v>
      </c>
      <c r="I544" s="162"/>
      <c r="L544" s="158"/>
      <c r="M544" s="163"/>
      <c r="T544" s="164"/>
      <c r="AT544" s="159" t="s">
        <v>144</v>
      </c>
      <c r="AU544" s="159" t="s">
        <v>80</v>
      </c>
      <c r="AV544" s="13" t="s">
        <v>195</v>
      </c>
      <c r="AW544" s="13" t="s">
        <v>32</v>
      </c>
      <c r="AX544" s="13" t="s">
        <v>78</v>
      </c>
      <c r="AY544" s="159" t="s">
        <v>189</v>
      </c>
    </row>
    <row r="545" spans="2:65" s="1" customFormat="1" ht="16.5" customHeight="1">
      <c r="B545" s="32"/>
      <c r="C545" s="168" t="s">
        <v>1359</v>
      </c>
      <c r="D545" s="168" t="s">
        <v>651</v>
      </c>
      <c r="E545" s="169" t="s">
        <v>1360</v>
      </c>
      <c r="F545" s="170" t="s">
        <v>1361</v>
      </c>
      <c r="G545" s="171" t="s">
        <v>135</v>
      </c>
      <c r="H545" s="172">
        <v>23.513999999999999</v>
      </c>
      <c r="I545" s="173"/>
      <c r="J545" s="174">
        <f>ROUND(I545*H545,2)</f>
        <v>0</v>
      </c>
      <c r="K545" s="170" t="s">
        <v>194</v>
      </c>
      <c r="L545" s="175"/>
      <c r="M545" s="176" t="s">
        <v>18</v>
      </c>
      <c r="N545" s="177" t="s">
        <v>42</v>
      </c>
      <c r="P545" s="141">
        <f>O545*H545</f>
        <v>0</v>
      </c>
      <c r="Q545" s="141">
        <v>5.0400000000000002E-3</v>
      </c>
      <c r="R545" s="141">
        <f>Q545*H545</f>
        <v>0.11851056</v>
      </c>
      <c r="S545" s="141">
        <v>0</v>
      </c>
      <c r="T545" s="142">
        <f>S545*H545</f>
        <v>0</v>
      </c>
      <c r="AR545" s="143" t="s">
        <v>394</v>
      </c>
      <c r="AT545" s="143" t="s">
        <v>651</v>
      </c>
      <c r="AU545" s="143" t="s">
        <v>80</v>
      </c>
      <c r="AY545" s="17" t="s">
        <v>189</v>
      </c>
      <c r="BE545" s="144">
        <f>IF(N545="základní",J545,0)</f>
        <v>0</v>
      </c>
      <c r="BF545" s="144">
        <f>IF(N545="snížená",J545,0)</f>
        <v>0</v>
      </c>
      <c r="BG545" s="144">
        <f>IF(N545="zákl. přenesená",J545,0)</f>
        <v>0</v>
      </c>
      <c r="BH545" s="144">
        <f>IF(N545="sníž. přenesená",J545,0)</f>
        <v>0</v>
      </c>
      <c r="BI545" s="144">
        <f>IF(N545="nulová",J545,0)</f>
        <v>0</v>
      </c>
      <c r="BJ545" s="17" t="s">
        <v>78</v>
      </c>
      <c r="BK545" s="144">
        <f>ROUND(I545*H545,2)</f>
        <v>0</v>
      </c>
      <c r="BL545" s="17" t="s">
        <v>291</v>
      </c>
      <c r="BM545" s="143" t="s">
        <v>1362</v>
      </c>
    </row>
    <row r="546" spans="2:65" s="12" customFormat="1">
      <c r="B546" s="149"/>
      <c r="D546" s="150" t="s">
        <v>144</v>
      </c>
      <c r="E546" s="151" t="s">
        <v>18</v>
      </c>
      <c r="F546" s="152" t="s">
        <v>1363</v>
      </c>
      <c r="H546" s="153">
        <v>21.673999999999999</v>
      </c>
      <c r="I546" s="154"/>
      <c r="L546" s="149"/>
      <c r="M546" s="155"/>
      <c r="T546" s="156"/>
      <c r="AT546" s="151" t="s">
        <v>144</v>
      </c>
      <c r="AU546" s="151" t="s">
        <v>80</v>
      </c>
      <c r="AV546" s="12" t="s">
        <v>80</v>
      </c>
      <c r="AW546" s="12" t="s">
        <v>32</v>
      </c>
      <c r="AX546" s="12" t="s">
        <v>71</v>
      </c>
      <c r="AY546" s="151" t="s">
        <v>189</v>
      </c>
    </row>
    <row r="547" spans="2:65" s="12" customFormat="1">
      <c r="B547" s="149"/>
      <c r="D547" s="150" t="s">
        <v>144</v>
      </c>
      <c r="E547" s="151" t="s">
        <v>18</v>
      </c>
      <c r="F547" s="152" t="s">
        <v>1364</v>
      </c>
      <c r="H547" s="153">
        <v>0.72</v>
      </c>
      <c r="I547" s="154"/>
      <c r="L547" s="149"/>
      <c r="M547" s="155"/>
      <c r="T547" s="156"/>
      <c r="AT547" s="151" t="s">
        <v>144</v>
      </c>
      <c r="AU547" s="151" t="s">
        <v>80</v>
      </c>
      <c r="AV547" s="12" t="s">
        <v>80</v>
      </c>
      <c r="AW547" s="12" t="s">
        <v>32</v>
      </c>
      <c r="AX547" s="12" t="s">
        <v>71</v>
      </c>
      <c r="AY547" s="151" t="s">
        <v>189</v>
      </c>
    </row>
    <row r="548" spans="2:65" s="13" customFormat="1">
      <c r="B548" s="158"/>
      <c r="D548" s="150" t="s">
        <v>144</v>
      </c>
      <c r="E548" s="159" t="s">
        <v>18</v>
      </c>
      <c r="F548" s="160" t="s">
        <v>268</v>
      </c>
      <c r="H548" s="161">
        <v>22.393999999999998</v>
      </c>
      <c r="I548" s="162"/>
      <c r="L548" s="158"/>
      <c r="M548" s="163"/>
      <c r="T548" s="164"/>
      <c r="AT548" s="159" t="s">
        <v>144</v>
      </c>
      <c r="AU548" s="159" t="s">
        <v>80</v>
      </c>
      <c r="AV548" s="13" t="s">
        <v>195</v>
      </c>
      <c r="AW548" s="13" t="s">
        <v>32</v>
      </c>
      <c r="AX548" s="13" t="s">
        <v>78</v>
      </c>
      <c r="AY548" s="159" t="s">
        <v>189</v>
      </c>
    </row>
    <row r="549" spans="2:65" s="12" customFormat="1">
      <c r="B549" s="149"/>
      <c r="D549" s="150" t="s">
        <v>144</v>
      </c>
      <c r="F549" s="152" t="s">
        <v>1365</v>
      </c>
      <c r="H549" s="153">
        <v>23.513999999999999</v>
      </c>
      <c r="I549" s="154"/>
      <c r="L549" s="149"/>
      <c r="M549" s="155"/>
      <c r="T549" s="156"/>
      <c r="AT549" s="151" t="s">
        <v>144</v>
      </c>
      <c r="AU549" s="151" t="s">
        <v>80</v>
      </c>
      <c r="AV549" s="12" t="s">
        <v>80</v>
      </c>
      <c r="AW549" s="12" t="s">
        <v>4</v>
      </c>
      <c r="AX549" s="12" t="s">
        <v>78</v>
      </c>
      <c r="AY549" s="151" t="s">
        <v>189</v>
      </c>
    </row>
    <row r="550" spans="2:65" s="1" customFormat="1" ht="24.2" customHeight="1">
      <c r="B550" s="32"/>
      <c r="C550" s="132" t="s">
        <v>1366</v>
      </c>
      <c r="D550" s="132" t="s">
        <v>191</v>
      </c>
      <c r="E550" s="133" t="s">
        <v>1367</v>
      </c>
      <c r="F550" s="134" t="s">
        <v>1368</v>
      </c>
      <c r="G550" s="135" t="s">
        <v>286</v>
      </c>
      <c r="H550" s="136">
        <v>70.099999999999994</v>
      </c>
      <c r="I550" s="137"/>
      <c r="J550" s="138">
        <f>ROUND(I550*H550,2)</f>
        <v>0</v>
      </c>
      <c r="K550" s="134" t="s">
        <v>194</v>
      </c>
      <c r="L550" s="32"/>
      <c r="M550" s="139" t="s">
        <v>18</v>
      </c>
      <c r="N550" s="140" t="s">
        <v>42</v>
      </c>
      <c r="P550" s="141">
        <f>O550*H550</f>
        <v>0</v>
      </c>
      <c r="Q550" s="141">
        <v>5.8399999999999997E-3</v>
      </c>
      <c r="R550" s="141">
        <f>Q550*H550</f>
        <v>0.40938399999999997</v>
      </c>
      <c r="S550" s="141">
        <v>0</v>
      </c>
      <c r="T550" s="142">
        <f>S550*H550</f>
        <v>0</v>
      </c>
      <c r="AR550" s="143" t="s">
        <v>291</v>
      </c>
      <c r="AT550" s="143" t="s">
        <v>191</v>
      </c>
      <c r="AU550" s="143" t="s">
        <v>80</v>
      </c>
      <c r="AY550" s="17" t="s">
        <v>189</v>
      </c>
      <c r="BE550" s="144">
        <f>IF(N550="základní",J550,0)</f>
        <v>0</v>
      </c>
      <c r="BF550" s="144">
        <f>IF(N550="snížená",J550,0)</f>
        <v>0</v>
      </c>
      <c r="BG550" s="144">
        <f>IF(N550="zákl. přenesená",J550,0)</f>
        <v>0</v>
      </c>
      <c r="BH550" s="144">
        <f>IF(N550="sníž. přenesená",J550,0)</f>
        <v>0</v>
      </c>
      <c r="BI550" s="144">
        <f>IF(N550="nulová",J550,0)</f>
        <v>0</v>
      </c>
      <c r="BJ550" s="17" t="s">
        <v>78</v>
      </c>
      <c r="BK550" s="144">
        <f>ROUND(I550*H550,2)</f>
        <v>0</v>
      </c>
      <c r="BL550" s="17" t="s">
        <v>291</v>
      </c>
      <c r="BM550" s="143" t="s">
        <v>1369</v>
      </c>
    </row>
    <row r="551" spans="2:65" s="1" customFormat="1">
      <c r="B551" s="32"/>
      <c r="D551" s="145" t="s">
        <v>197</v>
      </c>
      <c r="F551" s="146" t="s">
        <v>1370</v>
      </c>
      <c r="I551" s="147"/>
      <c r="L551" s="32"/>
      <c r="M551" s="148"/>
      <c r="T551" s="51"/>
      <c r="AT551" s="17" t="s">
        <v>197</v>
      </c>
      <c r="AU551" s="17" t="s">
        <v>80</v>
      </c>
    </row>
    <row r="552" spans="2:65" s="12" customFormat="1">
      <c r="B552" s="149"/>
      <c r="D552" s="150" t="s">
        <v>144</v>
      </c>
      <c r="E552" s="151" t="s">
        <v>18</v>
      </c>
      <c r="F552" s="152" t="s">
        <v>1371</v>
      </c>
      <c r="H552" s="153">
        <v>70.099999999999994</v>
      </c>
      <c r="I552" s="154"/>
      <c r="L552" s="149"/>
      <c r="M552" s="155"/>
      <c r="T552" s="156"/>
      <c r="AT552" s="151" t="s">
        <v>144</v>
      </c>
      <c r="AU552" s="151" t="s">
        <v>80</v>
      </c>
      <c r="AV552" s="12" t="s">
        <v>80</v>
      </c>
      <c r="AW552" s="12" t="s">
        <v>32</v>
      </c>
      <c r="AX552" s="12" t="s">
        <v>78</v>
      </c>
      <c r="AY552" s="151" t="s">
        <v>189</v>
      </c>
    </row>
    <row r="553" spans="2:65" s="1" customFormat="1" ht="24.2" customHeight="1">
      <c r="B553" s="32"/>
      <c r="C553" s="132" t="s">
        <v>1372</v>
      </c>
      <c r="D553" s="132" t="s">
        <v>191</v>
      </c>
      <c r="E553" s="133" t="s">
        <v>1373</v>
      </c>
      <c r="F553" s="134" t="s">
        <v>1374</v>
      </c>
      <c r="G553" s="135" t="s">
        <v>551</v>
      </c>
      <c r="H553" s="136">
        <v>6</v>
      </c>
      <c r="I553" s="137"/>
      <c r="J553" s="138">
        <f>ROUND(I553*H553,2)</f>
        <v>0</v>
      </c>
      <c r="K553" s="134" t="s">
        <v>194</v>
      </c>
      <c r="L553" s="32"/>
      <c r="M553" s="139" t="s">
        <v>18</v>
      </c>
      <c r="N553" s="140" t="s">
        <v>42</v>
      </c>
      <c r="P553" s="141">
        <f>O553*H553</f>
        <v>0</v>
      </c>
      <c r="Q553" s="141">
        <v>0</v>
      </c>
      <c r="R553" s="141">
        <f>Q553*H553</f>
        <v>0</v>
      </c>
      <c r="S553" s="141">
        <v>0</v>
      </c>
      <c r="T553" s="142">
        <f>S553*H553</f>
        <v>0</v>
      </c>
      <c r="AR553" s="143" t="s">
        <v>291</v>
      </c>
      <c r="AT553" s="143" t="s">
        <v>191</v>
      </c>
      <c r="AU553" s="143" t="s">
        <v>80</v>
      </c>
      <c r="AY553" s="17" t="s">
        <v>189</v>
      </c>
      <c r="BE553" s="144">
        <f>IF(N553="základní",J553,0)</f>
        <v>0</v>
      </c>
      <c r="BF553" s="144">
        <f>IF(N553="snížená",J553,0)</f>
        <v>0</v>
      </c>
      <c r="BG553" s="144">
        <f>IF(N553="zákl. přenesená",J553,0)</f>
        <v>0</v>
      </c>
      <c r="BH553" s="144">
        <f>IF(N553="sníž. přenesená",J553,0)</f>
        <v>0</v>
      </c>
      <c r="BI553" s="144">
        <f>IF(N553="nulová",J553,0)</f>
        <v>0</v>
      </c>
      <c r="BJ553" s="17" t="s">
        <v>78</v>
      </c>
      <c r="BK553" s="144">
        <f>ROUND(I553*H553,2)</f>
        <v>0</v>
      </c>
      <c r="BL553" s="17" t="s">
        <v>291</v>
      </c>
      <c r="BM553" s="143" t="s">
        <v>1375</v>
      </c>
    </row>
    <row r="554" spans="2:65" s="1" customFormat="1">
      <c r="B554" s="32"/>
      <c r="D554" s="145" t="s">
        <v>197</v>
      </c>
      <c r="F554" s="146" t="s">
        <v>1376</v>
      </c>
      <c r="I554" s="147"/>
      <c r="L554" s="32"/>
      <c r="M554" s="148"/>
      <c r="T554" s="51"/>
      <c r="AT554" s="17" t="s">
        <v>197</v>
      </c>
      <c r="AU554" s="17" t="s">
        <v>80</v>
      </c>
    </row>
    <row r="555" spans="2:65" s="1" customFormat="1" ht="24.2" customHeight="1">
      <c r="B555" s="32"/>
      <c r="C555" s="132" t="s">
        <v>1377</v>
      </c>
      <c r="D555" s="132" t="s">
        <v>191</v>
      </c>
      <c r="E555" s="133" t="s">
        <v>1378</v>
      </c>
      <c r="F555" s="134" t="s">
        <v>1379</v>
      </c>
      <c r="G555" s="135" t="s">
        <v>286</v>
      </c>
      <c r="H555" s="136">
        <v>43.4</v>
      </c>
      <c r="I555" s="137"/>
      <c r="J555" s="138">
        <f>ROUND(I555*H555,2)</f>
        <v>0</v>
      </c>
      <c r="K555" s="134" t="s">
        <v>194</v>
      </c>
      <c r="L555" s="32"/>
      <c r="M555" s="139" t="s">
        <v>18</v>
      </c>
      <c r="N555" s="140" t="s">
        <v>42</v>
      </c>
      <c r="P555" s="141">
        <f>O555*H555</f>
        <v>0</v>
      </c>
      <c r="Q555" s="141">
        <v>1.5900000000000001E-3</v>
      </c>
      <c r="R555" s="141">
        <f>Q555*H555</f>
        <v>6.9005999999999998E-2</v>
      </c>
      <c r="S555" s="141">
        <v>0</v>
      </c>
      <c r="T555" s="142">
        <f>S555*H555</f>
        <v>0</v>
      </c>
      <c r="AR555" s="143" t="s">
        <v>291</v>
      </c>
      <c r="AT555" s="143" t="s">
        <v>191</v>
      </c>
      <c r="AU555" s="143" t="s">
        <v>80</v>
      </c>
      <c r="AY555" s="17" t="s">
        <v>189</v>
      </c>
      <c r="BE555" s="144">
        <f>IF(N555="základní",J555,0)</f>
        <v>0</v>
      </c>
      <c r="BF555" s="144">
        <f>IF(N555="snížená",J555,0)</f>
        <v>0</v>
      </c>
      <c r="BG555" s="144">
        <f>IF(N555="zákl. přenesená",J555,0)</f>
        <v>0</v>
      </c>
      <c r="BH555" s="144">
        <f>IF(N555="sníž. přenesená",J555,0)</f>
        <v>0</v>
      </c>
      <c r="BI555" s="144">
        <f>IF(N555="nulová",J555,0)</f>
        <v>0</v>
      </c>
      <c r="BJ555" s="17" t="s">
        <v>78</v>
      </c>
      <c r="BK555" s="144">
        <f>ROUND(I555*H555,2)</f>
        <v>0</v>
      </c>
      <c r="BL555" s="17" t="s">
        <v>291</v>
      </c>
      <c r="BM555" s="143" t="s">
        <v>1380</v>
      </c>
    </row>
    <row r="556" spans="2:65" s="1" customFormat="1">
      <c r="B556" s="32"/>
      <c r="D556" s="145" t="s">
        <v>197</v>
      </c>
      <c r="F556" s="146" t="s">
        <v>1381</v>
      </c>
      <c r="I556" s="147"/>
      <c r="L556" s="32"/>
      <c r="M556" s="148"/>
      <c r="T556" s="51"/>
      <c r="AT556" s="17" t="s">
        <v>197</v>
      </c>
      <c r="AU556" s="17" t="s">
        <v>80</v>
      </c>
    </row>
    <row r="557" spans="2:65" s="12" customFormat="1">
      <c r="B557" s="149"/>
      <c r="D557" s="150" t="s">
        <v>144</v>
      </c>
      <c r="E557" s="151" t="s">
        <v>18</v>
      </c>
      <c r="F557" s="152" t="s">
        <v>908</v>
      </c>
      <c r="H557" s="153">
        <v>43.4</v>
      </c>
      <c r="I557" s="154"/>
      <c r="L557" s="149"/>
      <c r="M557" s="155"/>
      <c r="T557" s="156"/>
      <c r="AT557" s="151" t="s">
        <v>144</v>
      </c>
      <c r="AU557" s="151" t="s">
        <v>80</v>
      </c>
      <c r="AV557" s="12" t="s">
        <v>80</v>
      </c>
      <c r="AW557" s="12" t="s">
        <v>32</v>
      </c>
      <c r="AX557" s="12" t="s">
        <v>78</v>
      </c>
      <c r="AY557" s="151" t="s">
        <v>189</v>
      </c>
    </row>
    <row r="558" spans="2:65" s="1" customFormat="1" ht="16.5" customHeight="1">
      <c r="B558" s="32"/>
      <c r="C558" s="132" t="s">
        <v>616</v>
      </c>
      <c r="D558" s="132" t="s">
        <v>191</v>
      </c>
      <c r="E558" s="133" t="s">
        <v>1382</v>
      </c>
      <c r="F558" s="134" t="s">
        <v>1383</v>
      </c>
      <c r="G558" s="135" t="s">
        <v>286</v>
      </c>
      <c r="H558" s="136">
        <v>2.6</v>
      </c>
      <c r="I558" s="137"/>
      <c r="J558" s="138">
        <f>ROUND(I558*H558,2)</f>
        <v>0</v>
      </c>
      <c r="K558" s="134" t="s">
        <v>194</v>
      </c>
      <c r="L558" s="32"/>
      <c r="M558" s="139" t="s">
        <v>18</v>
      </c>
      <c r="N558" s="140" t="s">
        <v>42</v>
      </c>
      <c r="P558" s="141">
        <f>O558*H558</f>
        <v>0</v>
      </c>
      <c r="Q558" s="141">
        <v>2.14E-3</v>
      </c>
      <c r="R558" s="141">
        <f>Q558*H558</f>
        <v>5.5640000000000004E-3</v>
      </c>
      <c r="S558" s="141">
        <v>0</v>
      </c>
      <c r="T558" s="142">
        <f>S558*H558</f>
        <v>0</v>
      </c>
      <c r="AR558" s="143" t="s">
        <v>291</v>
      </c>
      <c r="AT558" s="143" t="s">
        <v>191</v>
      </c>
      <c r="AU558" s="143" t="s">
        <v>80</v>
      </c>
      <c r="AY558" s="17" t="s">
        <v>189</v>
      </c>
      <c r="BE558" s="144">
        <f>IF(N558="základní",J558,0)</f>
        <v>0</v>
      </c>
      <c r="BF558" s="144">
        <f>IF(N558="snížená",J558,0)</f>
        <v>0</v>
      </c>
      <c r="BG558" s="144">
        <f>IF(N558="zákl. přenesená",J558,0)</f>
        <v>0</v>
      </c>
      <c r="BH558" s="144">
        <f>IF(N558="sníž. přenesená",J558,0)</f>
        <v>0</v>
      </c>
      <c r="BI558" s="144">
        <f>IF(N558="nulová",J558,0)</f>
        <v>0</v>
      </c>
      <c r="BJ558" s="17" t="s">
        <v>78</v>
      </c>
      <c r="BK558" s="144">
        <f>ROUND(I558*H558,2)</f>
        <v>0</v>
      </c>
      <c r="BL558" s="17" t="s">
        <v>291</v>
      </c>
      <c r="BM558" s="143" t="s">
        <v>1384</v>
      </c>
    </row>
    <row r="559" spans="2:65" s="1" customFormat="1">
      <c r="B559" s="32"/>
      <c r="D559" s="145" t="s">
        <v>197</v>
      </c>
      <c r="F559" s="146" t="s">
        <v>1385</v>
      </c>
      <c r="I559" s="147"/>
      <c r="L559" s="32"/>
      <c r="M559" s="148"/>
      <c r="T559" s="51"/>
      <c r="AT559" s="17" t="s">
        <v>197</v>
      </c>
      <c r="AU559" s="17" t="s">
        <v>80</v>
      </c>
    </row>
    <row r="560" spans="2:65" s="12" customFormat="1">
      <c r="B560" s="149"/>
      <c r="D560" s="150" t="s">
        <v>144</v>
      </c>
      <c r="E560" s="151" t="s">
        <v>18</v>
      </c>
      <c r="F560" s="152" t="s">
        <v>1386</v>
      </c>
      <c r="H560" s="153">
        <v>2.6</v>
      </c>
      <c r="I560" s="154"/>
      <c r="L560" s="149"/>
      <c r="M560" s="155"/>
      <c r="T560" s="156"/>
      <c r="AT560" s="151" t="s">
        <v>144</v>
      </c>
      <c r="AU560" s="151" t="s">
        <v>80</v>
      </c>
      <c r="AV560" s="12" t="s">
        <v>80</v>
      </c>
      <c r="AW560" s="12" t="s">
        <v>32</v>
      </c>
      <c r="AX560" s="12" t="s">
        <v>78</v>
      </c>
      <c r="AY560" s="151" t="s">
        <v>189</v>
      </c>
    </row>
    <row r="561" spans="2:65" s="1" customFormat="1" ht="24.2" customHeight="1">
      <c r="B561" s="32"/>
      <c r="C561" s="132" t="s">
        <v>1387</v>
      </c>
      <c r="D561" s="132" t="s">
        <v>191</v>
      </c>
      <c r="E561" s="133" t="s">
        <v>1388</v>
      </c>
      <c r="F561" s="134" t="s">
        <v>1389</v>
      </c>
      <c r="G561" s="135" t="s">
        <v>551</v>
      </c>
      <c r="H561" s="136">
        <v>1</v>
      </c>
      <c r="I561" s="137"/>
      <c r="J561" s="138">
        <f>ROUND(I561*H561,2)</f>
        <v>0</v>
      </c>
      <c r="K561" s="134" t="s">
        <v>194</v>
      </c>
      <c r="L561" s="32"/>
      <c r="M561" s="139" t="s">
        <v>18</v>
      </c>
      <c r="N561" s="140" t="s">
        <v>42</v>
      </c>
      <c r="P561" s="141">
        <f>O561*H561</f>
        <v>0</v>
      </c>
      <c r="Q561" s="141">
        <v>2.9E-4</v>
      </c>
      <c r="R561" s="141">
        <f>Q561*H561</f>
        <v>2.9E-4</v>
      </c>
      <c r="S561" s="141">
        <v>0</v>
      </c>
      <c r="T561" s="142">
        <f>S561*H561</f>
        <v>0</v>
      </c>
      <c r="AR561" s="143" t="s">
        <v>291</v>
      </c>
      <c r="AT561" s="143" t="s">
        <v>191</v>
      </c>
      <c r="AU561" s="143" t="s">
        <v>80</v>
      </c>
      <c r="AY561" s="17" t="s">
        <v>189</v>
      </c>
      <c r="BE561" s="144">
        <f>IF(N561="základní",J561,0)</f>
        <v>0</v>
      </c>
      <c r="BF561" s="144">
        <f>IF(N561="snížená",J561,0)</f>
        <v>0</v>
      </c>
      <c r="BG561" s="144">
        <f>IF(N561="zákl. přenesená",J561,0)</f>
        <v>0</v>
      </c>
      <c r="BH561" s="144">
        <f>IF(N561="sníž. přenesená",J561,0)</f>
        <v>0</v>
      </c>
      <c r="BI561" s="144">
        <f>IF(N561="nulová",J561,0)</f>
        <v>0</v>
      </c>
      <c r="BJ561" s="17" t="s">
        <v>78</v>
      </c>
      <c r="BK561" s="144">
        <f>ROUND(I561*H561,2)</f>
        <v>0</v>
      </c>
      <c r="BL561" s="17" t="s">
        <v>291</v>
      </c>
      <c r="BM561" s="143" t="s">
        <v>1390</v>
      </c>
    </row>
    <row r="562" spans="2:65" s="1" customFormat="1">
      <c r="B562" s="32"/>
      <c r="D562" s="145" t="s">
        <v>197</v>
      </c>
      <c r="F562" s="146" t="s">
        <v>1391</v>
      </c>
      <c r="I562" s="147"/>
      <c r="L562" s="32"/>
      <c r="M562" s="148"/>
      <c r="T562" s="51"/>
      <c r="AT562" s="17" t="s">
        <v>197</v>
      </c>
      <c r="AU562" s="17" t="s">
        <v>80</v>
      </c>
    </row>
    <row r="563" spans="2:65" s="1" customFormat="1" ht="21.75" customHeight="1">
      <c r="B563" s="32"/>
      <c r="C563" s="132" t="s">
        <v>1392</v>
      </c>
      <c r="D563" s="132" t="s">
        <v>191</v>
      </c>
      <c r="E563" s="133" t="s">
        <v>1393</v>
      </c>
      <c r="F563" s="134" t="s">
        <v>1394</v>
      </c>
      <c r="G563" s="135" t="s">
        <v>286</v>
      </c>
      <c r="H563" s="136">
        <v>8.1</v>
      </c>
      <c r="I563" s="137"/>
      <c r="J563" s="138">
        <f>ROUND(I563*H563,2)</f>
        <v>0</v>
      </c>
      <c r="K563" s="134" t="s">
        <v>194</v>
      </c>
      <c r="L563" s="32"/>
      <c r="M563" s="139" t="s">
        <v>18</v>
      </c>
      <c r="N563" s="140" t="s">
        <v>42</v>
      </c>
      <c r="P563" s="141">
        <f>O563*H563</f>
        <v>0</v>
      </c>
      <c r="Q563" s="141">
        <v>1.7099999999999999E-3</v>
      </c>
      <c r="R563" s="141">
        <f>Q563*H563</f>
        <v>1.3850999999999999E-2</v>
      </c>
      <c r="S563" s="141">
        <v>0</v>
      </c>
      <c r="T563" s="142">
        <f>S563*H563</f>
        <v>0</v>
      </c>
      <c r="AR563" s="143" t="s">
        <v>291</v>
      </c>
      <c r="AT563" s="143" t="s">
        <v>191</v>
      </c>
      <c r="AU563" s="143" t="s">
        <v>80</v>
      </c>
      <c r="AY563" s="17" t="s">
        <v>189</v>
      </c>
      <c r="BE563" s="144">
        <f>IF(N563="základní",J563,0)</f>
        <v>0</v>
      </c>
      <c r="BF563" s="144">
        <f>IF(N563="snížená",J563,0)</f>
        <v>0</v>
      </c>
      <c r="BG563" s="144">
        <f>IF(N563="zákl. přenesená",J563,0)</f>
        <v>0</v>
      </c>
      <c r="BH563" s="144">
        <f>IF(N563="sníž. přenesená",J563,0)</f>
        <v>0</v>
      </c>
      <c r="BI563" s="144">
        <f>IF(N563="nulová",J563,0)</f>
        <v>0</v>
      </c>
      <c r="BJ563" s="17" t="s">
        <v>78</v>
      </c>
      <c r="BK563" s="144">
        <f>ROUND(I563*H563,2)</f>
        <v>0</v>
      </c>
      <c r="BL563" s="17" t="s">
        <v>291</v>
      </c>
      <c r="BM563" s="143" t="s">
        <v>1395</v>
      </c>
    </row>
    <row r="564" spans="2:65" s="1" customFormat="1">
      <c r="B564" s="32"/>
      <c r="D564" s="145" t="s">
        <v>197</v>
      </c>
      <c r="F564" s="146" t="s">
        <v>1396</v>
      </c>
      <c r="I564" s="147"/>
      <c r="L564" s="32"/>
      <c r="M564" s="148"/>
      <c r="T564" s="51"/>
      <c r="AT564" s="17" t="s">
        <v>197</v>
      </c>
      <c r="AU564" s="17" t="s">
        <v>80</v>
      </c>
    </row>
    <row r="565" spans="2:65" s="12" customFormat="1">
      <c r="B565" s="149"/>
      <c r="D565" s="150" t="s">
        <v>144</v>
      </c>
      <c r="E565" s="151" t="s">
        <v>18</v>
      </c>
      <c r="F565" s="152" t="s">
        <v>1397</v>
      </c>
      <c r="H565" s="153">
        <v>8.1</v>
      </c>
      <c r="I565" s="154"/>
      <c r="L565" s="149"/>
      <c r="M565" s="155"/>
      <c r="T565" s="156"/>
      <c r="AT565" s="151" t="s">
        <v>144</v>
      </c>
      <c r="AU565" s="151" t="s">
        <v>80</v>
      </c>
      <c r="AV565" s="12" t="s">
        <v>80</v>
      </c>
      <c r="AW565" s="12" t="s">
        <v>32</v>
      </c>
      <c r="AX565" s="12" t="s">
        <v>78</v>
      </c>
      <c r="AY565" s="151" t="s">
        <v>189</v>
      </c>
    </row>
    <row r="566" spans="2:65" s="1" customFormat="1" ht="24.2" customHeight="1">
      <c r="B566" s="32"/>
      <c r="C566" s="132" t="s">
        <v>1398</v>
      </c>
      <c r="D566" s="132" t="s">
        <v>191</v>
      </c>
      <c r="E566" s="133" t="s">
        <v>1399</v>
      </c>
      <c r="F566" s="134" t="s">
        <v>1400</v>
      </c>
      <c r="G566" s="135" t="s">
        <v>256</v>
      </c>
      <c r="H566" s="136">
        <v>0.61899999999999999</v>
      </c>
      <c r="I566" s="137"/>
      <c r="J566" s="138">
        <f>ROUND(I566*H566,2)</f>
        <v>0</v>
      </c>
      <c r="K566" s="134" t="s">
        <v>194</v>
      </c>
      <c r="L566" s="32"/>
      <c r="M566" s="139" t="s">
        <v>18</v>
      </c>
      <c r="N566" s="140" t="s">
        <v>42</v>
      </c>
      <c r="P566" s="141">
        <f>O566*H566</f>
        <v>0</v>
      </c>
      <c r="Q566" s="141">
        <v>0</v>
      </c>
      <c r="R566" s="141">
        <f>Q566*H566</f>
        <v>0</v>
      </c>
      <c r="S566" s="141">
        <v>0</v>
      </c>
      <c r="T566" s="142">
        <f>S566*H566</f>
        <v>0</v>
      </c>
      <c r="AR566" s="143" t="s">
        <v>291</v>
      </c>
      <c r="AT566" s="143" t="s">
        <v>191</v>
      </c>
      <c r="AU566" s="143" t="s">
        <v>80</v>
      </c>
      <c r="AY566" s="17" t="s">
        <v>189</v>
      </c>
      <c r="BE566" s="144">
        <f>IF(N566="základní",J566,0)</f>
        <v>0</v>
      </c>
      <c r="BF566" s="144">
        <f>IF(N566="snížená",J566,0)</f>
        <v>0</v>
      </c>
      <c r="BG566" s="144">
        <f>IF(N566="zákl. přenesená",J566,0)</f>
        <v>0</v>
      </c>
      <c r="BH566" s="144">
        <f>IF(N566="sníž. přenesená",J566,0)</f>
        <v>0</v>
      </c>
      <c r="BI566" s="144">
        <f>IF(N566="nulová",J566,0)</f>
        <v>0</v>
      </c>
      <c r="BJ566" s="17" t="s">
        <v>78</v>
      </c>
      <c r="BK566" s="144">
        <f>ROUND(I566*H566,2)</f>
        <v>0</v>
      </c>
      <c r="BL566" s="17" t="s">
        <v>291</v>
      </c>
      <c r="BM566" s="143" t="s">
        <v>1401</v>
      </c>
    </row>
    <row r="567" spans="2:65" s="1" customFormat="1">
      <c r="B567" s="32"/>
      <c r="D567" s="145" t="s">
        <v>197</v>
      </c>
      <c r="F567" s="146" t="s">
        <v>1402</v>
      </c>
      <c r="I567" s="147"/>
      <c r="L567" s="32"/>
      <c r="M567" s="148"/>
      <c r="T567" s="51"/>
      <c r="AT567" s="17" t="s">
        <v>197</v>
      </c>
      <c r="AU567" s="17" t="s">
        <v>80</v>
      </c>
    </row>
    <row r="568" spans="2:65" s="11" customFormat="1" ht="22.9" customHeight="1">
      <c r="B568" s="120"/>
      <c r="D568" s="121" t="s">
        <v>70</v>
      </c>
      <c r="E568" s="130" t="s">
        <v>1403</v>
      </c>
      <c r="F568" s="130" t="s">
        <v>1404</v>
      </c>
      <c r="I568" s="123"/>
      <c r="J568" s="131">
        <f>BK568</f>
        <v>0</v>
      </c>
      <c r="L568" s="120"/>
      <c r="M568" s="125"/>
      <c r="P568" s="126">
        <f>SUM(P569:P596)</f>
        <v>0</v>
      </c>
      <c r="R568" s="126">
        <f>SUM(R569:R596)</f>
        <v>0.41650000000000004</v>
      </c>
      <c r="T568" s="127">
        <f>SUM(T569:T596)</f>
        <v>0</v>
      </c>
      <c r="AR568" s="121" t="s">
        <v>80</v>
      </c>
      <c r="AT568" s="128" t="s">
        <v>70</v>
      </c>
      <c r="AU568" s="128" t="s">
        <v>78</v>
      </c>
      <c r="AY568" s="121" t="s">
        <v>189</v>
      </c>
      <c r="BK568" s="129">
        <f>SUM(BK569:BK596)</f>
        <v>0</v>
      </c>
    </row>
    <row r="569" spans="2:65" s="1" customFormat="1" ht="16.5" customHeight="1">
      <c r="B569" s="32"/>
      <c r="C569" s="132" t="s">
        <v>1405</v>
      </c>
      <c r="D569" s="132" t="s">
        <v>191</v>
      </c>
      <c r="E569" s="133" t="s">
        <v>1406</v>
      </c>
      <c r="F569" s="134" t="s">
        <v>1407</v>
      </c>
      <c r="G569" s="135" t="s">
        <v>551</v>
      </c>
      <c r="H569" s="136">
        <v>1</v>
      </c>
      <c r="I569" s="137"/>
      <c r="J569" s="138">
        <f>ROUND(I569*H569,2)</f>
        <v>0</v>
      </c>
      <c r="K569" s="134" t="s">
        <v>194</v>
      </c>
      <c r="L569" s="32"/>
      <c r="M569" s="139" t="s">
        <v>18</v>
      </c>
      <c r="N569" s="140" t="s">
        <v>42</v>
      </c>
      <c r="P569" s="141">
        <f>O569*H569</f>
        <v>0</v>
      </c>
      <c r="Q569" s="141">
        <v>0</v>
      </c>
      <c r="R569" s="141">
        <f>Q569*H569</f>
        <v>0</v>
      </c>
      <c r="S569" s="141">
        <v>0</v>
      </c>
      <c r="T569" s="142">
        <f>S569*H569</f>
        <v>0</v>
      </c>
      <c r="AR569" s="143" t="s">
        <v>291</v>
      </c>
      <c r="AT569" s="143" t="s">
        <v>191</v>
      </c>
      <c r="AU569" s="143" t="s">
        <v>80</v>
      </c>
      <c r="AY569" s="17" t="s">
        <v>189</v>
      </c>
      <c r="BE569" s="144">
        <f>IF(N569="základní",J569,0)</f>
        <v>0</v>
      </c>
      <c r="BF569" s="144">
        <f>IF(N569="snížená",J569,0)</f>
        <v>0</v>
      </c>
      <c r="BG569" s="144">
        <f>IF(N569="zákl. přenesená",J569,0)</f>
        <v>0</v>
      </c>
      <c r="BH569" s="144">
        <f>IF(N569="sníž. přenesená",J569,0)</f>
        <v>0</v>
      </c>
      <c r="BI569" s="144">
        <f>IF(N569="nulová",J569,0)</f>
        <v>0</v>
      </c>
      <c r="BJ569" s="17" t="s">
        <v>78</v>
      </c>
      <c r="BK569" s="144">
        <f>ROUND(I569*H569,2)</f>
        <v>0</v>
      </c>
      <c r="BL569" s="17" t="s">
        <v>291</v>
      </c>
      <c r="BM569" s="143" t="s">
        <v>1408</v>
      </c>
    </row>
    <row r="570" spans="2:65" s="1" customFormat="1">
      <c r="B570" s="32"/>
      <c r="D570" s="145" t="s">
        <v>197</v>
      </c>
      <c r="F570" s="146" t="s">
        <v>1409</v>
      </c>
      <c r="I570" s="147"/>
      <c r="L570" s="32"/>
      <c r="M570" s="148"/>
      <c r="T570" s="51"/>
      <c r="AT570" s="17" t="s">
        <v>197</v>
      </c>
      <c r="AU570" s="17" t="s">
        <v>80</v>
      </c>
    </row>
    <row r="571" spans="2:65" s="12" customFormat="1">
      <c r="B571" s="149"/>
      <c r="D571" s="150" t="s">
        <v>144</v>
      </c>
      <c r="E571" s="151" t="s">
        <v>18</v>
      </c>
      <c r="F571" s="152" t="s">
        <v>1410</v>
      </c>
      <c r="H571" s="153">
        <v>1</v>
      </c>
      <c r="I571" s="154"/>
      <c r="L571" s="149"/>
      <c r="M571" s="155"/>
      <c r="T571" s="156"/>
      <c r="AT571" s="151" t="s">
        <v>144</v>
      </c>
      <c r="AU571" s="151" t="s">
        <v>80</v>
      </c>
      <c r="AV571" s="12" t="s">
        <v>80</v>
      </c>
      <c r="AW571" s="12" t="s">
        <v>32</v>
      </c>
      <c r="AX571" s="12" t="s">
        <v>78</v>
      </c>
      <c r="AY571" s="151" t="s">
        <v>189</v>
      </c>
    </row>
    <row r="572" spans="2:65" s="1" customFormat="1" ht="16.5" customHeight="1">
      <c r="B572" s="32"/>
      <c r="C572" s="168" t="s">
        <v>1411</v>
      </c>
      <c r="D572" s="168" t="s">
        <v>651</v>
      </c>
      <c r="E572" s="169" t="s">
        <v>1412</v>
      </c>
      <c r="F572" s="170" t="s">
        <v>1413</v>
      </c>
      <c r="G572" s="171" t="s">
        <v>551</v>
      </c>
      <c r="H572" s="172">
        <v>1</v>
      </c>
      <c r="I572" s="173"/>
      <c r="J572" s="174">
        <f>ROUND(I572*H572,2)</f>
        <v>0</v>
      </c>
      <c r="K572" s="170" t="s">
        <v>194</v>
      </c>
      <c r="L572" s="175"/>
      <c r="M572" s="176" t="s">
        <v>18</v>
      </c>
      <c r="N572" s="177" t="s">
        <v>42</v>
      </c>
      <c r="P572" s="141">
        <f>O572*H572</f>
        <v>0</v>
      </c>
      <c r="Q572" s="141">
        <v>6.0000000000000001E-3</v>
      </c>
      <c r="R572" s="141">
        <f>Q572*H572</f>
        <v>6.0000000000000001E-3</v>
      </c>
      <c r="S572" s="141">
        <v>0</v>
      </c>
      <c r="T572" s="142">
        <f>S572*H572</f>
        <v>0</v>
      </c>
      <c r="AR572" s="143" t="s">
        <v>394</v>
      </c>
      <c r="AT572" s="143" t="s">
        <v>651</v>
      </c>
      <c r="AU572" s="143" t="s">
        <v>80</v>
      </c>
      <c r="AY572" s="17" t="s">
        <v>189</v>
      </c>
      <c r="BE572" s="144">
        <f>IF(N572="základní",J572,0)</f>
        <v>0</v>
      </c>
      <c r="BF572" s="144">
        <f>IF(N572="snížená",J572,0)</f>
        <v>0</v>
      </c>
      <c r="BG572" s="144">
        <f>IF(N572="zákl. přenesená",J572,0)</f>
        <v>0</v>
      </c>
      <c r="BH572" s="144">
        <f>IF(N572="sníž. přenesená",J572,0)</f>
        <v>0</v>
      </c>
      <c r="BI572" s="144">
        <f>IF(N572="nulová",J572,0)</f>
        <v>0</v>
      </c>
      <c r="BJ572" s="17" t="s">
        <v>78</v>
      </c>
      <c r="BK572" s="144">
        <f>ROUND(I572*H572,2)</f>
        <v>0</v>
      </c>
      <c r="BL572" s="17" t="s">
        <v>291</v>
      </c>
      <c r="BM572" s="143" t="s">
        <v>1414</v>
      </c>
    </row>
    <row r="573" spans="2:65" s="1" customFormat="1" ht="39">
      <c r="B573" s="32"/>
      <c r="D573" s="150" t="s">
        <v>133</v>
      </c>
      <c r="F573" s="157" t="s">
        <v>1415</v>
      </c>
      <c r="I573" s="147"/>
      <c r="L573" s="32"/>
      <c r="M573" s="148"/>
      <c r="T573" s="51"/>
      <c r="AT573" s="17" t="s">
        <v>133</v>
      </c>
      <c r="AU573" s="17" t="s">
        <v>80</v>
      </c>
    </row>
    <row r="574" spans="2:65" s="1" customFormat="1" ht="24.2" customHeight="1">
      <c r="B574" s="32"/>
      <c r="C574" s="132" t="s">
        <v>1416</v>
      </c>
      <c r="D574" s="132" t="s">
        <v>191</v>
      </c>
      <c r="E574" s="133" t="s">
        <v>1417</v>
      </c>
      <c r="F574" s="134" t="s">
        <v>1418</v>
      </c>
      <c r="G574" s="135" t="s">
        <v>551</v>
      </c>
      <c r="H574" s="136">
        <v>11</v>
      </c>
      <c r="I574" s="137"/>
      <c r="J574" s="138">
        <f>ROUND(I574*H574,2)</f>
        <v>0</v>
      </c>
      <c r="K574" s="134" t="s">
        <v>194</v>
      </c>
      <c r="L574" s="32"/>
      <c r="M574" s="139" t="s">
        <v>18</v>
      </c>
      <c r="N574" s="140" t="s">
        <v>42</v>
      </c>
      <c r="P574" s="141">
        <f>O574*H574</f>
        <v>0</v>
      </c>
      <c r="Q574" s="141">
        <v>0</v>
      </c>
      <c r="R574" s="141">
        <f>Q574*H574</f>
        <v>0</v>
      </c>
      <c r="S574" s="141">
        <v>0</v>
      </c>
      <c r="T574" s="142">
        <f>S574*H574</f>
        <v>0</v>
      </c>
      <c r="AR574" s="143" t="s">
        <v>291</v>
      </c>
      <c r="AT574" s="143" t="s">
        <v>191</v>
      </c>
      <c r="AU574" s="143" t="s">
        <v>80</v>
      </c>
      <c r="AY574" s="17" t="s">
        <v>189</v>
      </c>
      <c r="BE574" s="144">
        <f>IF(N574="základní",J574,0)</f>
        <v>0</v>
      </c>
      <c r="BF574" s="144">
        <f>IF(N574="snížená",J574,0)</f>
        <v>0</v>
      </c>
      <c r="BG574" s="144">
        <f>IF(N574="zákl. přenesená",J574,0)</f>
        <v>0</v>
      </c>
      <c r="BH574" s="144">
        <f>IF(N574="sníž. přenesená",J574,0)</f>
        <v>0</v>
      </c>
      <c r="BI574" s="144">
        <f>IF(N574="nulová",J574,0)</f>
        <v>0</v>
      </c>
      <c r="BJ574" s="17" t="s">
        <v>78</v>
      </c>
      <c r="BK574" s="144">
        <f>ROUND(I574*H574,2)</f>
        <v>0</v>
      </c>
      <c r="BL574" s="17" t="s">
        <v>291</v>
      </c>
      <c r="BM574" s="143" t="s">
        <v>1419</v>
      </c>
    </row>
    <row r="575" spans="2:65" s="1" customFormat="1">
      <c r="B575" s="32"/>
      <c r="D575" s="145" t="s">
        <v>197</v>
      </c>
      <c r="F575" s="146" t="s">
        <v>1420</v>
      </c>
      <c r="I575" s="147"/>
      <c r="L575" s="32"/>
      <c r="M575" s="148"/>
      <c r="T575" s="51"/>
      <c r="AT575" s="17" t="s">
        <v>197</v>
      </c>
      <c r="AU575" s="17" t="s">
        <v>80</v>
      </c>
    </row>
    <row r="576" spans="2:65" s="1" customFormat="1" ht="19.5">
      <c r="B576" s="32"/>
      <c r="D576" s="150" t="s">
        <v>133</v>
      </c>
      <c r="F576" s="157" t="s">
        <v>1421</v>
      </c>
      <c r="I576" s="147"/>
      <c r="L576" s="32"/>
      <c r="M576" s="148"/>
      <c r="T576" s="51"/>
      <c r="AT576" s="17" t="s">
        <v>133</v>
      </c>
      <c r="AU576" s="17" t="s">
        <v>80</v>
      </c>
    </row>
    <row r="577" spans="2:65" s="1" customFormat="1" ht="16.5" customHeight="1">
      <c r="B577" s="32"/>
      <c r="C577" s="168" t="s">
        <v>1422</v>
      </c>
      <c r="D577" s="168" t="s">
        <v>651</v>
      </c>
      <c r="E577" s="169" t="s">
        <v>1423</v>
      </c>
      <c r="F577" s="170" t="s">
        <v>1424</v>
      </c>
      <c r="G577" s="171" t="s">
        <v>551</v>
      </c>
      <c r="H577" s="172">
        <v>9</v>
      </c>
      <c r="I577" s="173"/>
      <c r="J577" s="174">
        <f>ROUND(I577*H577,2)</f>
        <v>0</v>
      </c>
      <c r="K577" s="170" t="s">
        <v>194</v>
      </c>
      <c r="L577" s="175"/>
      <c r="M577" s="176" t="s">
        <v>18</v>
      </c>
      <c r="N577" s="177" t="s">
        <v>42</v>
      </c>
      <c r="P577" s="141">
        <f>O577*H577</f>
        <v>0</v>
      </c>
      <c r="Q577" s="141">
        <v>1.95E-2</v>
      </c>
      <c r="R577" s="141">
        <f>Q577*H577</f>
        <v>0.17549999999999999</v>
      </c>
      <c r="S577" s="141">
        <v>0</v>
      </c>
      <c r="T577" s="142">
        <f>S577*H577</f>
        <v>0</v>
      </c>
      <c r="AR577" s="143" t="s">
        <v>394</v>
      </c>
      <c r="AT577" s="143" t="s">
        <v>651</v>
      </c>
      <c r="AU577" s="143" t="s">
        <v>80</v>
      </c>
      <c r="AY577" s="17" t="s">
        <v>189</v>
      </c>
      <c r="BE577" s="144">
        <f>IF(N577="základní",J577,0)</f>
        <v>0</v>
      </c>
      <c r="BF577" s="144">
        <f>IF(N577="snížená",J577,0)</f>
        <v>0</v>
      </c>
      <c r="BG577" s="144">
        <f>IF(N577="zákl. přenesená",J577,0)</f>
        <v>0</v>
      </c>
      <c r="BH577" s="144">
        <f>IF(N577="sníž. přenesená",J577,0)</f>
        <v>0</v>
      </c>
      <c r="BI577" s="144">
        <f>IF(N577="nulová",J577,0)</f>
        <v>0</v>
      </c>
      <c r="BJ577" s="17" t="s">
        <v>78</v>
      </c>
      <c r="BK577" s="144">
        <f>ROUND(I577*H577,2)</f>
        <v>0</v>
      </c>
      <c r="BL577" s="17" t="s">
        <v>291</v>
      </c>
      <c r="BM577" s="143" t="s">
        <v>1425</v>
      </c>
    </row>
    <row r="578" spans="2:65" s="1" customFormat="1" ht="39">
      <c r="B578" s="32"/>
      <c r="D578" s="150" t="s">
        <v>133</v>
      </c>
      <c r="F578" s="157" t="s">
        <v>1426</v>
      </c>
      <c r="I578" s="147"/>
      <c r="L578" s="32"/>
      <c r="M578" s="148"/>
      <c r="T578" s="51"/>
      <c r="AT578" s="17" t="s">
        <v>133</v>
      </c>
      <c r="AU578" s="17" t="s">
        <v>80</v>
      </c>
    </row>
    <row r="579" spans="2:65" s="12" customFormat="1">
      <c r="B579" s="149"/>
      <c r="D579" s="150" t="s">
        <v>144</v>
      </c>
      <c r="E579" s="151" t="s">
        <v>18</v>
      </c>
      <c r="F579" s="152" t="s">
        <v>1427</v>
      </c>
      <c r="H579" s="153">
        <v>2</v>
      </c>
      <c r="I579" s="154"/>
      <c r="L579" s="149"/>
      <c r="M579" s="155"/>
      <c r="T579" s="156"/>
      <c r="AT579" s="151" t="s">
        <v>144</v>
      </c>
      <c r="AU579" s="151" t="s">
        <v>80</v>
      </c>
      <c r="AV579" s="12" t="s">
        <v>80</v>
      </c>
      <c r="AW579" s="12" t="s">
        <v>32</v>
      </c>
      <c r="AX579" s="12" t="s">
        <v>71</v>
      </c>
      <c r="AY579" s="151" t="s">
        <v>189</v>
      </c>
    </row>
    <row r="580" spans="2:65" s="12" customFormat="1">
      <c r="B580" s="149"/>
      <c r="D580" s="150" t="s">
        <v>144</v>
      </c>
      <c r="E580" s="151" t="s">
        <v>18</v>
      </c>
      <c r="F580" s="152" t="s">
        <v>1428</v>
      </c>
      <c r="H580" s="153">
        <v>7</v>
      </c>
      <c r="I580" s="154"/>
      <c r="L580" s="149"/>
      <c r="M580" s="155"/>
      <c r="T580" s="156"/>
      <c r="AT580" s="151" t="s">
        <v>144</v>
      </c>
      <c r="AU580" s="151" t="s">
        <v>80</v>
      </c>
      <c r="AV580" s="12" t="s">
        <v>80</v>
      </c>
      <c r="AW580" s="12" t="s">
        <v>32</v>
      </c>
      <c r="AX580" s="12" t="s">
        <v>71</v>
      </c>
      <c r="AY580" s="151" t="s">
        <v>189</v>
      </c>
    </row>
    <row r="581" spans="2:65" s="13" customFormat="1">
      <c r="B581" s="158"/>
      <c r="D581" s="150" t="s">
        <v>144</v>
      </c>
      <c r="E581" s="159" t="s">
        <v>18</v>
      </c>
      <c r="F581" s="160" t="s">
        <v>268</v>
      </c>
      <c r="H581" s="161">
        <v>9</v>
      </c>
      <c r="I581" s="162"/>
      <c r="L581" s="158"/>
      <c r="M581" s="163"/>
      <c r="T581" s="164"/>
      <c r="AT581" s="159" t="s">
        <v>144</v>
      </c>
      <c r="AU581" s="159" t="s">
        <v>80</v>
      </c>
      <c r="AV581" s="13" t="s">
        <v>195</v>
      </c>
      <c r="AW581" s="13" t="s">
        <v>32</v>
      </c>
      <c r="AX581" s="13" t="s">
        <v>78</v>
      </c>
      <c r="AY581" s="159" t="s">
        <v>189</v>
      </c>
    </row>
    <row r="582" spans="2:65" s="1" customFormat="1" ht="16.5" customHeight="1">
      <c r="B582" s="32"/>
      <c r="C582" s="168" t="s">
        <v>1429</v>
      </c>
      <c r="D582" s="168" t="s">
        <v>651</v>
      </c>
      <c r="E582" s="169" t="s">
        <v>1430</v>
      </c>
      <c r="F582" s="170" t="s">
        <v>1431</v>
      </c>
      <c r="G582" s="171" t="s">
        <v>551</v>
      </c>
      <c r="H582" s="172">
        <v>2</v>
      </c>
      <c r="I582" s="173"/>
      <c r="J582" s="174">
        <f>ROUND(I582*H582,2)</f>
        <v>0</v>
      </c>
      <c r="K582" s="170" t="s">
        <v>194</v>
      </c>
      <c r="L582" s="175"/>
      <c r="M582" s="176" t="s">
        <v>18</v>
      </c>
      <c r="N582" s="177" t="s">
        <v>42</v>
      </c>
      <c r="P582" s="141">
        <f>O582*H582</f>
        <v>0</v>
      </c>
      <c r="Q582" s="141">
        <v>2.0500000000000001E-2</v>
      </c>
      <c r="R582" s="141">
        <f>Q582*H582</f>
        <v>4.1000000000000002E-2</v>
      </c>
      <c r="S582" s="141">
        <v>0</v>
      </c>
      <c r="T582" s="142">
        <f>S582*H582</f>
        <v>0</v>
      </c>
      <c r="AR582" s="143" t="s">
        <v>394</v>
      </c>
      <c r="AT582" s="143" t="s">
        <v>651</v>
      </c>
      <c r="AU582" s="143" t="s">
        <v>80</v>
      </c>
      <c r="AY582" s="17" t="s">
        <v>189</v>
      </c>
      <c r="BE582" s="144">
        <f>IF(N582="základní",J582,0)</f>
        <v>0</v>
      </c>
      <c r="BF582" s="144">
        <f>IF(N582="snížená",J582,0)</f>
        <v>0</v>
      </c>
      <c r="BG582" s="144">
        <f>IF(N582="zákl. přenesená",J582,0)</f>
        <v>0</v>
      </c>
      <c r="BH582" s="144">
        <f>IF(N582="sníž. přenesená",J582,0)</f>
        <v>0</v>
      </c>
      <c r="BI582" s="144">
        <f>IF(N582="nulová",J582,0)</f>
        <v>0</v>
      </c>
      <c r="BJ582" s="17" t="s">
        <v>78</v>
      </c>
      <c r="BK582" s="144">
        <f>ROUND(I582*H582,2)</f>
        <v>0</v>
      </c>
      <c r="BL582" s="17" t="s">
        <v>291</v>
      </c>
      <c r="BM582" s="143" t="s">
        <v>1432</v>
      </c>
    </row>
    <row r="583" spans="2:65" s="1" customFormat="1" ht="39">
      <c r="B583" s="32"/>
      <c r="D583" s="150" t="s">
        <v>133</v>
      </c>
      <c r="F583" s="157" t="s">
        <v>1426</v>
      </c>
      <c r="I583" s="147"/>
      <c r="L583" s="32"/>
      <c r="M583" s="148"/>
      <c r="T583" s="51"/>
      <c r="AT583" s="17" t="s">
        <v>133</v>
      </c>
      <c r="AU583" s="17" t="s">
        <v>80</v>
      </c>
    </row>
    <row r="584" spans="2:65" s="12" customFormat="1">
      <c r="B584" s="149"/>
      <c r="D584" s="150" t="s">
        <v>144</v>
      </c>
      <c r="E584" s="151" t="s">
        <v>18</v>
      </c>
      <c r="F584" s="152" t="s">
        <v>1433</v>
      </c>
      <c r="H584" s="153">
        <v>1</v>
      </c>
      <c r="I584" s="154"/>
      <c r="L584" s="149"/>
      <c r="M584" s="155"/>
      <c r="T584" s="156"/>
      <c r="AT584" s="151" t="s">
        <v>144</v>
      </c>
      <c r="AU584" s="151" t="s">
        <v>80</v>
      </c>
      <c r="AV584" s="12" t="s">
        <v>80</v>
      </c>
      <c r="AW584" s="12" t="s">
        <v>32</v>
      </c>
      <c r="AX584" s="12" t="s">
        <v>71</v>
      </c>
      <c r="AY584" s="151" t="s">
        <v>189</v>
      </c>
    </row>
    <row r="585" spans="2:65" s="12" customFormat="1">
      <c r="B585" s="149"/>
      <c r="D585" s="150" t="s">
        <v>144</v>
      </c>
      <c r="E585" s="151" t="s">
        <v>18</v>
      </c>
      <c r="F585" s="152" t="s">
        <v>1434</v>
      </c>
      <c r="H585" s="153">
        <v>1</v>
      </c>
      <c r="I585" s="154"/>
      <c r="L585" s="149"/>
      <c r="M585" s="155"/>
      <c r="T585" s="156"/>
      <c r="AT585" s="151" t="s">
        <v>144</v>
      </c>
      <c r="AU585" s="151" t="s">
        <v>80</v>
      </c>
      <c r="AV585" s="12" t="s">
        <v>80</v>
      </c>
      <c r="AW585" s="12" t="s">
        <v>32</v>
      </c>
      <c r="AX585" s="12" t="s">
        <v>71</v>
      </c>
      <c r="AY585" s="151" t="s">
        <v>189</v>
      </c>
    </row>
    <row r="586" spans="2:65" s="13" customFormat="1">
      <c r="B586" s="158"/>
      <c r="D586" s="150" t="s">
        <v>144</v>
      </c>
      <c r="E586" s="159" t="s">
        <v>18</v>
      </c>
      <c r="F586" s="160" t="s">
        <v>268</v>
      </c>
      <c r="H586" s="161">
        <v>2</v>
      </c>
      <c r="I586" s="162"/>
      <c r="L586" s="158"/>
      <c r="M586" s="163"/>
      <c r="T586" s="164"/>
      <c r="AT586" s="159" t="s">
        <v>144</v>
      </c>
      <c r="AU586" s="159" t="s">
        <v>80</v>
      </c>
      <c r="AV586" s="13" t="s">
        <v>195</v>
      </c>
      <c r="AW586" s="13" t="s">
        <v>32</v>
      </c>
      <c r="AX586" s="13" t="s">
        <v>78</v>
      </c>
      <c r="AY586" s="159" t="s">
        <v>189</v>
      </c>
    </row>
    <row r="587" spans="2:65" s="1" customFormat="1" ht="21.75" customHeight="1">
      <c r="B587" s="32"/>
      <c r="C587" s="132" t="s">
        <v>1435</v>
      </c>
      <c r="D587" s="132" t="s">
        <v>191</v>
      </c>
      <c r="E587" s="133" t="s">
        <v>1436</v>
      </c>
      <c r="F587" s="134" t="s">
        <v>1437</v>
      </c>
      <c r="G587" s="135" t="s">
        <v>286</v>
      </c>
      <c r="H587" s="136">
        <v>35.200000000000003</v>
      </c>
      <c r="I587" s="137"/>
      <c r="J587" s="138">
        <f>ROUND(I587*H587,2)</f>
        <v>0</v>
      </c>
      <c r="K587" s="134" t="s">
        <v>194</v>
      </c>
      <c r="L587" s="32"/>
      <c r="M587" s="139" t="s">
        <v>18</v>
      </c>
      <c r="N587" s="140" t="s">
        <v>42</v>
      </c>
      <c r="P587" s="141">
        <f>O587*H587</f>
        <v>0</v>
      </c>
      <c r="Q587" s="141">
        <v>0</v>
      </c>
      <c r="R587" s="141">
        <f>Q587*H587</f>
        <v>0</v>
      </c>
      <c r="S587" s="141">
        <v>0</v>
      </c>
      <c r="T587" s="142">
        <f>S587*H587</f>
        <v>0</v>
      </c>
      <c r="AR587" s="143" t="s">
        <v>291</v>
      </c>
      <c r="AT587" s="143" t="s">
        <v>191</v>
      </c>
      <c r="AU587" s="143" t="s">
        <v>80</v>
      </c>
      <c r="AY587" s="17" t="s">
        <v>189</v>
      </c>
      <c r="BE587" s="144">
        <f>IF(N587="základní",J587,0)</f>
        <v>0</v>
      </c>
      <c r="BF587" s="144">
        <f>IF(N587="snížená",J587,0)</f>
        <v>0</v>
      </c>
      <c r="BG587" s="144">
        <f>IF(N587="zákl. přenesená",J587,0)</f>
        <v>0</v>
      </c>
      <c r="BH587" s="144">
        <f>IF(N587="sníž. přenesená",J587,0)</f>
        <v>0</v>
      </c>
      <c r="BI587" s="144">
        <f>IF(N587="nulová",J587,0)</f>
        <v>0</v>
      </c>
      <c r="BJ587" s="17" t="s">
        <v>78</v>
      </c>
      <c r="BK587" s="144">
        <f>ROUND(I587*H587,2)</f>
        <v>0</v>
      </c>
      <c r="BL587" s="17" t="s">
        <v>291</v>
      </c>
      <c r="BM587" s="143" t="s">
        <v>1438</v>
      </c>
    </row>
    <row r="588" spans="2:65" s="1" customFormat="1">
      <c r="B588" s="32"/>
      <c r="D588" s="145" t="s">
        <v>197</v>
      </c>
      <c r="F588" s="146" t="s">
        <v>1439</v>
      </c>
      <c r="I588" s="147"/>
      <c r="L588" s="32"/>
      <c r="M588" s="148"/>
      <c r="T588" s="51"/>
      <c r="AT588" s="17" t="s">
        <v>197</v>
      </c>
      <c r="AU588" s="17" t="s">
        <v>80</v>
      </c>
    </row>
    <row r="589" spans="2:65" s="12" customFormat="1">
      <c r="B589" s="149"/>
      <c r="D589" s="150" t="s">
        <v>144</v>
      </c>
      <c r="E589" s="151" t="s">
        <v>18</v>
      </c>
      <c r="F589" s="152" t="s">
        <v>1440</v>
      </c>
      <c r="H589" s="153">
        <v>35.200000000000003</v>
      </c>
      <c r="I589" s="154"/>
      <c r="L589" s="149"/>
      <c r="M589" s="155"/>
      <c r="T589" s="156"/>
      <c r="AT589" s="151" t="s">
        <v>144</v>
      </c>
      <c r="AU589" s="151" t="s">
        <v>80</v>
      </c>
      <c r="AV589" s="12" t="s">
        <v>80</v>
      </c>
      <c r="AW589" s="12" t="s">
        <v>32</v>
      </c>
      <c r="AX589" s="12" t="s">
        <v>78</v>
      </c>
      <c r="AY589" s="151" t="s">
        <v>189</v>
      </c>
    </row>
    <row r="590" spans="2:65" s="1" customFormat="1" ht="16.5" customHeight="1">
      <c r="B590" s="32"/>
      <c r="C590" s="168" t="s">
        <v>1441</v>
      </c>
      <c r="D590" s="168" t="s">
        <v>651</v>
      </c>
      <c r="E590" s="169" t="s">
        <v>1442</v>
      </c>
      <c r="F590" s="170" t="s">
        <v>1443</v>
      </c>
      <c r="G590" s="171" t="s">
        <v>286</v>
      </c>
      <c r="H590" s="172">
        <v>35.200000000000003</v>
      </c>
      <c r="I590" s="173"/>
      <c r="J590" s="174">
        <f>ROUND(I590*H590,2)</f>
        <v>0</v>
      </c>
      <c r="K590" s="170" t="s">
        <v>194</v>
      </c>
      <c r="L590" s="175"/>
      <c r="M590" s="176" t="s">
        <v>18</v>
      </c>
      <c r="N590" s="177" t="s">
        <v>42</v>
      </c>
      <c r="P590" s="141">
        <f>O590*H590</f>
        <v>0</v>
      </c>
      <c r="Q590" s="141">
        <v>5.0000000000000001E-3</v>
      </c>
      <c r="R590" s="141">
        <f>Q590*H590</f>
        <v>0.17600000000000002</v>
      </c>
      <c r="S590" s="141">
        <v>0</v>
      </c>
      <c r="T590" s="142">
        <f>S590*H590</f>
        <v>0</v>
      </c>
      <c r="AR590" s="143" t="s">
        <v>394</v>
      </c>
      <c r="AT590" s="143" t="s">
        <v>651</v>
      </c>
      <c r="AU590" s="143" t="s">
        <v>80</v>
      </c>
      <c r="AY590" s="17" t="s">
        <v>189</v>
      </c>
      <c r="BE590" s="144">
        <f>IF(N590="základní",J590,0)</f>
        <v>0</v>
      </c>
      <c r="BF590" s="144">
        <f>IF(N590="snížená",J590,0)</f>
        <v>0</v>
      </c>
      <c r="BG590" s="144">
        <f>IF(N590="zákl. přenesená",J590,0)</f>
        <v>0</v>
      </c>
      <c r="BH590" s="144">
        <f>IF(N590="sníž. přenesená",J590,0)</f>
        <v>0</v>
      </c>
      <c r="BI590" s="144">
        <f>IF(N590="nulová",J590,0)</f>
        <v>0</v>
      </c>
      <c r="BJ590" s="17" t="s">
        <v>78</v>
      </c>
      <c r="BK590" s="144">
        <f>ROUND(I590*H590,2)</f>
        <v>0</v>
      </c>
      <c r="BL590" s="17" t="s">
        <v>291</v>
      </c>
      <c r="BM590" s="143" t="s">
        <v>1444</v>
      </c>
    </row>
    <row r="591" spans="2:65" s="1" customFormat="1" ht="21.75" customHeight="1">
      <c r="B591" s="32"/>
      <c r="C591" s="132" t="s">
        <v>1445</v>
      </c>
      <c r="D591" s="132" t="s">
        <v>191</v>
      </c>
      <c r="E591" s="133" t="s">
        <v>1446</v>
      </c>
      <c r="F591" s="134" t="s">
        <v>1447</v>
      </c>
      <c r="G591" s="135" t="s">
        <v>286</v>
      </c>
      <c r="H591" s="136">
        <v>3</v>
      </c>
      <c r="I591" s="137"/>
      <c r="J591" s="138">
        <f>ROUND(I591*H591,2)</f>
        <v>0</v>
      </c>
      <c r="K591" s="134" t="s">
        <v>194</v>
      </c>
      <c r="L591" s="32"/>
      <c r="M591" s="139" t="s">
        <v>18</v>
      </c>
      <c r="N591" s="140" t="s">
        <v>42</v>
      </c>
      <c r="P591" s="141">
        <f>O591*H591</f>
        <v>0</v>
      </c>
      <c r="Q591" s="141">
        <v>0</v>
      </c>
      <c r="R591" s="141">
        <f>Q591*H591</f>
        <v>0</v>
      </c>
      <c r="S591" s="141">
        <v>0</v>
      </c>
      <c r="T591" s="142">
        <f>S591*H591</f>
        <v>0</v>
      </c>
      <c r="AR591" s="143" t="s">
        <v>291</v>
      </c>
      <c r="AT591" s="143" t="s">
        <v>191</v>
      </c>
      <c r="AU591" s="143" t="s">
        <v>80</v>
      </c>
      <c r="AY591" s="17" t="s">
        <v>189</v>
      </c>
      <c r="BE591" s="144">
        <f>IF(N591="základní",J591,0)</f>
        <v>0</v>
      </c>
      <c r="BF591" s="144">
        <f>IF(N591="snížená",J591,0)</f>
        <v>0</v>
      </c>
      <c r="BG591" s="144">
        <f>IF(N591="zákl. přenesená",J591,0)</f>
        <v>0</v>
      </c>
      <c r="BH591" s="144">
        <f>IF(N591="sníž. přenesená",J591,0)</f>
        <v>0</v>
      </c>
      <c r="BI591" s="144">
        <f>IF(N591="nulová",J591,0)</f>
        <v>0</v>
      </c>
      <c r="BJ591" s="17" t="s">
        <v>78</v>
      </c>
      <c r="BK591" s="144">
        <f>ROUND(I591*H591,2)</f>
        <v>0</v>
      </c>
      <c r="BL591" s="17" t="s">
        <v>291</v>
      </c>
      <c r="BM591" s="143" t="s">
        <v>1448</v>
      </c>
    </row>
    <row r="592" spans="2:65" s="1" customFormat="1">
      <c r="B592" s="32"/>
      <c r="D592" s="145" t="s">
        <v>197</v>
      </c>
      <c r="F592" s="146" t="s">
        <v>1449</v>
      </c>
      <c r="I592" s="147"/>
      <c r="L592" s="32"/>
      <c r="M592" s="148"/>
      <c r="T592" s="51"/>
      <c r="AT592" s="17" t="s">
        <v>197</v>
      </c>
      <c r="AU592" s="17" t="s">
        <v>80</v>
      </c>
    </row>
    <row r="593" spans="2:65" s="12" customFormat="1">
      <c r="B593" s="149"/>
      <c r="D593" s="150" t="s">
        <v>144</v>
      </c>
      <c r="E593" s="151" t="s">
        <v>18</v>
      </c>
      <c r="F593" s="152" t="s">
        <v>1450</v>
      </c>
      <c r="H593" s="153">
        <v>3</v>
      </c>
      <c r="I593" s="154"/>
      <c r="L593" s="149"/>
      <c r="M593" s="155"/>
      <c r="T593" s="156"/>
      <c r="AT593" s="151" t="s">
        <v>144</v>
      </c>
      <c r="AU593" s="151" t="s">
        <v>80</v>
      </c>
      <c r="AV593" s="12" t="s">
        <v>80</v>
      </c>
      <c r="AW593" s="12" t="s">
        <v>32</v>
      </c>
      <c r="AX593" s="12" t="s">
        <v>78</v>
      </c>
      <c r="AY593" s="151" t="s">
        <v>189</v>
      </c>
    </row>
    <row r="594" spans="2:65" s="1" customFormat="1" ht="16.5" customHeight="1">
      <c r="B594" s="32"/>
      <c r="C594" s="168" t="s">
        <v>1451</v>
      </c>
      <c r="D594" s="168" t="s">
        <v>651</v>
      </c>
      <c r="E594" s="169" t="s">
        <v>1452</v>
      </c>
      <c r="F594" s="170" t="s">
        <v>1453</v>
      </c>
      <c r="G594" s="171" t="s">
        <v>286</v>
      </c>
      <c r="H594" s="172">
        <v>3</v>
      </c>
      <c r="I594" s="173"/>
      <c r="J594" s="174">
        <f>ROUND(I594*H594,2)</f>
        <v>0</v>
      </c>
      <c r="K594" s="170" t="s">
        <v>194</v>
      </c>
      <c r="L594" s="175"/>
      <c r="M594" s="176" t="s">
        <v>18</v>
      </c>
      <c r="N594" s="177" t="s">
        <v>42</v>
      </c>
      <c r="P594" s="141">
        <f>O594*H594</f>
        <v>0</v>
      </c>
      <c r="Q594" s="141">
        <v>6.0000000000000001E-3</v>
      </c>
      <c r="R594" s="141">
        <f>Q594*H594</f>
        <v>1.8000000000000002E-2</v>
      </c>
      <c r="S594" s="141">
        <v>0</v>
      </c>
      <c r="T594" s="142">
        <f>S594*H594</f>
        <v>0</v>
      </c>
      <c r="AR594" s="143" t="s">
        <v>394</v>
      </c>
      <c r="AT594" s="143" t="s">
        <v>651</v>
      </c>
      <c r="AU594" s="143" t="s">
        <v>80</v>
      </c>
      <c r="AY594" s="17" t="s">
        <v>189</v>
      </c>
      <c r="BE594" s="144">
        <f>IF(N594="základní",J594,0)</f>
        <v>0</v>
      </c>
      <c r="BF594" s="144">
        <f>IF(N594="snížená",J594,0)</f>
        <v>0</v>
      </c>
      <c r="BG594" s="144">
        <f>IF(N594="zákl. přenesená",J594,0)</f>
        <v>0</v>
      </c>
      <c r="BH594" s="144">
        <f>IF(N594="sníž. přenesená",J594,0)</f>
        <v>0</v>
      </c>
      <c r="BI594" s="144">
        <f>IF(N594="nulová",J594,0)</f>
        <v>0</v>
      </c>
      <c r="BJ594" s="17" t="s">
        <v>78</v>
      </c>
      <c r="BK594" s="144">
        <f>ROUND(I594*H594,2)</f>
        <v>0</v>
      </c>
      <c r="BL594" s="17" t="s">
        <v>291</v>
      </c>
      <c r="BM594" s="143" t="s">
        <v>1454</v>
      </c>
    </row>
    <row r="595" spans="2:65" s="1" customFormat="1" ht="24.2" customHeight="1">
      <c r="B595" s="32"/>
      <c r="C595" s="132" t="s">
        <v>1455</v>
      </c>
      <c r="D595" s="132" t="s">
        <v>191</v>
      </c>
      <c r="E595" s="133" t="s">
        <v>1456</v>
      </c>
      <c r="F595" s="134" t="s">
        <v>1457</v>
      </c>
      <c r="G595" s="135" t="s">
        <v>256</v>
      </c>
      <c r="H595" s="136">
        <v>0.41699999999999998</v>
      </c>
      <c r="I595" s="137"/>
      <c r="J595" s="138">
        <f>ROUND(I595*H595,2)</f>
        <v>0</v>
      </c>
      <c r="K595" s="134" t="s">
        <v>194</v>
      </c>
      <c r="L595" s="32"/>
      <c r="M595" s="139" t="s">
        <v>18</v>
      </c>
      <c r="N595" s="140" t="s">
        <v>42</v>
      </c>
      <c r="P595" s="141">
        <f>O595*H595</f>
        <v>0</v>
      </c>
      <c r="Q595" s="141">
        <v>0</v>
      </c>
      <c r="R595" s="141">
        <f>Q595*H595</f>
        <v>0</v>
      </c>
      <c r="S595" s="141">
        <v>0</v>
      </c>
      <c r="T595" s="142">
        <f>S595*H595</f>
        <v>0</v>
      </c>
      <c r="AR595" s="143" t="s">
        <v>291</v>
      </c>
      <c r="AT595" s="143" t="s">
        <v>191</v>
      </c>
      <c r="AU595" s="143" t="s">
        <v>80</v>
      </c>
      <c r="AY595" s="17" t="s">
        <v>189</v>
      </c>
      <c r="BE595" s="144">
        <f>IF(N595="základní",J595,0)</f>
        <v>0</v>
      </c>
      <c r="BF595" s="144">
        <f>IF(N595="snížená",J595,0)</f>
        <v>0</v>
      </c>
      <c r="BG595" s="144">
        <f>IF(N595="zákl. přenesená",J595,0)</f>
        <v>0</v>
      </c>
      <c r="BH595" s="144">
        <f>IF(N595="sníž. přenesená",J595,0)</f>
        <v>0</v>
      </c>
      <c r="BI595" s="144">
        <f>IF(N595="nulová",J595,0)</f>
        <v>0</v>
      </c>
      <c r="BJ595" s="17" t="s">
        <v>78</v>
      </c>
      <c r="BK595" s="144">
        <f>ROUND(I595*H595,2)</f>
        <v>0</v>
      </c>
      <c r="BL595" s="17" t="s">
        <v>291</v>
      </c>
      <c r="BM595" s="143" t="s">
        <v>1458</v>
      </c>
    </row>
    <row r="596" spans="2:65" s="1" customFormat="1">
      <c r="B596" s="32"/>
      <c r="D596" s="145" t="s">
        <v>197</v>
      </c>
      <c r="F596" s="146" t="s">
        <v>1459</v>
      </c>
      <c r="I596" s="147"/>
      <c r="L596" s="32"/>
      <c r="M596" s="148"/>
      <c r="T596" s="51"/>
      <c r="AT596" s="17" t="s">
        <v>197</v>
      </c>
      <c r="AU596" s="17" t="s">
        <v>80</v>
      </c>
    </row>
    <row r="597" spans="2:65" s="11" customFormat="1" ht="22.9" customHeight="1">
      <c r="B597" s="120"/>
      <c r="D597" s="121" t="s">
        <v>70</v>
      </c>
      <c r="E597" s="130" t="s">
        <v>570</v>
      </c>
      <c r="F597" s="130" t="s">
        <v>571</v>
      </c>
      <c r="I597" s="123"/>
      <c r="J597" s="131">
        <f>BK597</f>
        <v>0</v>
      </c>
      <c r="L597" s="120"/>
      <c r="M597" s="125"/>
      <c r="P597" s="126">
        <f>SUM(P598:P728)</f>
        <v>0</v>
      </c>
      <c r="R597" s="126">
        <f>SUM(R598:R728)</f>
        <v>9.9427594700000004</v>
      </c>
      <c r="T597" s="127">
        <f>SUM(T598:T728)</f>
        <v>0</v>
      </c>
      <c r="AR597" s="121" t="s">
        <v>80</v>
      </c>
      <c r="AT597" s="128" t="s">
        <v>70</v>
      </c>
      <c r="AU597" s="128" t="s">
        <v>78</v>
      </c>
      <c r="AY597" s="121" t="s">
        <v>189</v>
      </c>
      <c r="BK597" s="129">
        <f>SUM(BK598:BK728)</f>
        <v>0</v>
      </c>
    </row>
    <row r="598" spans="2:65" s="1" customFormat="1" ht="24.2" customHeight="1">
      <c r="B598" s="32"/>
      <c r="C598" s="132" t="s">
        <v>1460</v>
      </c>
      <c r="D598" s="132" t="s">
        <v>191</v>
      </c>
      <c r="E598" s="133" t="s">
        <v>1461</v>
      </c>
      <c r="F598" s="134" t="s">
        <v>1462</v>
      </c>
      <c r="G598" s="135" t="s">
        <v>135</v>
      </c>
      <c r="H598" s="136">
        <v>5.016</v>
      </c>
      <c r="I598" s="137"/>
      <c r="J598" s="138">
        <f>ROUND(I598*H598,2)</f>
        <v>0</v>
      </c>
      <c r="K598" s="134" t="s">
        <v>194</v>
      </c>
      <c r="L598" s="32"/>
      <c r="M598" s="139" t="s">
        <v>18</v>
      </c>
      <c r="N598" s="140" t="s">
        <v>42</v>
      </c>
      <c r="P598" s="141">
        <f>O598*H598</f>
        <v>0</v>
      </c>
      <c r="Q598" s="141">
        <v>2.0000000000000001E-4</v>
      </c>
      <c r="R598" s="141">
        <f>Q598*H598</f>
        <v>1.0032000000000001E-3</v>
      </c>
      <c r="S598" s="141">
        <v>0</v>
      </c>
      <c r="T598" s="142">
        <f>S598*H598</f>
        <v>0</v>
      </c>
      <c r="AR598" s="143" t="s">
        <v>291</v>
      </c>
      <c r="AT598" s="143" t="s">
        <v>191</v>
      </c>
      <c r="AU598" s="143" t="s">
        <v>80</v>
      </c>
      <c r="AY598" s="17" t="s">
        <v>189</v>
      </c>
      <c r="BE598" s="144">
        <f>IF(N598="základní",J598,0)</f>
        <v>0</v>
      </c>
      <c r="BF598" s="144">
        <f>IF(N598="snížená",J598,0)</f>
        <v>0</v>
      </c>
      <c r="BG598" s="144">
        <f>IF(N598="zákl. přenesená",J598,0)</f>
        <v>0</v>
      </c>
      <c r="BH598" s="144">
        <f>IF(N598="sníž. přenesená",J598,0)</f>
        <v>0</v>
      </c>
      <c r="BI598" s="144">
        <f>IF(N598="nulová",J598,0)</f>
        <v>0</v>
      </c>
      <c r="BJ598" s="17" t="s">
        <v>78</v>
      </c>
      <c r="BK598" s="144">
        <f>ROUND(I598*H598,2)</f>
        <v>0</v>
      </c>
      <c r="BL598" s="17" t="s">
        <v>291</v>
      </c>
      <c r="BM598" s="143" t="s">
        <v>1463</v>
      </c>
    </row>
    <row r="599" spans="2:65" s="1" customFormat="1">
      <c r="B599" s="32"/>
      <c r="D599" s="145" t="s">
        <v>197</v>
      </c>
      <c r="F599" s="146" t="s">
        <v>1464</v>
      </c>
      <c r="I599" s="147"/>
      <c r="L599" s="32"/>
      <c r="M599" s="148"/>
      <c r="T599" s="51"/>
      <c r="AT599" s="17" t="s">
        <v>197</v>
      </c>
      <c r="AU599" s="17" t="s">
        <v>80</v>
      </c>
    </row>
    <row r="600" spans="2:65" s="12" customFormat="1">
      <c r="B600" s="149"/>
      <c r="D600" s="150" t="s">
        <v>144</v>
      </c>
      <c r="E600" s="151" t="s">
        <v>18</v>
      </c>
      <c r="F600" s="152" t="s">
        <v>1465</v>
      </c>
      <c r="H600" s="153">
        <v>5.016</v>
      </c>
      <c r="I600" s="154"/>
      <c r="L600" s="149"/>
      <c r="M600" s="155"/>
      <c r="T600" s="156"/>
      <c r="AT600" s="151" t="s">
        <v>144</v>
      </c>
      <c r="AU600" s="151" t="s">
        <v>80</v>
      </c>
      <c r="AV600" s="12" t="s">
        <v>80</v>
      </c>
      <c r="AW600" s="12" t="s">
        <v>32</v>
      </c>
      <c r="AX600" s="12" t="s">
        <v>78</v>
      </c>
      <c r="AY600" s="151" t="s">
        <v>189</v>
      </c>
    </row>
    <row r="601" spans="2:65" s="1" customFormat="1" ht="24.2" customHeight="1">
      <c r="B601" s="32"/>
      <c r="C601" s="132" t="s">
        <v>1466</v>
      </c>
      <c r="D601" s="132" t="s">
        <v>191</v>
      </c>
      <c r="E601" s="133" t="s">
        <v>1467</v>
      </c>
      <c r="F601" s="134" t="s">
        <v>1468</v>
      </c>
      <c r="G601" s="135" t="s">
        <v>135</v>
      </c>
      <c r="H601" s="136">
        <v>15.263</v>
      </c>
      <c r="I601" s="137"/>
      <c r="J601" s="138">
        <f>ROUND(I601*H601,2)</f>
        <v>0</v>
      </c>
      <c r="K601" s="134" t="s">
        <v>194</v>
      </c>
      <c r="L601" s="32"/>
      <c r="M601" s="139" t="s">
        <v>18</v>
      </c>
      <c r="N601" s="140" t="s">
        <v>42</v>
      </c>
      <c r="P601" s="141">
        <f>O601*H601</f>
        <v>0</v>
      </c>
      <c r="Q601" s="141">
        <v>1.9000000000000001E-4</v>
      </c>
      <c r="R601" s="141">
        <f>Q601*H601</f>
        <v>2.89997E-3</v>
      </c>
      <c r="S601" s="141">
        <v>0</v>
      </c>
      <c r="T601" s="142">
        <f>S601*H601</f>
        <v>0</v>
      </c>
      <c r="AR601" s="143" t="s">
        <v>291</v>
      </c>
      <c r="AT601" s="143" t="s">
        <v>191</v>
      </c>
      <c r="AU601" s="143" t="s">
        <v>80</v>
      </c>
      <c r="AY601" s="17" t="s">
        <v>189</v>
      </c>
      <c r="BE601" s="144">
        <f>IF(N601="základní",J601,0)</f>
        <v>0</v>
      </c>
      <c r="BF601" s="144">
        <f>IF(N601="snížená",J601,0)</f>
        <v>0</v>
      </c>
      <c r="BG601" s="144">
        <f>IF(N601="zákl. přenesená",J601,0)</f>
        <v>0</v>
      </c>
      <c r="BH601" s="144">
        <f>IF(N601="sníž. přenesená",J601,0)</f>
        <v>0</v>
      </c>
      <c r="BI601" s="144">
        <f>IF(N601="nulová",J601,0)</f>
        <v>0</v>
      </c>
      <c r="BJ601" s="17" t="s">
        <v>78</v>
      </c>
      <c r="BK601" s="144">
        <f>ROUND(I601*H601,2)</f>
        <v>0</v>
      </c>
      <c r="BL601" s="17" t="s">
        <v>291</v>
      </c>
      <c r="BM601" s="143" t="s">
        <v>1469</v>
      </c>
    </row>
    <row r="602" spans="2:65" s="1" customFormat="1">
      <c r="B602" s="32"/>
      <c r="D602" s="145" t="s">
        <v>197</v>
      </c>
      <c r="F602" s="146" t="s">
        <v>1470</v>
      </c>
      <c r="I602" s="147"/>
      <c r="L602" s="32"/>
      <c r="M602" s="148"/>
      <c r="T602" s="51"/>
      <c r="AT602" s="17" t="s">
        <v>197</v>
      </c>
      <c r="AU602" s="17" t="s">
        <v>80</v>
      </c>
    </row>
    <row r="603" spans="2:65" s="12" customFormat="1">
      <c r="B603" s="149"/>
      <c r="D603" s="150" t="s">
        <v>144</v>
      </c>
      <c r="E603" s="151" t="s">
        <v>18</v>
      </c>
      <c r="F603" s="152" t="s">
        <v>1471</v>
      </c>
      <c r="H603" s="153">
        <v>7.508</v>
      </c>
      <c r="I603" s="154"/>
      <c r="L603" s="149"/>
      <c r="M603" s="155"/>
      <c r="T603" s="156"/>
      <c r="AT603" s="151" t="s">
        <v>144</v>
      </c>
      <c r="AU603" s="151" t="s">
        <v>80</v>
      </c>
      <c r="AV603" s="12" t="s">
        <v>80</v>
      </c>
      <c r="AW603" s="12" t="s">
        <v>32</v>
      </c>
      <c r="AX603" s="12" t="s">
        <v>71</v>
      </c>
      <c r="AY603" s="151" t="s">
        <v>189</v>
      </c>
    </row>
    <row r="604" spans="2:65" s="12" customFormat="1">
      <c r="B604" s="149"/>
      <c r="D604" s="150" t="s">
        <v>144</v>
      </c>
      <c r="E604" s="151" t="s">
        <v>18</v>
      </c>
      <c r="F604" s="152" t="s">
        <v>1472</v>
      </c>
      <c r="H604" s="153">
        <v>7.7549999999999999</v>
      </c>
      <c r="I604" s="154"/>
      <c r="L604" s="149"/>
      <c r="M604" s="155"/>
      <c r="T604" s="156"/>
      <c r="AT604" s="151" t="s">
        <v>144</v>
      </c>
      <c r="AU604" s="151" t="s">
        <v>80</v>
      </c>
      <c r="AV604" s="12" t="s">
        <v>80</v>
      </c>
      <c r="AW604" s="12" t="s">
        <v>32</v>
      </c>
      <c r="AX604" s="12" t="s">
        <v>71</v>
      </c>
      <c r="AY604" s="151" t="s">
        <v>189</v>
      </c>
    </row>
    <row r="605" spans="2:65" s="13" customFormat="1">
      <c r="B605" s="158"/>
      <c r="D605" s="150" t="s">
        <v>144</v>
      </c>
      <c r="E605" s="159" t="s">
        <v>18</v>
      </c>
      <c r="F605" s="160" t="s">
        <v>268</v>
      </c>
      <c r="H605" s="161">
        <v>15.263</v>
      </c>
      <c r="I605" s="162"/>
      <c r="L605" s="158"/>
      <c r="M605" s="163"/>
      <c r="T605" s="164"/>
      <c r="AT605" s="159" t="s">
        <v>144</v>
      </c>
      <c r="AU605" s="159" t="s">
        <v>80</v>
      </c>
      <c r="AV605" s="13" t="s">
        <v>195</v>
      </c>
      <c r="AW605" s="13" t="s">
        <v>32</v>
      </c>
      <c r="AX605" s="13" t="s">
        <v>78</v>
      </c>
      <c r="AY605" s="159" t="s">
        <v>189</v>
      </c>
    </row>
    <row r="606" spans="2:65" s="1" customFormat="1" ht="24.2" customHeight="1">
      <c r="B606" s="32"/>
      <c r="C606" s="132" t="s">
        <v>1473</v>
      </c>
      <c r="D606" s="132" t="s">
        <v>191</v>
      </c>
      <c r="E606" s="133" t="s">
        <v>1474</v>
      </c>
      <c r="F606" s="134" t="s">
        <v>1475</v>
      </c>
      <c r="G606" s="135" t="s">
        <v>135</v>
      </c>
      <c r="H606" s="136">
        <v>73.558999999999997</v>
      </c>
      <c r="I606" s="137"/>
      <c r="J606" s="138">
        <f>ROUND(I606*H606,2)</f>
        <v>0</v>
      </c>
      <c r="K606" s="134" t="s">
        <v>194</v>
      </c>
      <c r="L606" s="32"/>
      <c r="M606" s="139" t="s">
        <v>18</v>
      </c>
      <c r="N606" s="140" t="s">
        <v>42</v>
      </c>
      <c r="P606" s="141">
        <f>O606*H606</f>
        <v>0</v>
      </c>
      <c r="Q606" s="141">
        <v>1.9000000000000001E-4</v>
      </c>
      <c r="R606" s="141">
        <f>Q606*H606</f>
        <v>1.3976210000000001E-2</v>
      </c>
      <c r="S606" s="141">
        <v>0</v>
      </c>
      <c r="T606" s="142">
        <f>S606*H606</f>
        <v>0</v>
      </c>
      <c r="AR606" s="143" t="s">
        <v>291</v>
      </c>
      <c r="AT606" s="143" t="s">
        <v>191</v>
      </c>
      <c r="AU606" s="143" t="s">
        <v>80</v>
      </c>
      <c r="AY606" s="17" t="s">
        <v>189</v>
      </c>
      <c r="BE606" s="144">
        <f>IF(N606="základní",J606,0)</f>
        <v>0</v>
      </c>
      <c r="BF606" s="144">
        <f>IF(N606="snížená",J606,0)</f>
        <v>0</v>
      </c>
      <c r="BG606" s="144">
        <f>IF(N606="zákl. přenesená",J606,0)</f>
        <v>0</v>
      </c>
      <c r="BH606" s="144">
        <f>IF(N606="sníž. přenesená",J606,0)</f>
        <v>0</v>
      </c>
      <c r="BI606" s="144">
        <f>IF(N606="nulová",J606,0)</f>
        <v>0</v>
      </c>
      <c r="BJ606" s="17" t="s">
        <v>78</v>
      </c>
      <c r="BK606" s="144">
        <f>ROUND(I606*H606,2)</f>
        <v>0</v>
      </c>
      <c r="BL606" s="17" t="s">
        <v>291</v>
      </c>
      <c r="BM606" s="143" t="s">
        <v>1476</v>
      </c>
    </row>
    <row r="607" spans="2:65" s="1" customFormat="1">
      <c r="B607" s="32"/>
      <c r="D607" s="145" t="s">
        <v>197</v>
      </c>
      <c r="F607" s="146" t="s">
        <v>1477</v>
      </c>
      <c r="I607" s="147"/>
      <c r="L607" s="32"/>
      <c r="M607" s="148"/>
      <c r="T607" s="51"/>
      <c r="AT607" s="17" t="s">
        <v>197</v>
      </c>
      <c r="AU607" s="17" t="s">
        <v>80</v>
      </c>
    </row>
    <row r="608" spans="2:65" s="12" customFormat="1">
      <c r="B608" s="149"/>
      <c r="D608" s="150" t="s">
        <v>144</v>
      </c>
      <c r="E608" s="151" t="s">
        <v>18</v>
      </c>
      <c r="F608" s="152" t="s">
        <v>1478</v>
      </c>
      <c r="H608" s="153">
        <v>9.4710000000000001</v>
      </c>
      <c r="I608" s="154"/>
      <c r="L608" s="149"/>
      <c r="M608" s="155"/>
      <c r="T608" s="156"/>
      <c r="AT608" s="151" t="s">
        <v>144</v>
      </c>
      <c r="AU608" s="151" t="s">
        <v>80</v>
      </c>
      <c r="AV608" s="12" t="s">
        <v>80</v>
      </c>
      <c r="AW608" s="12" t="s">
        <v>32</v>
      </c>
      <c r="AX608" s="12" t="s">
        <v>71</v>
      </c>
      <c r="AY608" s="151" t="s">
        <v>189</v>
      </c>
    </row>
    <row r="609" spans="2:65" s="12" customFormat="1">
      <c r="B609" s="149"/>
      <c r="D609" s="150" t="s">
        <v>144</v>
      </c>
      <c r="E609" s="151" t="s">
        <v>18</v>
      </c>
      <c r="F609" s="152" t="s">
        <v>1479</v>
      </c>
      <c r="H609" s="153">
        <v>11.946</v>
      </c>
      <c r="I609" s="154"/>
      <c r="L609" s="149"/>
      <c r="M609" s="155"/>
      <c r="T609" s="156"/>
      <c r="AT609" s="151" t="s">
        <v>144</v>
      </c>
      <c r="AU609" s="151" t="s">
        <v>80</v>
      </c>
      <c r="AV609" s="12" t="s">
        <v>80</v>
      </c>
      <c r="AW609" s="12" t="s">
        <v>32</v>
      </c>
      <c r="AX609" s="12" t="s">
        <v>71</v>
      </c>
      <c r="AY609" s="151" t="s">
        <v>189</v>
      </c>
    </row>
    <row r="610" spans="2:65" s="12" customFormat="1">
      <c r="B610" s="149"/>
      <c r="D610" s="150" t="s">
        <v>144</v>
      </c>
      <c r="E610" s="151" t="s">
        <v>18</v>
      </c>
      <c r="F610" s="152" t="s">
        <v>1480</v>
      </c>
      <c r="H610" s="153">
        <v>10.840999999999999</v>
      </c>
      <c r="I610" s="154"/>
      <c r="L610" s="149"/>
      <c r="M610" s="155"/>
      <c r="T610" s="156"/>
      <c r="AT610" s="151" t="s">
        <v>144</v>
      </c>
      <c r="AU610" s="151" t="s">
        <v>80</v>
      </c>
      <c r="AV610" s="12" t="s">
        <v>80</v>
      </c>
      <c r="AW610" s="12" t="s">
        <v>32</v>
      </c>
      <c r="AX610" s="12" t="s">
        <v>71</v>
      </c>
      <c r="AY610" s="151" t="s">
        <v>189</v>
      </c>
    </row>
    <row r="611" spans="2:65" s="12" customFormat="1">
      <c r="B611" s="149"/>
      <c r="D611" s="150" t="s">
        <v>144</v>
      </c>
      <c r="E611" s="151" t="s">
        <v>18</v>
      </c>
      <c r="F611" s="152" t="s">
        <v>1481</v>
      </c>
      <c r="H611" s="153">
        <v>9.125</v>
      </c>
      <c r="I611" s="154"/>
      <c r="L611" s="149"/>
      <c r="M611" s="155"/>
      <c r="T611" s="156"/>
      <c r="AT611" s="151" t="s">
        <v>144</v>
      </c>
      <c r="AU611" s="151" t="s">
        <v>80</v>
      </c>
      <c r="AV611" s="12" t="s">
        <v>80</v>
      </c>
      <c r="AW611" s="12" t="s">
        <v>32</v>
      </c>
      <c r="AX611" s="12" t="s">
        <v>71</v>
      </c>
      <c r="AY611" s="151" t="s">
        <v>189</v>
      </c>
    </row>
    <row r="612" spans="2:65" s="12" customFormat="1">
      <c r="B612" s="149"/>
      <c r="D612" s="150" t="s">
        <v>144</v>
      </c>
      <c r="E612" s="151" t="s">
        <v>18</v>
      </c>
      <c r="F612" s="152" t="s">
        <v>1482</v>
      </c>
      <c r="H612" s="153">
        <v>10.313000000000001</v>
      </c>
      <c r="I612" s="154"/>
      <c r="L612" s="149"/>
      <c r="M612" s="155"/>
      <c r="T612" s="156"/>
      <c r="AT612" s="151" t="s">
        <v>144</v>
      </c>
      <c r="AU612" s="151" t="s">
        <v>80</v>
      </c>
      <c r="AV612" s="12" t="s">
        <v>80</v>
      </c>
      <c r="AW612" s="12" t="s">
        <v>32</v>
      </c>
      <c r="AX612" s="12" t="s">
        <v>71</v>
      </c>
      <c r="AY612" s="151" t="s">
        <v>189</v>
      </c>
    </row>
    <row r="613" spans="2:65" s="12" customFormat="1">
      <c r="B613" s="149"/>
      <c r="D613" s="150" t="s">
        <v>144</v>
      </c>
      <c r="E613" s="151" t="s">
        <v>18</v>
      </c>
      <c r="F613" s="152" t="s">
        <v>1483</v>
      </c>
      <c r="H613" s="153">
        <v>11.154</v>
      </c>
      <c r="I613" s="154"/>
      <c r="L613" s="149"/>
      <c r="M613" s="155"/>
      <c r="T613" s="156"/>
      <c r="AT613" s="151" t="s">
        <v>144</v>
      </c>
      <c r="AU613" s="151" t="s">
        <v>80</v>
      </c>
      <c r="AV613" s="12" t="s">
        <v>80</v>
      </c>
      <c r="AW613" s="12" t="s">
        <v>32</v>
      </c>
      <c r="AX613" s="12" t="s">
        <v>71</v>
      </c>
      <c r="AY613" s="151" t="s">
        <v>189</v>
      </c>
    </row>
    <row r="614" spans="2:65" s="12" customFormat="1">
      <c r="B614" s="149"/>
      <c r="D614" s="150" t="s">
        <v>144</v>
      </c>
      <c r="E614" s="151" t="s">
        <v>18</v>
      </c>
      <c r="F614" s="152" t="s">
        <v>1484</v>
      </c>
      <c r="H614" s="153">
        <v>10.709</v>
      </c>
      <c r="I614" s="154"/>
      <c r="L614" s="149"/>
      <c r="M614" s="155"/>
      <c r="T614" s="156"/>
      <c r="AT614" s="151" t="s">
        <v>144</v>
      </c>
      <c r="AU614" s="151" t="s">
        <v>80</v>
      </c>
      <c r="AV614" s="12" t="s">
        <v>80</v>
      </c>
      <c r="AW614" s="12" t="s">
        <v>32</v>
      </c>
      <c r="AX614" s="12" t="s">
        <v>71</v>
      </c>
      <c r="AY614" s="151" t="s">
        <v>189</v>
      </c>
    </row>
    <row r="615" spans="2:65" s="13" customFormat="1">
      <c r="B615" s="158"/>
      <c r="D615" s="150" t="s">
        <v>144</v>
      </c>
      <c r="E615" s="159" t="s">
        <v>18</v>
      </c>
      <c r="F615" s="160" t="s">
        <v>268</v>
      </c>
      <c r="H615" s="161">
        <v>73.558999999999997</v>
      </c>
      <c r="I615" s="162"/>
      <c r="L615" s="158"/>
      <c r="M615" s="163"/>
      <c r="T615" s="164"/>
      <c r="AT615" s="159" t="s">
        <v>144</v>
      </c>
      <c r="AU615" s="159" t="s">
        <v>80</v>
      </c>
      <c r="AV615" s="13" t="s">
        <v>195</v>
      </c>
      <c r="AW615" s="13" t="s">
        <v>32</v>
      </c>
      <c r="AX615" s="13" t="s">
        <v>78</v>
      </c>
      <c r="AY615" s="159" t="s">
        <v>189</v>
      </c>
    </row>
    <row r="616" spans="2:65" s="1" customFormat="1" ht="16.5" customHeight="1">
      <c r="B616" s="32"/>
      <c r="C616" s="168" t="s">
        <v>1485</v>
      </c>
      <c r="D616" s="168" t="s">
        <v>651</v>
      </c>
      <c r="E616" s="169" t="s">
        <v>1486</v>
      </c>
      <c r="F616" s="170" t="s">
        <v>1487</v>
      </c>
      <c r="G616" s="171" t="s">
        <v>135</v>
      </c>
      <c r="H616" s="172">
        <v>93.837999999999994</v>
      </c>
      <c r="I616" s="173"/>
      <c r="J616" s="174">
        <f>ROUND(I616*H616,2)</f>
        <v>0</v>
      </c>
      <c r="K616" s="170" t="s">
        <v>194</v>
      </c>
      <c r="L616" s="175"/>
      <c r="M616" s="176" t="s">
        <v>18</v>
      </c>
      <c r="N616" s="177" t="s">
        <v>42</v>
      </c>
      <c r="P616" s="141">
        <f>O616*H616</f>
        <v>0</v>
      </c>
      <c r="Q616" s="141">
        <v>3.8289999999999998E-2</v>
      </c>
      <c r="R616" s="141">
        <f>Q616*H616</f>
        <v>3.5930570199999994</v>
      </c>
      <c r="S616" s="141">
        <v>0</v>
      </c>
      <c r="T616" s="142">
        <f>S616*H616</f>
        <v>0</v>
      </c>
      <c r="AR616" s="143" t="s">
        <v>394</v>
      </c>
      <c r="AT616" s="143" t="s">
        <v>651</v>
      </c>
      <c r="AU616" s="143" t="s">
        <v>80</v>
      </c>
      <c r="AY616" s="17" t="s">
        <v>189</v>
      </c>
      <c r="BE616" s="144">
        <f>IF(N616="základní",J616,0)</f>
        <v>0</v>
      </c>
      <c r="BF616" s="144">
        <f>IF(N616="snížená",J616,0)</f>
        <v>0</v>
      </c>
      <c r="BG616" s="144">
        <f>IF(N616="zákl. přenesená",J616,0)</f>
        <v>0</v>
      </c>
      <c r="BH616" s="144">
        <f>IF(N616="sníž. přenesená",J616,0)</f>
        <v>0</v>
      </c>
      <c r="BI616" s="144">
        <f>IF(N616="nulová",J616,0)</f>
        <v>0</v>
      </c>
      <c r="BJ616" s="17" t="s">
        <v>78</v>
      </c>
      <c r="BK616" s="144">
        <f>ROUND(I616*H616,2)</f>
        <v>0</v>
      </c>
      <c r="BL616" s="17" t="s">
        <v>291</v>
      </c>
      <c r="BM616" s="143" t="s">
        <v>1488</v>
      </c>
    </row>
    <row r="617" spans="2:65" s="1" customFormat="1" ht="87.75">
      <c r="B617" s="32"/>
      <c r="D617" s="150" t="s">
        <v>133</v>
      </c>
      <c r="F617" s="157" t="s">
        <v>1489</v>
      </c>
      <c r="I617" s="147"/>
      <c r="L617" s="32"/>
      <c r="M617" s="148"/>
      <c r="T617" s="51"/>
      <c r="AT617" s="17" t="s">
        <v>133</v>
      </c>
      <c r="AU617" s="17" t="s">
        <v>80</v>
      </c>
    </row>
    <row r="618" spans="2:65" s="12" customFormat="1">
      <c r="B618" s="149"/>
      <c r="D618" s="150" t="s">
        <v>144</v>
      </c>
      <c r="E618" s="151" t="s">
        <v>18</v>
      </c>
      <c r="F618" s="152" t="s">
        <v>1465</v>
      </c>
      <c r="H618" s="153">
        <v>5.016</v>
      </c>
      <c r="I618" s="154"/>
      <c r="L618" s="149"/>
      <c r="M618" s="155"/>
      <c r="T618" s="156"/>
      <c r="AT618" s="151" t="s">
        <v>144</v>
      </c>
      <c r="AU618" s="151" t="s">
        <v>80</v>
      </c>
      <c r="AV618" s="12" t="s">
        <v>80</v>
      </c>
      <c r="AW618" s="12" t="s">
        <v>32</v>
      </c>
      <c r="AX618" s="12" t="s">
        <v>71</v>
      </c>
      <c r="AY618" s="151" t="s">
        <v>189</v>
      </c>
    </row>
    <row r="619" spans="2:65" s="12" customFormat="1">
      <c r="B619" s="149"/>
      <c r="D619" s="150" t="s">
        <v>144</v>
      </c>
      <c r="E619" s="151" t="s">
        <v>18</v>
      </c>
      <c r="F619" s="152" t="s">
        <v>1471</v>
      </c>
      <c r="H619" s="153">
        <v>7.508</v>
      </c>
      <c r="I619" s="154"/>
      <c r="L619" s="149"/>
      <c r="M619" s="155"/>
      <c r="T619" s="156"/>
      <c r="AT619" s="151" t="s">
        <v>144</v>
      </c>
      <c r="AU619" s="151" t="s">
        <v>80</v>
      </c>
      <c r="AV619" s="12" t="s">
        <v>80</v>
      </c>
      <c r="AW619" s="12" t="s">
        <v>32</v>
      </c>
      <c r="AX619" s="12" t="s">
        <v>71</v>
      </c>
      <c r="AY619" s="151" t="s">
        <v>189</v>
      </c>
    </row>
    <row r="620" spans="2:65" s="12" customFormat="1">
      <c r="B620" s="149"/>
      <c r="D620" s="150" t="s">
        <v>144</v>
      </c>
      <c r="E620" s="151" t="s">
        <v>18</v>
      </c>
      <c r="F620" s="152" t="s">
        <v>1472</v>
      </c>
      <c r="H620" s="153">
        <v>7.7549999999999999</v>
      </c>
      <c r="I620" s="154"/>
      <c r="L620" s="149"/>
      <c r="M620" s="155"/>
      <c r="T620" s="156"/>
      <c r="AT620" s="151" t="s">
        <v>144</v>
      </c>
      <c r="AU620" s="151" t="s">
        <v>80</v>
      </c>
      <c r="AV620" s="12" t="s">
        <v>80</v>
      </c>
      <c r="AW620" s="12" t="s">
        <v>32</v>
      </c>
      <c r="AX620" s="12" t="s">
        <v>71</v>
      </c>
      <c r="AY620" s="151" t="s">
        <v>189</v>
      </c>
    </row>
    <row r="621" spans="2:65" s="12" customFormat="1">
      <c r="B621" s="149"/>
      <c r="D621" s="150" t="s">
        <v>144</v>
      </c>
      <c r="E621" s="151" t="s">
        <v>18</v>
      </c>
      <c r="F621" s="152" t="s">
        <v>1478</v>
      </c>
      <c r="H621" s="153">
        <v>9.4710000000000001</v>
      </c>
      <c r="I621" s="154"/>
      <c r="L621" s="149"/>
      <c r="M621" s="155"/>
      <c r="T621" s="156"/>
      <c r="AT621" s="151" t="s">
        <v>144</v>
      </c>
      <c r="AU621" s="151" t="s">
        <v>80</v>
      </c>
      <c r="AV621" s="12" t="s">
        <v>80</v>
      </c>
      <c r="AW621" s="12" t="s">
        <v>32</v>
      </c>
      <c r="AX621" s="12" t="s">
        <v>71</v>
      </c>
      <c r="AY621" s="151" t="s">
        <v>189</v>
      </c>
    </row>
    <row r="622" spans="2:65" s="12" customFormat="1">
      <c r="B622" s="149"/>
      <c r="D622" s="150" t="s">
        <v>144</v>
      </c>
      <c r="E622" s="151" t="s">
        <v>18</v>
      </c>
      <c r="F622" s="152" t="s">
        <v>1479</v>
      </c>
      <c r="H622" s="153">
        <v>11.946</v>
      </c>
      <c r="I622" s="154"/>
      <c r="L622" s="149"/>
      <c r="M622" s="155"/>
      <c r="T622" s="156"/>
      <c r="AT622" s="151" t="s">
        <v>144</v>
      </c>
      <c r="AU622" s="151" t="s">
        <v>80</v>
      </c>
      <c r="AV622" s="12" t="s">
        <v>80</v>
      </c>
      <c r="AW622" s="12" t="s">
        <v>32</v>
      </c>
      <c r="AX622" s="12" t="s">
        <v>71</v>
      </c>
      <c r="AY622" s="151" t="s">
        <v>189</v>
      </c>
    </row>
    <row r="623" spans="2:65" s="12" customFormat="1">
      <c r="B623" s="149"/>
      <c r="D623" s="150" t="s">
        <v>144</v>
      </c>
      <c r="E623" s="151" t="s">
        <v>18</v>
      </c>
      <c r="F623" s="152" t="s">
        <v>1480</v>
      </c>
      <c r="H623" s="153">
        <v>10.840999999999999</v>
      </c>
      <c r="I623" s="154"/>
      <c r="L623" s="149"/>
      <c r="M623" s="155"/>
      <c r="T623" s="156"/>
      <c r="AT623" s="151" t="s">
        <v>144</v>
      </c>
      <c r="AU623" s="151" t="s">
        <v>80</v>
      </c>
      <c r="AV623" s="12" t="s">
        <v>80</v>
      </c>
      <c r="AW623" s="12" t="s">
        <v>32</v>
      </c>
      <c r="AX623" s="12" t="s">
        <v>71</v>
      </c>
      <c r="AY623" s="151" t="s">
        <v>189</v>
      </c>
    </row>
    <row r="624" spans="2:65" s="12" customFormat="1">
      <c r="B624" s="149"/>
      <c r="D624" s="150" t="s">
        <v>144</v>
      </c>
      <c r="E624" s="151" t="s">
        <v>18</v>
      </c>
      <c r="F624" s="152" t="s">
        <v>1481</v>
      </c>
      <c r="H624" s="153">
        <v>9.125</v>
      </c>
      <c r="I624" s="154"/>
      <c r="L624" s="149"/>
      <c r="M624" s="155"/>
      <c r="T624" s="156"/>
      <c r="AT624" s="151" t="s">
        <v>144</v>
      </c>
      <c r="AU624" s="151" t="s">
        <v>80</v>
      </c>
      <c r="AV624" s="12" t="s">
        <v>80</v>
      </c>
      <c r="AW624" s="12" t="s">
        <v>32</v>
      </c>
      <c r="AX624" s="12" t="s">
        <v>71</v>
      </c>
      <c r="AY624" s="151" t="s">
        <v>189</v>
      </c>
    </row>
    <row r="625" spans="2:65" s="12" customFormat="1">
      <c r="B625" s="149"/>
      <c r="D625" s="150" t="s">
        <v>144</v>
      </c>
      <c r="E625" s="151" t="s">
        <v>18</v>
      </c>
      <c r="F625" s="152" t="s">
        <v>1482</v>
      </c>
      <c r="H625" s="153">
        <v>10.313000000000001</v>
      </c>
      <c r="I625" s="154"/>
      <c r="L625" s="149"/>
      <c r="M625" s="155"/>
      <c r="T625" s="156"/>
      <c r="AT625" s="151" t="s">
        <v>144</v>
      </c>
      <c r="AU625" s="151" t="s">
        <v>80</v>
      </c>
      <c r="AV625" s="12" t="s">
        <v>80</v>
      </c>
      <c r="AW625" s="12" t="s">
        <v>32</v>
      </c>
      <c r="AX625" s="12" t="s">
        <v>71</v>
      </c>
      <c r="AY625" s="151" t="s">
        <v>189</v>
      </c>
    </row>
    <row r="626" spans="2:65" s="12" customFormat="1">
      <c r="B626" s="149"/>
      <c r="D626" s="150" t="s">
        <v>144</v>
      </c>
      <c r="E626" s="151" t="s">
        <v>18</v>
      </c>
      <c r="F626" s="152" t="s">
        <v>1483</v>
      </c>
      <c r="H626" s="153">
        <v>11.154</v>
      </c>
      <c r="I626" s="154"/>
      <c r="L626" s="149"/>
      <c r="M626" s="155"/>
      <c r="T626" s="156"/>
      <c r="AT626" s="151" t="s">
        <v>144</v>
      </c>
      <c r="AU626" s="151" t="s">
        <v>80</v>
      </c>
      <c r="AV626" s="12" t="s">
        <v>80</v>
      </c>
      <c r="AW626" s="12" t="s">
        <v>32</v>
      </c>
      <c r="AX626" s="12" t="s">
        <v>71</v>
      </c>
      <c r="AY626" s="151" t="s">
        <v>189</v>
      </c>
    </row>
    <row r="627" spans="2:65" s="12" customFormat="1">
      <c r="B627" s="149"/>
      <c r="D627" s="150" t="s">
        <v>144</v>
      </c>
      <c r="E627" s="151" t="s">
        <v>18</v>
      </c>
      <c r="F627" s="152" t="s">
        <v>1484</v>
      </c>
      <c r="H627" s="153">
        <v>10.709</v>
      </c>
      <c r="I627" s="154"/>
      <c r="L627" s="149"/>
      <c r="M627" s="155"/>
      <c r="T627" s="156"/>
      <c r="AT627" s="151" t="s">
        <v>144</v>
      </c>
      <c r="AU627" s="151" t="s">
        <v>80</v>
      </c>
      <c r="AV627" s="12" t="s">
        <v>80</v>
      </c>
      <c r="AW627" s="12" t="s">
        <v>32</v>
      </c>
      <c r="AX627" s="12" t="s">
        <v>71</v>
      </c>
      <c r="AY627" s="151" t="s">
        <v>189</v>
      </c>
    </row>
    <row r="628" spans="2:65" s="13" customFormat="1">
      <c r="B628" s="158"/>
      <c r="D628" s="150" t="s">
        <v>144</v>
      </c>
      <c r="E628" s="159" t="s">
        <v>18</v>
      </c>
      <c r="F628" s="160" t="s">
        <v>268</v>
      </c>
      <c r="H628" s="161">
        <v>93.837999999999994</v>
      </c>
      <c r="I628" s="162"/>
      <c r="L628" s="158"/>
      <c r="M628" s="163"/>
      <c r="T628" s="164"/>
      <c r="AT628" s="159" t="s">
        <v>144</v>
      </c>
      <c r="AU628" s="159" t="s">
        <v>80</v>
      </c>
      <c r="AV628" s="13" t="s">
        <v>195</v>
      </c>
      <c r="AW628" s="13" t="s">
        <v>32</v>
      </c>
      <c r="AX628" s="13" t="s">
        <v>78</v>
      </c>
      <c r="AY628" s="159" t="s">
        <v>189</v>
      </c>
    </row>
    <row r="629" spans="2:65" s="1" customFormat="1" ht="16.5" customHeight="1">
      <c r="B629" s="32"/>
      <c r="C629" s="168" t="s">
        <v>1490</v>
      </c>
      <c r="D629" s="168" t="s">
        <v>651</v>
      </c>
      <c r="E629" s="169" t="s">
        <v>1491</v>
      </c>
      <c r="F629" s="170" t="s">
        <v>1492</v>
      </c>
      <c r="G629" s="171" t="s">
        <v>135</v>
      </c>
      <c r="H629" s="172">
        <v>17.010000000000002</v>
      </c>
      <c r="I629" s="173"/>
      <c r="J629" s="174">
        <f>ROUND(I629*H629,2)</f>
        <v>0</v>
      </c>
      <c r="K629" s="170" t="s">
        <v>194</v>
      </c>
      <c r="L629" s="175"/>
      <c r="M629" s="176" t="s">
        <v>18</v>
      </c>
      <c r="N629" s="177" t="s">
        <v>42</v>
      </c>
      <c r="P629" s="141">
        <f>O629*H629</f>
        <v>0</v>
      </c>
      <c r="Q629" s="141">
        <v>3.1E-2</v>
      </c>
      <c r="R629" s="141">
        <f>Q629*H629</f>
        <v>0.52731000000000006</v>
      </c>
      <c r="S629" s="141">
        <v>0</v>
      </c>
      <c r="T629" s="142">
        <f>S629*H629</f>
        <v>0</v>
      </c>
      <c r="AR629" s="143" t="s">
        <v>394</v>
      </c>
      <c r="AT629" s="143" t="s">
        <v>651</v>
      </c>
      <c r="AU629" s="143" t="s">
        <v>80</v>
      </c>
      <c r="AY629" s="17" t="s">
        <v>189</v>
      </c>
      <c r="BE629" s="144">
        <f>IF(N629="základní",J629,0)</f>
        <v>0</v>
      </c>
      <c r="BF629" s="144">
        <f>IF(N629="snížená",J629,0)</f>
        <v>0</v>
      </c>
      <c r="BG629" s="144">
        <f>IF(N629="zákl. přenesená",J629,0)</f>
        <v>0</v>
      </c>
      <c r="BH629" s="144">
        <f>IF(N629="sníž. přenesená",J629,0)</f>
        <v>0</v>
      </c>
      <c r="BI629" s="144">
        <f>IF(N629="nulová",J629,0)</f>
        <v>0</v>
      </c>
      <c r="BJ629" s="17" t="s">
        <v>78</v>
      </c>
      <c r="BK629" s="144">
        <f>ROUND(I629*H629,2)</f>
        <v>0</v>
      </c>
      <c r="BL629" s="17" t="s">
        <v>291</v>
      </c>
      <c r="BM629" s="143" t="s">
        <v>1493</v>
      </c>
    </row>
    <row r="630" spans="2:65" s="1" customFormat="1" ht="48.75">
      <c r="B630" s="32"/>
      <c r="D630" s="150" t="s">
        <v>133</v>
      </c>
      <c r="F630" s="157" t="s">
        <v>1494</v>
      </c>
      <c r="I630" s="147"/>
      <c r="L630" s="32"/>
      <c r="M630" s="148"/>
      <c r="T630" s="51"/>
      <c r="AT630" s="17" t="s">
        <v>133</v>
      </c>
      <c r="AU630" s="17" t="s">
        <v>80</v>
      </c>
    </row>
    <row r="631" spans="2:65" s="12" customFormat="1">
      <c r="B631" s="149"/>
      <c r="D631" s="150" t="s">
        <v>144</v>
      </c>
      <c r="E631" s="151" t="s">
        <v>18</v>
      </c>
      <c r="F631" s="152" t="s">
        <v>1495</v>
      </c>
      <c r="H631" s="153">
        <v>15.12</v>
      </c>
      <c r="I631" s="154"/>
      <c r="L631" s="149"/>
      <c r="M631" s="155"/>
      <c r="T631" s="156"/>
      <c r="AT631" s="151" t="s">
        <v>144</v>
      </c>
      <c r="AU631" s="151" t="s">
        <v>80</v>
      </c>
      <c r="AV631" s="12" t="s">
        <v>80</v>
      </c>
      <c r="AW631" s="12" t="s">
        <v>32</v>
      </c>
      <c r="AX631" s="12" t="s">
        <v>71</v>
      </c>
      <c r="AY631" s="151" t="s">
        <v>189</v>
      </c>
    </row>
    <row r="632" spans="2:65" s="12" customFormat="1">
      <c r="B632" s="149"/>
      <c r="D632" s="150" t="s">
        <v>144</v>
      </c>
      <c r="E632" s="151" t="s">
        <v>18</v>
      </c>
      <c r="F632" s="152" t="s">
        <v>1496</v>
      </c>
      <c r="H632" s="153">
        <v>1.89</v>
      </c>
      <c r="I632" s="154"/>
      <c r="L632" s="149"/>
      <c r="M632" s="155"/>
      <c r="T632" s="156"/>
      <c r="AT632" s="151" t="s">
        <v>144</v>
      </c>
      <c r="AU632" s="151" t="s">
        <v>80</v>
      </c>
      <c r="AV632" s="12" t="s">
        <v>80</v>
      </c>
      <c r="AW632" s="12" t="s">
        <v>32</v>
      </c>
      <c r="AX632" s="12" t="s">
        <v>71</v>
      </c>
      <c r="AY632" s="151" t="s">
        <v>189</v>
      </c>
    </row>
    <row r="633" spans="2:65" s="13" customFormat="1">
      <c r="B633" s="158"/>
      <c r="D633" s="150" t="s">
        <v>144</v>
      </c>
      <c r="E633" s="159" t="s">
        <v>18</v>
      </c>
      <c r="F633" s="160" t="s">
        <v>268</v>
      </c>
      <c r="H633" s="161">
        <v>17.010000000000002</v>
      </c>
      <c r="I633" s="162"/>
      <c r="L633" s="158"/>
      <c r="M633" s="163"/>
      <c r="T633" s="164"/>
      <c r="AT633" s="159" t="s">
        <v>144</v>
      </c>
      <c r="AU633" s="159" t="s">
        <v>80</v>
      </c>
      <c r="AV633" s="13" t="s">
        <v>195</v>
      </c>
      <c r="AW633" s="13" t="s">
        <v>32</v>
      </c>
      <c r="AX633" s="13" t="s">
        <v>78</v>
      </c>
      <c r="AY633" s="159" t="s">
        <v>189</v>
      </c>
    </row>
    <row r="634" spans="2:65" s="1" customFormat="1" ht="21.75" customHeight="1">
      <c r="B634" s="32"/>
      <c r="C634" s="132" t="s">
        <v>1497</v>
      </c>
      <c r="D634" s="132" t="s">
        <v>191</v>
      </c>
      <c r="E634" s="133" t="s">
        <v>1498</v>
      </c>
      <c r="F634" s="134" t="s">
        <v>1499</v>
      </c>
      <c r="G634" s="135" t="s">
        <v>135</v>
      </c>
      <c r="H634" s="136">
        <v>16.05</v>
      </c>
      <c r="I634" s="137"/>
      <c r="J634" s="138">
        <f>ROUND(I634*H634,2)</f>
        <v>0</v>
      </c>
      <c r="K634" s="134" t="s">
        <v>194</v>
      </c>
      <c r="L634" s="32"/>
      <c r="M634" s="139" t="s">
        <v>18</v>
      </c>
      <c r="N634" s="140" t="s">
        <v>42</v>
      </c>
      <c r="P634" s="141">
        <f>O634*H634</f>
        <v>0</v>
      </c>
      <c r="Q634" s="141">
        <v>0</v>
      </c>
      <c r="R634" s="141">
        <f>Q634*H634</f>
        <v>0</v>
      </c>
      <c r="S634" s="141">
        <v>0</v>
      </c>
      <c r="T634" s="142">
        <f>S634*H634</f>
        <v>0</v>
      </c>
      <c r="AR634" s="143" t="s">
        <v>291</v>
      </c>
      <c r="AT634" s="143" t="s">
        <v>191</v>
      </c>
      <c r="AU634" s="143" t="s">
        <v>80</v>
      </c>
      <c r="AY634" s="17" t="s">
        <v>189</v>
      </c>
      <c r="BE634" s="144">
        <f>IF(N634="základní",J634,0)</f>
        <v>0</v>
      </c>
      <c r="BF634" s="144">
        <f>IF(N634="snížená",J634,0)</f>
        <v>0</v>
      </c>
      <c r="BG634" s="144">
        <f>IF(N634="zákl. přenesená",J634,0)</f>
        <v>0</v>
      </c>
      <c r="BH634" s="144">
        <f>IF(N634="sníž. přenesená",J634,0)</f>
        <v>0</v>
      </c>
      <c r="BI634" s="144">
        <f>IF(N634="nulová",J634,0)</f>
        <v>0</v>
      </c>
      <c r="BJ634" s="17" t="s">
        <v>78</v>
      </c>
      <c r="BK634" s="144">
        <f>ROUND(I634*H634,2)</f>
        <v>0</v>
      </c>
      <c r="BL634" s="17" t="s">
        <v>291</v>
      </c>
      <c r="BM634" s="143" t="s">
        <v>1500</v>
      </c>
    </row>
    <row r="635" spans="2:65" s="1" customFormat="1">
      <c r="B635" s="32"/>
      <c r="D635" s="145" t="s">
        <v>197</v>
      </c>
      <c r="F635" s="146" t="s">
        <v>1501</v>
      </c>
      <c r="I635" s="147"/>
      <c r="L635" s="32"/>
      <c r="M635" s="148"/>
      <c r="T635" s="51"/>
      <c r="AT635" s="17" t="s">
        <v>197</v>
      </c>
      <c r="AU635" s="17" t="s">
        <v>80</v>
      </c>
    </row>
    <row r="636" spans="2:65" s="12" customFormat="1">
      <c r="B636" s="149"/>
      <c r="D636" s="150" t="s">
        <v>144</v>
      </c>
      <c r="E636" s="151" t="s">
        <v>18</v>
      </c>
      <c r="F636" s="152" t="s">
        <v>1502</v>
      </c>
      <c r="H636" s="153">
        <v>16.05</v>
      </c>
      <c r="I636" s="154"/>
      <c r="L636" s="149"/>
      <c r="M636" s="155"/>
      <c r="T636" s="156"/>
      <c r="AT636" s="151" t="s">
        <v>144</v>
      </c>
      <c r="AU636" s="151" t="s">
        <v>80</v>
      </c>
      <c r="AV636" s="12" t="s">
        <v>80</v>
      </c>
      <c r="AW636" s="12" t="s">
        <v>32</v>
      </c>
      <c r="AX636" s="12" t="s">
        <v>78</v>
      </c>
      <c r="AY636" s="151" t="s">
        <v>189</v>
      </c>
    </row>
    <row r="637" spans="2:65" s="1" customFormat="1" ht="21.75" customHeight="1">
      <c r="B637" s="32"/>
      <c r="C637" s="168" t="s">
        <v>1503</v>
      </c>
      <c r="D637" s="168" t="s">
        <v>651</v>
      </c>
      <c r="E637" s="169" t="s">
        <v>1504</v>
      </c>
      <c r="F637" s="170" t="s">
        <v>1505</v>
      </c>
      <c r="G637" s="171" t="s">
        <v>135</v>
      </c>
      <c r="H637" s="172">
        <v>16.05</v>
      </c>
      <c r="I637" s="173"/>
      <c r="J637" s="174">
        <f>ROUND(I637*H637,2)</f>
        <v>0</v>
      </c>
      <c r="K637" s="170" t="s">
        <v>18</v>
      </c>
      <c r="L637" s="175"/>
      <c r="M637" s="176" t="s">
        <v>18</v>
      </c>
      <c r="N637" s="177" t="s">
        <v>42</v>
      </c>
      <c r="P637" s="141">
        <f>O637*H637</f>
        <v>0</v>
      </c>
      <c r="Q637" s="141">
        <v>5.5E-2</v>
      </c>
      <c r="R637" s="141">
        <f>Q637*H637</f>
        <v>0.88275000000000003</v>
      </c>
      <c r="S637" s="141">
        <v>0</v>
      </c>
      <c r="T637" s="142">
        <f>S637*H637</f>
        <v>0</v>
      </c>
      <c r="AR637" s="143" t="s">
        <v>394</v>
      </c>
      <c r="AT637" s="143" t="s">
        <v>651</v>
      </c>
      <c r="AU637" s="143" t="s">
        <v>80</v>
      </c>
      <c r="AY637" s="17" t="s">
        <v>189</v>
      </c>
      <c r="BE637" s="144">
        <f>IF(N637="základní",J637,0)</f>
        <v>0</v>
      </c>
      <c r="BF637" s="144">
        <f>IF(N637="snížená",J637,0)</f>
        <v>0</v>
      </c>
      <c r="BG637" s="144">
        <f>IF(N637="zákl. přenesená",J637,0)</f>
        <v>0</v>
      </c>
      <c r="BH637" s="144">
        <f>IF(N637="sníž. přenesená",J637,0)</f>
        <v>0</v>
      </c>
      <c r="BI637" s="144">
        <f>IF(N637="nulová",J637,0)</f>
        <v>0</v>
      </c>
      <c r="BJ637" s="17" t="s">
        <v>78</v>
      </c>
      <c r="BK637" s="144">
        <f>ROUND(I637*H637,2)</f>
        <v>0</v>
      </c>
      <c r="BL637" s="17" t="s">
        <v>291</v>
      </c>
      <c r="BM637" s="143" t="s">
        <v>1506</v>
      </c>
    </row>
    <row r="638" spans="2:65" s="1" customFormat="1" ht="39">
      <c r="B638" s="32"/>
      <c r="D638" s="150" t="s">
        <v>133</v>
      </c>
      <c r="F638" s="157" t="s">
        <v>1507</v>
      </c>
      <c r="I638" s="147"/>
      <c r="L638" s="32"/>
      <c r="M638" s="148"/>
      <c r="T638" s="51"/>
      <c r="AT638" s="17" t="s">
        <v>133</v>
      </c>
      <c r="AU638" s="17" t="s">
        <v>80</v>
      </c>
    </row>
    <row r="639" spans="2:65" s="1" customFormat="1" ht="24.2" customHeight="1">
      <c r="B639" s="32"/>
      <c r="C639" s="132" t="s">
        <v>1508</v>
      </c>
      <c r="D639" s="132" t="s">
        <v>191</v>
      </c>
      <c r="E639" s="133" t="s">
        <v>1509</v>
      </c>
      <c r="F639" s="134" t="s">
        <v>1510</v>
      </c>
      <c r="G639" s="135" t="s">
        <v>286</v>
      </c>
      <c r="H639" s="136">
        <v>5.35</v>
      </c>
      <c r="I639" s="137"/>
      <c r="J639" s="138">
        <f>ROUND(I639*H639,2)</f>
        <v>0</v>
      </c>
      <c r="K639" s="134" t="s">
        <v>194</v>
      </c>
      <c r="L639" s="32"/>
      <c r="M639" s="139" t="s">
        <v>18</v>
      </c>
      <c r="N639" s="140" t="s">
        <v>42</v>
      </c>
      <c r="P639" s="141">
        <f>O639*H639</f>
        <v>0</v>
      </c>
      <c r="Q639" s="141">
        <v>0</v>
      </c>
      <c r="R639" s="141">
        <f>Q639*H639</f>
        <v>0</v>
      </c>
      <c r="S639" s="141">
        <v>0</v>
      </c>
      <c r="T639" s="142">
        <f>S639*H639</f>
        <v>0</v>
      </c>
      <c r="AR639" s="143" t="s">
        <v>291</v>
      </c>
      <c r="AT639" s="143" t="s">
        <v>191</v>
      </c>
      <c r="AU639" s="143" t="s">
        <v>80</v>
      </c>
      <c r="AY639" s="17" t="s">
        <v>189</v>
      </c>
      <c r="BE639" s="144">
        <f>IF(N639="základní",J639,0)</f>
        <v>0</v>
      </c>
      <c r="BF639" s="144">
        <f>IF(N639="snížená",J639,0)</f>
        <v>0</v>
      </c>
      <c r="BG639" s="144">
        <f>IF(N639="zákl. přenesená",J639,0)</f>
        <v>0</v>
      </c>
      <c r="BH639" s="144">
        <f>IF(N639="sníž. přenesená",J639,0)</f>
        <v>0</v>
      </c>
      <c r="BI639" s="144">
        <f>IF(N639="nulová",J639,0)</f>
        <v>0</v>
      </c>
      <c r="BJ639" s="17" t="s">
        <v>78</v>
      </c>
      <c r="BK639" s="144">
        <f>ROUND(I639*H639,2)</f>
        <v>0</v>
      </c>
      <c r="BL639" s="17" t="s">
        <v>291</v>
      </c>
      <c r="BM639" s="143" t="s">
        <v>1511</v>
      </c>
    </row>
    <row r="640" spans="2:65" s="1" customFormat="1">
      <c r="B640" s="32"/>
      <c r="D640" s="145" t="s">
        <v>197</v>
      </c>
      <c r="F640" s="146" t="s">
        <v>1512</v>
      </c>
      <c r="I640" s="147"/>
      <c r="L640" s="32"/>
      <c r="M640" s="148"/>
      <c r="T640" s="51"/>
      <c r="AT640" s="17" t="s">
        <v>197</v>
      </c>
      <c r="AU640" s="17" t="s">
        <v>80</v>
      </c>
    </row>
    <row r="641" spans="2:65" s="12" customFormat="1">
      <c r="B641" s="149"/>
      <c r="D641" s="150" t="s">
        <v>144</v>
      </c>
      <c r="E641" s="151" t="s">
        <v>18</v>
      </c>
      <c r="F641" s="152" t="s">
        <v>1513</v>
      </c>
      <c r="H641" s="153">
        <v>5.35</v>
      </c>
      <c r="I641" s="154"/>
      <c r="L641" s="149"/>
      <c r="M641" s="155"/>
      <c r="T641" s="156"/>
      <c r="AT641" s="151" t="s">
        <v>144</v>
      </c>
      <c r="AU641" s="151" t="s">
        <v>80</v>
      </c>
      <c r="AV641" s="12" t="s">
        <v>80</v>
      </c>
      <c r="AW641" s="12" t="s">
        <v>32</v>
      </c>
      <c r="AX641" s="12" t="s">
        <v>78</v>
      </c>
      <c r="AY641" s="151" t="s">
        <v>189</v>
      </c>
    </row>
    <row r="642" spans="2:65" s="1" customFormat="1" ht="16.5" customHeight="1">
      <c r="B642" s="32"/>
      <c r="C642" s="168" t="s">
        <v>1514</v>
      </c>
      <c r="D642" s="168" t="s">
        <v>651</v>
      </c>
      <c r="E642" s="169" t="s">
        <v>1515</v>
      </c>
      <c r="F642" s="170" t="s">
        <v>1516</v>
      </c>
      <c r="G642" s="171" t="s">
        <v>135</v>
      </c>
      <c r="H642" s="172">
        <v>1.605</v>
      </c>
      <c r="I642" s="173"/>
      <c r="J642" s="174">
        <f>ROUND(I642*H642,2)</f>
        <v>0</v>
      </c>
      <c r="K642" s="170" t="s">
        <v>194</v>
      </c>
      <c r="L642" s="175"/>
      <c r="M642" s="176" t="s">
        <v>18</v>
      </c>
      <c r="N642" s="177" t="s">
        <v>42</v>
      </c>
      <c r="P642" s="141">
        <f>O642*H642</f>
        <v>0</v>
      </c>
      <c r="Q642" s="141">
        <v>0.04</v>
      </c>
      <c r="R642" s="141">
        <f>Q642*H642</f>
        <v>6.4200000000000007E-2</v>
      </c>
      <c r="S642" s="141">
        <v>0</v>
      </c>
      <c r="T642" s="142">
        <f>S642*H642</f>
        <v>0</v>
      </c>
      <c r="AR642" s="143" t="s">
        <v>394</v>
      </c>
      <c r="AT642" s="143" t="s">
        <v>651</v>
      </c>
      <c r="AU642" s="143" t="s">
        <v>80</v>
      </c>
      <c r="AY642" s="17" t="s">
        <v>189</v>
      </c>
      <c r="BE642" s="144">
        <f>IF(N642="základní",J642,0)</f>
        <v>0</v>
      </c>
      <c r="BF642" s="144">
        <f>IF(N642="snížená",J642,0)</f>
        <v>0</v>
      </c>
      <c r="BG642" s="144">
        <f>IF(N642="zákl. přenesená",J642,0)</f>
        <v>0</v>
      </c>
      <c r="BH642" s="144">
        <f>IF(N642="sníž. přenesená",J642,0)</f>
        <v>0</v>
      </c>
      <c r="BI642" s="144">
        <f>IF(N642="nulová",J642,0)</f>
        <v>0</v>
      </c>
      <c r="BJ642" s="17" t="s">
        <v>78</v>
      </c>
      <c r="BK642" s="144">
        <f>ROUND(I642*H642,2)</f>
        <v>0</v>
      </c>
      <c r="BL642" s="17" t="s">
        <v>291</v>
      </c>
      <c r="BM642" s="143" t="s">
        <v>1517</v>
      </c>
    </row>
    <row r="643" spans="2:65" s="12" customFormat="1">
      <c r="B643" s="149"/>
      <c r="D643" s="150" t="s">
        <v>144</v>
      </c>
      <c r="E643" s="151" t="s">
        <v>18</v>
      </c>
      <c r="F643" s="152" t="s">
        <v>1518</v>
      </c>
      <c r="H643" s="153">
        <v>1.605</v>
      </c>
      <c r="I643" s="154"/>
      <c r="L643" s="149"/>
      <c r="M643" s="155"/>
      <c r="T643" s="156"/>
      <c r="AT643" s="151" t="s">
        <v>144</v>
      </c>
      <c r="AU643" s="151" t="s">
        <v>80</v>
      </c>
      <c r="AV643" s="12" t="s">
        <v>80</v>
      </c>
      <c r="AW643" s="12" t="s">
        <v>32</v>
      </c>
      <c r="AX643" s="12" t="s">
        <v>78</v>
      </c>
      <c r="AY643" s="151" t="s">
        <v>189</v>
      </c>
    </row>
    <row r="644" spans="2:65" s="1" customFormat="1" ht="24.2" customHeight="1">
      <c r="B644" s="32"/>
      <c r="C644" s="132" t="s">
        <v>1519</v>
      </c>
      <c r="D644" s="132" t="s">
        <v>191</v>
      </c>
      <c r="E644" s="133" t="s">
        <v>1520</v>
      </c>
      <c r="F644" s="134" t="s">
        <v>1521</v>
      </c>
      <c r="G644" s="135" t="s">
        <v>286</v>
      </c>
      <c r="H644" s="136">
        <v>7.4</v>
      </c>
      <c r="I644" s="137"/>
      <c r="J644" s="138">
        <f>ROUND(I644*H644,2)</f>
        <v>0</v>
      </c>
      <c r="K644" s="134" t="s">
        <v>194</v>
      </c>
      <c r="L644" s="32"/>
      <c r="M644" s="139" t="s">
        <v>18</v>
      </c>
      <c r="N644" s="140" t="s">
        <v>42</v>
      </c>
      <c r="P644" s="141">
        <f>O644*H644</f>
        <v>0</v>
      </c>
      <c r="Q644" s="141">
        <v>0</v>
      </c>
      <c r="R644" s="141">
        <f>Q644*H644</f>
        <v>0</v>
      </c>
      <c r="S644" s="141">
        <v>0</v>
      </c>
      <c r="T644" s="142">
        <f>S644*H644</f>
        <v>0</v>
      </c>
      <c r="AR644" s="143" t="s">
        <v>291</v>
      </c>
      <c r="AT644" s="143" t="s">
        <v>191</v>
      </c>
      <c r="AU644" s="143" t="s">
        <v>80</v>
      </c>
      <c r="AY644" s="17" t="s">
        <v>189</v>
      </c>
      <c r="BE644" s="144">
        <f>IF(N644="základní",J644,0)</f>
        <v>0</v>
      </c>
      <c r="BF644" s="144">
        <f>IF(N644="snížená",J644,0)</f>
        <v>0</v>
      </c>
      <c r="BG644" s="144">
        <f>IF(N644="zákl. přenesená",J644,0)</f>
        <v>0</v>
      </c>
      <c r="BH644" s="144">
        <f>IF(N644="sníž. přenesená",J644,0)</f>
        <v>0</v>
      </c>
      <c r="BI644" s="144">
        <f>IF(N644="nulová",J644,0)</f>
        <v>0</v>
      </c>
      <c r="BJ644" s="17" t="s">
        <v>78</v>
      </c>
      <c r="BK644" s="144">
        <f>ROUND(I644*H644,2)</f>
        <v>0</v>
      </c>
      <c r="BL644" s="17" t="s">
        <v>291</v>
      </c>
      <c r="BM644" s="143" t="s">
        <v>1522</v>
      </c>
    </row>
    <row r="645" spans="2:65" s="1" customFormat="1">
      <c r="B645" s="32"/>
      <c r="D645" s="145" t="s">
        <v>197</v>
      </c>
      <c r="F645" s="146" t="s">
        <v>1523</v>
      </c>
      <c r="I645" s="147"/>
      <c r="L645" s="32"/>
      <c r="M645" s="148"/>
      <c r="T645" s="51"/>
      <c r="AT645" s="17" t="s">
        <v>197</v>
      </c>
      <c r="AU645" s="17" t="s">
        <v>80</v>
      </c>
    </row>
    <row r="646" spans="2:65" s="12" customFormat="1">
      <c r="B646" s="149"/>
      <c r="D646" s="150" t="s">
        <v>144</v>
      </c>
      <c r="E646" s="151" t="s">
        <v>18</v>
      </c>
      <c r="F646" s="152" t="s">
        <v>1524</v>
      </c>
      <c r="H646" s="153">
        <v>7.4</v>
      </c>
      <c r="I646" s="154"/>
      <c r="L646" s="149"/>
      <c r="M646" s="155"/>
      <c r="T646" s="156"/>
      <c r="AT646" s="151" t="s">
        <v>144</v>
      </c>
      <c r="AU646" s="151" t="s">
        <v>80</v>
      </c>
      <c r="AV646" s="12" t="s">
        <v>80</v>
      </c>
      <c r="AW646" s="12" t="s">
        <v>32</v>
      </c>
      <c r="AX646" s="12" t="s">
        <v>78</v>
      </c>
      <c r="AY646" s="151" t="s">
        <v>189</v>
      </c>
    </row>
    <row r="647" spans="2:65" s="1" customFormat="1" ht="16.5" customHeight="1">
      <c r="B647" s="32"/>
      <c r="C647" s="168" t="s">
        <v>1525</v>
      </c>
      <c r="D647" s="168" t="s">
        <v>651</v>
      </c>
      <c r="E647" s="169" t="s">
        <v>1526</v>
      </c>
      <c r="F647" s="170" t="s">
        <v>1527</v>
      </c>
      <c r="G647" s="171" t="s">
        <v>286</v>
      </c>
      <c r="H647" s="172">
        <v>7.4</v>
      </c>
      <c r="I647" s="173"/>
      <c r="J647" s="174">
        <f>ROUND(I647*H647,2)</f>
        <v>0</v>
      </c>
      <c r="K647" s="170" t="s">
        <v>194</v>
      </c>
      <c r="L647" s="175"/>
      <c r="M647" s="176" t="s">
        <v>18</v>
      </c>
      <c r="N647" s="177" t="s">
        <v>42</v>
      </c>
      <c r="P647" s="141">
        <f>O647*H647</f>
        <v>0</v>
      </c>
      <c r="Q647" s="141">
        <v>2.9999999999999997E-4</v>
      </c>
      <c r="R647" s="141">
        <f>Q647*H647</f>
        <v>2.2199999999999998E-3</v>
      </c>
      <c r="S647" s="141">
        <v>0</v>
      </c>
      <c r="T647" s="142">
        <f>S647*H647</f>
        <v>0</v>
      </c>
      <c r="AR647" s="143" t="s">
        <v>394</v>
      </c>
      <c r="AT647" s="143" t="s">
        <v>651</v>
      </c>
      <c r="AU647" s="143" t="s">
        <v>80</v>
      </c>
      <c r="AY647" s="17" t="s">
        <v>189</v>
      </c>
      <c r="BE647" s="144">
        <f>IF(N647="základní",J647,0)</f>
        <v>0</v>
      </c>
      <c r="BF647" s="144">
        <f>IF(N647="snížená",J647,0)</f>
        <v>0</v>
      </c>
      <c r="BG647" s="144">
        <f>IF(N647="zákl. přenesená",J647,0)</f>
        <v>0</v>
      </c>
      <c r="BH647" s="144">
        <f>IF(N647="sníž. přenesená",J647,0)</f>
        <v>0</v>
      </c>
      <c r="BI647" s="144">
        <f>IF(N647="nulová",J647,0)</f>
        <v>0</v>
      </c>
      <c r="BJ647" s="17" t="s">
        <v>78</v>
      </c>
      <c r="BK647" s="144">
        <f>ROUND(I647*H647,2)</f>
        <v>0</v>
      </c>
      <c r="BL647" s="17" t="s">
        <v>291</v>
      </c>
      <c r="BM647" s="143" t="s">
        <v>1528</v>
      </c>
    </row>
    <row r="648" spans="2:65" s="1" customFormat="1" ht="16.5" customHeight="1">
      <c r="B648" s="32"/>
      <c r="C648" s="132" t="s">
        <v>1529</v>
      </c>
      <c r="D648" s="132" t="s">
        <v>191</v>
      </c>
      <c r="E648" s="133" t="s">
        <v>1530</v>
      </c>
      <c r="F648" s="134" t="s">
        <v>1531</v>
      </c>
      <c r="G648" s="135" t="s">
        <v>135</v>
      </c>
      <c r="H648" s="136">
        <v>3.4</v>
      </c>
      <c r="I648" s="137"/>
      <c r="J648" s="138">
        <f>ROUND(I648*H648,2)</f>
        <v>0</v>
      </c>
      <c r="K648" s="134" t="s">
        <v>194</v>
      </c>
      <c r="L648" s="32"/>
      <c r="M648" s="139" t="s">
        <v>18</v>
      </c>
      <c r="N648" s="140" t="s">
        <v>42</v>
      </c>
      <c r="P648" s="141">
        <f>O648*H648</f>
        <v>0</v>
      </c>
      <c r="Q648" s="141">
        <v>0</v>
      </c>
      <c r="R648" s="141">
        <f>Q648*H648</f>
        <v>0</v>
      </c>
      <c r="S648" s="141">
        <v>0</v>
      </c>
      <c r="T648" s="142">
        <f>S648*H648</f>
        <v>0</v>
      </c>
      <c r="AR648" s="143" t="s">
        <v>291</v>
      </c>
      <c r="AT648" s="143" t="s">
        <v>191</v>
      </c>
      <c r="AU648" s="143" t="s">
        <v>80</v>
      </c>
      <c r="AY648" s="17" t="s">
        <v>189</v>
      </c>
      <c r="BE648" s="144">
        <f>IF(N648="základní",J648,0)</f>
        <v>0</v>
      </c>
      <c r="BF648" s="144">
        <f>IF(N648="snížená",J648,0)</f>
        <v>0</v>
      </c>
      <c r="BG648" s="144">
        <f>IF(N648="zákl. přenesená",J648,0)</f>
        <v>0</v>
      </c>
      <c r="BH648" s="144">
        <f>IF(N648="sníž. přenesená",J648,0)</f>
        <v>0</v>
      </c>
      <c r="BI648" s="144">
        <f>IF(N648="nulová",J648,0)</f>
        <v>0</v>
      </c>
      <c r="BJ648" s="17" t="s">
        <v>78</v>
      </c>
      <c r="BK648" s="144">
        <f>ROUND(I648*H648,2)</f>
        <v>0</v>
      </c>
      <c r="BL648" s="17" t="s">
        <v>291</v>
      </c>
      <c r="BM648" s="143" t="s">
        <v>1532</v>
      </c>
    </row>
    <row r="649" spans="2:65" s="1" customFormat="1">
      <c r="B649" s="32"/>
      <c r="D649" s="145" t="s">
        <v>197</v>
      </c>
      <c r="F649" s="146" t="s">
        <v>1533</v>
      </c>
      <c r="I649" s="147"/>
      <c r="L649" s="32"/>
      <c r="M649" s="148"/>
      <c r="T649" s="51"/>
      <c r="AT649" s="17" t="s">
        <v>197</v>
      </c>
      <c r="AU649" s="17" t="s">
        <v>80</v>
      </c>
    </row>
    <row r="650" spans="2:65" s="12" customFormat="1">
      <c r="B650" s="149"/>
      <c r="D650" s="150" t="s">
        <v>144</v>
      </c>
      <c r="E650" s="151" t="s">
        <v>18</v>
      </c>
      <c r="F650" s="152" t="s">
        <v>1534</v>
      </c>
      <c r="H650" s="153">
        <v>3.4</v>
      </c>
      <c r="I650" s="154"/>
      <c r="L650" s="149"/>
      <c r="M650" s="155"/>
      <c r="T650" s="156"/>
      <c r="AT650" s="151" t="s">
        <v>144</v>
      </c>
      <c r="AU650" s="151" t="s">
        <v>80</v>
      </c>
      <c r="AV650" s="12" t="s">
        <v>80</v>
      </c>
      <c r="AW650" s="12" t="s">
        <v>32</v>
      </c>
      <c r="AX650" s="12" t="s">
        <v>78</v>
      </c>
      <c r="AY650" s="151" t="s">
        <v>189</v>
      </c>
    </row>
    <row r="651" spans="2:65" s="1" customFormat="1" ht="16.5" customHeight="1">
      <c r="B651" s="32"/>
      <c r="C651" s="168" t="s">
        <v>1535</v>
      </c>
      <c r="D651" s="168" t="s">
        <v>651</v>
      </c>
      <c r="E651" s="169" t="s">
        <v>1536</v>
      </c>
      <c r="F651" s="170" t="s">
        <v>1537</v>
      </c>
      <c r="G651" s="171" t="s">
        <v>135</v>
      </c>
      <c r="H651" s="172">
        <v>3.74</v>
      </c>
      <c r="I651" s="173"/>
      <c r="J651" s="174">
        <f>ROUND(I651*H651,2)</f>
        <v>0</v>
      </c>
      <c r="K651" s="170" t="s">
        <v>194</v>
      </c>
      <c r="L651" s="175"/>
      <c r="M651" s="176" t="s">
        <v>18</v>
      </c>
      <c r="N651" s="177" t="s">
        <v>42</v>
      </c>
      <c r="P651" s="141">
        <f>O651*H651</f>
        <v>0</v>
      </c>
      <c r="Q651" s="141">
        <v>0.01</v>
      </c>
      <c r="R651" s="141">
        <f>Q651*H651</f>
        <v>3.7400000000000003E-2</v>
      </c>
      <c r="S651" s="141">
        <v>0</v>
      </c>
      <c r="T651" s="142">
        <f>S651*H651</f>
        <v>0</v>
      </c>
      <c r="AR651" s="143" t="s">
        <v>394</v>
      </c>
      <c r="AT651" s="143" t="s">
        <v>651</v>
      </c>
      <c r="AU651" s="143" t="s">
        <v>80</v>
      </c>
      <c r="AY651" s="17" t="s">
        <v>189</v>
      </c>
      <c r="BE651" s="144">
        <f>IF(N651="základní",J651,0)</f>
        <v>0</v>
      </c>
      <c r="BF651" s="144">
        <f>IF(N651="snížená",J651,0)</f>
        <v>0</v>
      </c>
      <c r="BG651" s="144">
        <f>IF(N651="zákl. přenesená",J651,0)</f>
        <v>0</v>
      </c>
      <c r="BH651" s="144">
        <f>IF(N651="sníž. přenesená",J651,0)</f>
        <v>0</v>
      </c>
      <c r="BI651" s="144">
        <f>IF(N651="nulová",J651,0)</f>
        <v>0</v>
      </c>
      <c r="BJ651" s="17" t="s">
        <v>78</v>
      </c>
      <c r="BK651" s="144">
        <f>ROUND(I651*H651,2)</f>
        <v>0</v>
      </c>
      <c r="BL651" s="17" t="s">
        <v>291</v>
      </c>
      <c r="BM651" s="143" t="s">
        <v>1538</v>
      </c>
    </row>
    <row r="652" spans="2:65" s="1" customFormat="1" ht="39">
      <c r="B652" s="32"/>
      <c r="D652" s="150" t="s">
        <v>133</v>
      </c>
      <c r="F652" s="157" t="s">
        <v>1539</v>
      </c>
      <c r="I652" s="147"/>
      <c r="L652" s="32"/>
      <c r="M652" s="148"/>
      <c r="T652" s="51"/>
      <c r="AT652" s="17" t="s">
        <v>133</v>
      </c>
      <c r="AU652" s="17" t="s">
        <v>80</v>
      </c>
    </row>
    <row r="653" spans="2:65" s="12" customFormat="1">
      <c r="B653" s="149"/>
      <c r="D653" s="150" t="s">
        <v>144</v>
      </c>
      <c r="F653" s="152" t="s">
        <v>1540</v>
      </c>
      <c r="H653" s="153">
        <v>3.74</v>
      </c>
      <c r="I653" s="154"/>
      <c r="L653" s="149"/>
      <c r="M653" s="155"/>
      <c r="T653" s="156"/>
      <c r="AT653" s="151" t="s">
        <v>144</v>
      </c>
      <c r="AU653" s="151" t="s">
        <v>80</v>
      </c>
      <c r="AV653" s="12" t="s">
        <v>80</v>
      </c>
      <c r="AW653" s="12" t="s">
        <v>4</v>
      </c>
      <c r="AX653" s="12" t="s">
        <v>78</v>
      </c>
      <c r="AY653" s="151" t="s">
        <v>189</v>
      </c>
    </row>
    <row r="654" spans="2:65" s="1" customFormat="1" ht="24.2" customHeight="1">
      <c r="B654" s="32"/>
      <c r="C654" s="132" t="s">
        <v>1541</v>
      </c>
      <c r="D654" s="132" t="s">
        <v>191</v>
      </c>
      <c r="E654" s="133" t="s">
        <v>1542</v>
      </c>
      <c r="F654" s="134" t="s">
        <v>1543</v>
      </c>
      <c r="G654" s="135" t="s">
        <v>551</v>
      </c>
      <c r="H654" s="136">
        <v>10</v>
      </c>
      <c r="I654" s="137"/>
      <c r="J654" s="138">
        <f>ROUND(I654*H654,2)</f>
        <v>0</v>
      </c>
      <c r="K654" s="134" t="s">
        <v>194</v>
      </c>
      <c r="L654" s="32"/>
      <c r="M654" s="139" t="s">
        <v>18</v>
      </c>
      <c r="N654" s="140" t="s">
        <v>42</v>
      </c>
      <c r="P654" s="141">
        <f>O654*H654</f>
        <v>0</v>
      </c>
      <c r="Q654" s="141">
        <v>1.7000000000000001E-4</v>
      </c>
      <c r="R654" s="141">
        <f>Q654*H654</f>
        <v>1.7000000000000001E-3</v>
      </c>
      <c r="S654" s="141">
        <v>0</v>
      </c>
      <c r="T654" s="142">
        <f>S654*H654</f>
        <v>0</v>
      </c>
      <c r="AR654" s="143" t="s">
        <v>291</v>
      </c>
      <c r="AT654" s="143" t="s">
        <v>191</v>
      </c>
      <c r="AU654" s="143" t="s">
        <v>80</v>
      </c>
      <c r="AY654" s="17" t="s">
        <v>189</v>
      </c>
      <c r="BE654" s="144">
        <f>IF(N654="základní",J654,0)</f>
        <v>0</v>
      </c>
      <c r="BF654" s="144">
        <f>IF(N654="snížená",J654,0)</f>
        <v>0</v>
      </c>
      <c r="BG654" s="144">
        <f>IF(N654="zákl. přenesená",J654,0)</f>
        <v>0</v>
      </c>
      <c r="BH654" s="144">
        <f>IF(N654="sníž. přenesená",J654,0)</f>
        <v>0</v>
      </c>
      <c r="BI654" s="144">
        <f>IF(N654="nulová",J654,0)</f>
        <v>0</v>
      </c>
      <c r="BJ654" s="17" t="s">
        <v>78</v>
      </c>
      <c r="BK654" s="144">
        <f>ROUND(I654*H654,2)</f>
        <v>0</v>
      </c>
      <c r="BL654" s="17" t="s">
        <v>291</v>
      </c>
      <c r="BM654" s="143" t="s">
        <v>1544</v>
      </c>
    </row>
    <row r="655" spans="2:65" s="1" customFormat="1">
      <c r="B655" s="32"/>
      <c r="D655" s="145" t="s">
        <v>197</v>
      </c>
      <c r="F655" s="146" t="s">
        <v>1545</v>
      </c>
      <c r="I655" s="147"/>
      <c r="L655" s="32"/>
      <c r="M655" s="148"/>
      <c r="T655" s="51"/>
      <c r="AT655" s="17" t="s">
        <v>197</v>
      </c>
      <c r="AU655" s="17" t="s">
        <v>80</v>
      </c>
    </row>
    <row r="656" spans="2:65" s="1" customFormat="1" ht="16.5" customHeight="1">
      <c r="B656" s="32"/>
      <c r="C656" s="168" t="s">
        <v>1546</v>
      </c>
      <c r="D656" s="168" t="s">
        <v>651</v>
      </c>
      <c r="E656" s="169" t="s">
        <v>1547</v>
      </c>
      <c r="F656" s="170" t="s">
        <v>1548</v>
      </c>
      <c r="G656" s="171" t="s">
        <v>551</v>
      </c>
      <c r="H656" s="172">
        <v>10</v>
      </c>
      <c r="I656" s="173"/>
      <c r="J656" s="174">
        <f>ROUND(I656*H656,2)</f>
        <v>0</v>
      </c>
      <c r="K656" s="170" t="s">
        <v>194</v>
      </c>
      <c r="L656" s="175"/>
      <c r="M656" s="176" t="s">
        <v>18</v>
      </c>
      <c r="N656" s="177" t="s">
        <v>42</v>
      </c>
      <c r="P656" s="141">
        <f>O656*H656</f>
        <v>0</v>
      </c>
      <c r="Q656" s="141">
        <v>2.8900000000000002E-3</v>
      </c>
      <c r="R656" s="141">
        <f>Q656*H656</f>
        <v>2.8900000000000002E-2</v>
      </c>
      <c r="S656" s="141">
        <v>0</v>
      </c>
      <c r="T656" s="142">
        <f>S656*H656</f>
        <v>0</v>
      </c>
      <c r="AR656" s="143" t="s">
        <v>394</v>
      </c>
      <c r="AT656" s="143" t="s">
        <v>651</v>
      </c>
      <c r="AU656" s="143" t="s">
        <v>80</v>
      </c>
      <c r="AY656" s="17" t="s">
        <v>189</v>
      </c>
      <c r="BE656" s="144">
        <f>IF(N656="základní",J656,0)</f>
        <v>0</v>
      </c>
      <c r="BF656" s="144">
        <f>IF(N656="snížená",J656,0)</f>
        <v>0</v>
      </c>
      <c r="BG656" s="144">
        <f>IF(N656="zákl. přenesená",J656,0)</f>
        <v>0</v>
      </c>
      <c r="BH656" s="144">
        <f>IF(N656="sníž. přenesená",J656,0)</f>
        <v>0</v>
      </c>
      <c r="BI656" s="144">
        <f>IF(N656="nulová",J656,0)</f>
        <v>0</v>
      </c>
      <c r="BJ656" s="17" t="s">
        <v>78</v>
      </c>
      <c r="BK656" s="144">
        <f>ROUND(I656*H656,2)</f>
        <v>0</v>
      </c>
      <c r="BL656" s="17" t="s">
        <v>291</v>
      </c>
      <c r="BM656" s="143" t="s">
        <v>1549</v>
      </c>
    </row>
    <row r="657" spans="2:65" s="1" customFormat="1" ht="16.5" customHeight="1">
      <c r="B657" s="32"/>
      <c r="C657" s="132" t="s">
        <v>1550</v>
      </c>
      <c r="D657" s="132" t="s">
        <v>191</v>
      </c>
      <c r="E657" s="133" t="s">
        <v>1551</v>
      </c>
      <c r="F657" s="134" t="s">
        <v>1552</v>
      </c>
      <c r="G657" s="135" t="s">
        <v>551</v>
      </c>
      <c r="H657" s="136">
        <v>1</v>
      </c>
      <c r="I657" s="137"/>
      <c r="J657" s="138">
        <f>ROUND(I657*H657,2)</f>
        <v>0</v>
      </c>
      <c r="K657" s="134" t="s">
        <v>194</v>
      </c>
      <c r="L657" s="32"/>
      <c r="M657" s="139" t="s">
        <v>18</v>
      </c>
      <c r="N657" s="140" t="s">
        <v>42</v>
      </c>
      <c r="P657" s="141">
        <f>O657*H657</f>
        <v>0</v>
      </c>
      <c r="Q657" s="141">
        <v>0</v>
      </c>
      <c r="R657" s="141">
        <f>Q657*H657</f>
        <v>0</v>
      </c>
      <c r="S657" s="141">
        <v>0</v>
      </c>
      <c r="T657" s="142">
        <f>S657*H657</f>
        <v>0</v>
      </c>
      <c r="AR657" s="143" t="s">
        <v>291</v>
      </c>
      <c r="AT657" s="143" t="s">
        <v>191</v>
      </c>
      <c r="AU657" s="143" t="s">
        <v>80</v>
      </c>
      <c r="AY657" s="17" t="s">
        <v>189</v>
      </c>
      <c r="BE657" s="144">
        <f>IF(N657="základní",J657,0)</f>
        <v>0</v>
      </c>
      <c r="BF657" s="144">
        <f>IF(N657="snížená",J657,0)</f>
        <v>0</v>
      </c>
      <c r="BG657" s="144">
        <f>IF(N657="zákl. přenesená",J657,0)</f>
        <v>0</v>
      </c>
      <c r="BH657" s="144">
        <f>IF(N657="sníž. přenesená",J657,0)</f>
        <v>0</v>
      </c>
      <c r="BI657" s="144">
        <f>IF(N657="nulová",J657,0)</f>
        <v>0</v>
      </c>
      <c r="BJ657" s="17" t="s">
        <v>78</v>
      </c>
      <c r="BK657" s="144">
        <f>ROUND(I657*H657,2)</f>
        <v>0</v>
      </c>
      <c r="BL657" s="17" t="s">
        <v>291</v>
      </c>
      <c r="BM657" s="143" t="s">
        <v>1553</v>
      </c>
    </row>
    <row r="658" spans="2:65" s="1" customFormat="1">
      <c r="B658" s="32"/>
      <c r="D658" s="145" t="s">
        <v>197</v>
      </c>
      <c r="F658" s="146" t="s">
        <v>1554</v>
      </c>
      <c r="I658" s="147"/>
      <c r="L658" s="32"/>
      <c r="M658" s="148"/>
      <c r="T658" s="51"/>
      <c r="AT658" s="17" t="s">
        <v>197</v>
      </c>
      <c r="AU658" s="17" t="s">
        <v>80</v>
      </c>
    </row>
    <row r="659" spans="2:65" s="1" customFormat="1" ht="16.5" customHeight="1">
      <c r="B659" s="32"/>
      <c r="C659" s="168" t="s">
        <v>1555</v>
      </c>
      <c r="D659" s="168" t="s">
        <v>651</v>
      </c>
      <c r="E659" s="169" t="s">
        <v>1556</v>
      </c>
      <c r="F659" s="170" t="s">
        <v>1557</v>
      </c>
      <c r="G659" s="171" t="s">
        <v>286</v>
      </c>
      <c r="H659" s="172">
        <v>23</v>
      </c>
      <c r="I659" s="173"/>
      <c r="J659" s="174">
        <f>ROUND(I659*H659,2)</f>
        <v>0</v>
      </c>
      <c r="K659" s="170" t="s">
        <v>194</v>
      </c>
      <c r="L659" s="175"/>
      <c r="M659" s="176" t="s">
        <v>18</v>
      </c>
      <c r="N659" s="177" t="s">
        <v>42</v>
      </c>
      <c r="P659" s="141">
        <f>O659*H659</f>
        <v>0</v>
      </c>
      <c r="Q659" s="141">
        <v>1.4999999999999999E-4</v>
      </c>
      <c r="R659" s="141">
        <f>Q659*H659</f>
        <v>3.4499999999999995E-3</v>
      </c>
      <c r="S659" s="141">
        <v>0</v>
      </c>
      <c r="T659" s="142">
        <f>S659*H659</f>
        <v>0</v>
      </c>
      <c r="AR659" s="143" t="s">
        <v>394</v>
      </c>
      <c r="AT659" s="143" t="s">
        <v>651</v>
      </c>
      <c r="AU659" s="143" t="s">
        <v>80</v>
      </c>
      <c r="AY659" s="17" t="s">
        <v>189</v>
      </c>
      <c r="BE659" s="144">
        <f>IF(N659="základní",J659,0)</f>
        <v>0</v>
      </c>
      <c r="BF659" s="144">
        <f>IF(N659="snížená",J659,0)</f>
        <v>0</v>
      </c>
      <c r="BG659" s="144">
        <f>IF(N659="zákl. přenesená",J659,0)</f>
        <v>0</v>
      </c>
      <c r="BH659" s="144">
        <f>IF(N659="sníž. přenesená",J659,0)</f>
        <v>0</v>
      </c>
      <c r="BI659" s="144">
        <f>IF(N659="nulová",J659,0)</f>
        <v>0</v>
      </c>
      <c r="BJ659" s="17" t="s">
        <v>78</v>
      </c>
      <c r="BK659" s="144">
        <f>ROUND(I659*H659,2)</f>
        <v>0</v>
      </c>
      <c r="BL659" s="17" t="s">
        <v>291</v>
      </c>
      <c r="BM659" s="143" t="s">
        <v>1558</v>
      </c>
    </row>
    <row r="660" spans="2:65" s="12" customFormat="1">
      <c r="B660" s="149"/>
      <c r="D660" s="150" t="s">
        <v>144</v>
      </c>
      <c r="E660" s="151" t="s">
        <v>18</v>
      </c>
      <c r="F660" s="152" t="s">
        <v>1559</v>
      </c>
      <c r="H660" s="153">
        <v>23</v>
      </c>
      <c r="I660" s="154"/>
      <c r="L660" s="149"/>
      <c r="M660" s="155"/>
      <c r="T660" s="156"/>
      <c r="AT660" s="151" t="s">
        <v>144</v>
      </c>
      <c r="AU660" s="151" t="s">
        <v>80</v>
      </c>
      <c r="AV660" s="12" t="s">
        <v>80</v>
      </c>
      <c r="AW660" s="12" t="s">
        <v>32</v>
      </c>
      <c r="AX660" s="12" t="s">
        <v>78</v>
      </c>
      <c r="AY660" s="151" t="s">
        <v>189</v>
      </c>
    </row>
    <row r="661" spans="2:65" s="1" customFormat="1" ht="16.5" customHeight="1">
      <c r="B661" s="32"/>
      <c r="C661" s="132" t="s">
        <v>1560</v>
      </c>
      <c r="D661" s="132" t="s">
        <v>191</v>
      </c>
      <c r="E661" s="133" t="s">
        <v>1561</v>
      </c>
      <c r="F661" s="134" t="s">
        <v>1562</v>
      </c>
      <c r="G661" s="135" t="s">
        <v>1563</v>
      </c>
      <c r="H661" s="136">
        <v>378</v>
      </c>
      <c r="I661" s="137"/>
      <c r="J661" s="138">
        <f>ROUND(I661*H661,2)</f>
        <v>0</v>
      </c>
      <c r="K661" s="134" t="s">
        <v>18</v>
      </c>
      <c r="L661" s="32"/>
      <c r="M661" s="139" t="s">
        <v>18</v>
      </c>
      <c r="N661" s="140" t="s">
        <v>42</v>
      </c>
      <c r="P661" s="141">
        <f>O661*H661</f>
        <v>0</v>
      </c>
      <c r="Q661" s="141">
        <v>5.0000000000000002E-5</v>
      </c>
      <c r="R661" s="141">
        <f>Q661*H661</f>
        <v>1.89E-2</v>
      </c>
      <c r="S661" s="141">
        <v>0</v>
      </c>
      <c r="T661" s="142">
        <f>S661*H661</f>
        <v>0</v>
      </c>
      <c r="AR661" s="143" t="s">
        <v>291</v>
      </c>
      <c r="AT661" s="143" t="s">
        <v>191</v>
      </c>
      <c r="AU661" s="143" t="s">
        <v>80</v>
      </c>
      <c r="AY661" s="17" t="s">
        <v>189</v>
      </c>
      <c r="BE661" s="144">
        <f>IF(N661="základní",J661,0)</f>
        <v>0</v>
      </c>
      <c r="BF661" s="144">
        <f>IF(N661="snížená",J661,0)</f>
        <v>0</v>
      </c>
      <c r="BG661" s="144">
        <f>IF(N661="zákl. přenesená",J661,0)</f>
        <v>0</v>
      </c>
      <c r="BH661" s="144">
        <f>IF(N661="sníž. přenesená",J661,0)</f>
        <v>0</v>
      </c>
      <c r="BI661" s="144">
        <f>IF(N661="nulová",J661,0)</f>
        <v>0</v>
      </c>
      <c r="BJ661" s="17" t="s">
        <v>78</v>
      </c>
      <c r="BK661" s="144">
        <f>ROUND(I661*H661,2)</f>
        <v>0</v>
      </c>
      <c r="BL661" s="17" t="s">
        <v>291</v>
      </c>
      <c r="BM661" s="143" t="s">
        <v>1564</v>
      </c>
    </row>
    <row r="662" spans="2:65" s="1" customFormat="1" ht="97.5">
      <c r="B662" s="32"/>
      <c r="D662" s="150" t="s">
        <v>133</v>
      </c>
      <c r="F662" s="157" t="s">
        <v>1565</v>
      </c>
      <c r="I662" s="147"/>
      <c r="L662" s="32"/>
      <c r="M662" s="148"/>
      <c r="T662" s="51"/>
      <c r="AT662" s="17" t="s">
        <v>133</v>
      </c>
      <c r="AU662" s="17" t="s">
        <v>80</v>
      </c>
    </row>
    <row r="663" spans="2:65" s="12" customFormat="1">
      <c r="B663" s="149"/>
      <c r="D663" s="150" t="s">
        <v>144</v>
      </c>
      <c r="F663" s="152" t="s">
        <v>1566</v>
      </c>
      <c r="H663" s="153">
        <v>378</v>
      </c>
      <c r="I663" s="154"/>
      <c r="L663" s="149"/>
      <c r="M663" s="155"/>
      <c r="T663" s="156"/>
      <c r="AT663" s="151" t="s">
        <v>144</v>
      </c>
      <c r="AU663" s="151" t="s">
        <v>80</v>
      </c>
      <c r="AV663" s="12" t="s">
        <v>80</v>
      </c>
      <c r="AW663" s="12" t="s">
        <v>4</v>
      </c>
      <c r="AX663" s="12" t="s">
        <v>78</v>
      </c>
      <c r="AY663" s="151" t="s">
        <v>189</v>
      </c>
    </row>
    <row r="664" spans="2:65" s="1" customFormat="1" ht="16.5" customHeight="1">
      <c r="B664" s="32"/>
      <c r="C664" s="168" t="s">
        <v>1567</v>
      </c>
      <c r="D664" s="168" t="s">
        <v>651</v>
      </c>
      <c r="E664" s="169" t="s">
        <v>1568</v>
      </c>
      <c r="F664" s="170" t="s">
        <v>1569</v>
      </c>
      <c r="G664" s="171" t="s">
        <v>256</v>
      </c>
      <c r="H664" s="172">
        <v>0.122</v>
      </c>
      <c r="I664" s="173"/>
      <c r="J664" s="174">
        <f>ROUND(I664*H664,2)</f>
        <v>0</v>
      </c>
      <c r="K664" s="170" t="s">
        <v>194</v>
      </c>
      <c r="L664" s="175"/>
      <c r="M664" s="176" t="s">
        <v>18</v>
      </c>
      <c r="N664" s="177" t="s">
        <v>42</v>
      </c>
      <c r="P664" s="141">
        <f>O664*H664</f>
        <v>0</v>
      </c>
      <c r="Q664" s="141">
        <v>1</v>
      </c>
      <c r="R664" s="141">
        <f>Q664*H664</f>
        <v>0.122</v>
      </c>
      <c r="S664" s="141">
        <v>0</v>
      </c>
      <c r="T664" s="142">
        <f>S664*H664</f>
        <v>0</v>
      </c>
      <c r="AR664" s="143" t="s">
        <v>394</v>
      </c>
      <c r="AT664" s="143" t="s">
        <v>651</v>
      </c>
      <c r="AU664" s="143" t="s">
        <v>80</v>
      </c>
      <c r="AY664" s="17" t="s">
        <v>189</v>
      </c>
      <c r="BE664" s="144">
        <f>IF(N664="základní",J664,0)</f>
        <v>0</v>
      </c>
      <c r="BF664" s="144">
        <f>IF(N664="snížená",J664,0)</f>
        <v>0</v>
      </c>
      <c r="BG664" s="144">
        <f>IF(N664="zákl. přenesená",J664,0)</f>
        <v>0</v>
      </c>
      <c r="BH664" s="144">
        <f>IF(N664="sníž. přenesená",J664,0)</f>
        <v>0</v>
      </c>
      <c r="BI664" s="144">
        <f>IF(N664="nulová",J664,0)</f>
        <v>0</v>
      </c>
      <c r="BJ664" s="17" t="s">
        <v>78</v>
      </c>
      <c r="BK664" s="144">
        <f>ROUND(I664*H664,2)</f>
        <v>0</v>
      </c>
      <c r="BL664" s="17" t="s">
        <v>291</v>
      </c>
      <c r="BM664" s="143" t="s">
        <v>1570</v>
      </c>
    </row>
    <row r="665" spans="2:65" s="12" customFormat="1">
      <c r="B665" s="149"/>
      <c r="D665" s="150" t="s">
        <v>144</v>
      </c>
      <c r="E665" s="151" t="s">
        <v>18</v>
      </c>
      <c r="F665" s="152" t="s">
        <v>1571</v>
      </c>
      <c r="H665" s="153">
        <v>0.122</v>
      </c>
      <c r="I665" s="154"/>
      <c r="L665" s="149"/>
      <c r="M665" s="155"/>
      <c r="T665" s="156"/>
      <c r="AT665" s="151" t="s">
        <v>144</v>
      </c>
      <c r="AU665" s="151" t="s">
        <v>80</v>
      </c>
      <c r="AV665" s="12" t="s">
        <v>80</v>
      </c>
      <c r="AW665" s="12" t="s">
        <v>32</v>
      </c>
      <c r="AX665" s="12" t="s">
        <v>78</v>
      </c>
      <c r="AY665" s="151" t="s">
        <v>189</v>
      </c>
    </row>
    <row r="666" spans="2:65" s="1" customFormat="1" ht="16.5" customHeight="1">
      <c r="B666" s="32"/>
      <c r="C666" s="168" t="s">
        <v>1572</v>
      </c>
      <c r="D666" s="168" t="s">
        <v>651</v>
      </c>
      <c r="E666" s="169" t="s">
        <v>1573</v>
      </c>
      <c r="F666" s="170" t="s">
        <v>1574</v>
      </c>
      <c r="G666" s="171" t="s">
        <v>256</v>
      </c>
      <c r="H666" s="172">
        <v>0.20899999999999999</v>
      </c>
      <c r="I666" s="173"/>
      <c r="J666" s="174">
        <f>ROUND(I666*H666,2)</f>
        <v>0</v>
      </c>
      <c r="K666" s="170" t="s">
        <v>194</v>
      </c>
      <c r="L666" s="175"/>
      <c r="M666" s="176" t="s">
        <v>18</v>
      </c>
      <c r="N666" s="177" t="s">
        <v>42</v>
      </c>
      <c r="P666" s="141">
        <f>O666*H666</f>
        <v>0</v>
      </c>
      <c r="Q666" s="141">
        <v>1</v>
      </c>
      <c r="R666" s="141">
        <f>Q666*H666</f>
        <v>0.20899999999999999</v>
      </c>
      <c r="S666" s="141">
        <v>0</v>
      </c>
      <c r="T666" s="142">
        <f>S666*H666</f>
        <v>0</v>
      </c>
      <c r="AR666" s="143" t="s">
        <v>394</v>
      </c>
      <c r="AT666" s="143" t="s">
        <v>651</v>
      </c>
      <c r="AU666" s="143" t="s">
        <v>80</v>
      </c>
      <c r="AY666" s="17" t="s">
        <v>189</v>
      </c>
      <c r="BE666" s="144">
        <f>IF(N666="základní",J666,0)</f>
        <v>0</v>
      </c>
      <c r="BF666" s="144">
        <f>IF(N666="snížená",J666,0)</f>
        <v>0</v>
      </c>
      <c r="BG666" s="144">
        <f>IF(N666="zákl. přenesená",J666,0)</f>
        <v>0</v>
      </c>
      <c r="BH666" s="144">
        <f>IF(N666="sníž. přenesená",J666,0)</f>
        <v>0</v>
      </c>
      <c r="BI666" s="144">
        <f>IF(N666="nulová",J666,0)</f>
        <v>0</v>
      </c>
      <c r="BJ666" s="17" t="s">
        <v>78</v>
      </c>
      <c r="BK666" s="144">
        <f>ROUND(I666*H666,2)</f>
        <v>0</v>
      </c>
      <c r="BL666" s="17" t="s">
        <v>291</v>
      </c>
      <c r="BM666" s="143" t="s">
        <v>1575</v>
      </c>
    </row>
    <row r="667" spans="2:65" s="12" customFormat="1">
      <c r="B667" s="149"/>
      <c r="D667" s="150" t="s">
        <v>144</v>
      </c>
      <c r="E667" s="151" t="s">
        <v>18</v>
      </c>
      <c r="F667" s="152" t="s">
        <v>1576</v>
      </c>
      <c r="H667" s="153">
        <v>0.20899999999999999</v>
      </c>
      <c r="I667" s="154"/>
      <c r="L667" s="149"/>
      <c r="M667" s="155"/>
      <c r="T667" s="156"/>
      <c r="AT667" s="151" t="s">
        <v>144</v>
      </c>
      <c r="AU667" s="151" t="s">
        <v>80</v>
      </c>
      <c r="AV667" s="12" t="s">
        <v>80</v>
      </c>
      <c r="AW667" s="12" t="s">
        <v>32</v>
      </c>
      <c r="AX667" s="12" t="s">
        <v>78</v>
      </c>
      <c r="AY667" s="151" t="s">
        <v>189</v>
      </c>
    </row>
    <row r="668" spans="2:65" s="1" customFormat="1" ht="16.5" customHeight="1">
      <c r="B668" s="32"/>
      <c r="C668" s="168" t="s">
        <v>1577</v>
      </c>
      <c r="D668" s="168" t="s">
        <v>651</v>
      </c>
      <c r="E668" s="169" t="s">
        <v>1578</v>
      </c>
      <c r="F668" s="170" t="s">
        <v>1579</v>
      </c>
      <c r="G668" s="171" t="s">
        <v>286</v>
      </c>
      <c r="H668" s="172">
        <v>4.7E-2</v>
      </c>
      <c r="I668" s="173"/>
      <c r="J668" s="174">
        <f>ROUND(I668*H668,2)</f>
        <v>0</v>
      </c>
      <c r="K668" s="170" t="s">
        <v>194</v>
      </c>
      <c r="L668" s="175"/>
      <c r="M668" s="176" t="s">
        <v>18</v>
      </c>
      <c r="N668" s="177" t="s">
        <v>42</v>
      </c>
      <c r="P668" s="141">
        <f>O668*H668</f>
        <v>0</v>
      </c>
      <c r="Q668" s="141">
        <v>2.546E-2</v>
      </c>
      <c r="R668" s="141">
        <f>Q668*H668</f>
        <v>1.19662E-3</v>
      </c>
      <c r="S668" s="141">
        <v>0</v>
      </c>
      <c r="T668" s="142">
        <f>S668*H668</f>
        <v>0</v>
      </c>
      <c r="AR668" s="143" t="s">
        <v>394</v>
      </c>
      <c r="AT668" s="143" t="s">
        <v>651</v>
      </c>
      <c r="AU668" s="143" t="s">
        <v>80</v>
      </c>
      <c r="AY668" s="17" t="s">
        <v>189</v>
      </c>
      <c r="BE668" s="144">
        <f>IF(N668="základní",J668,0)</f>
        <v>0</v>
      </c>
      <c r="BF668" s="144">
        <f>IF(N668="snížená",J668,0)</f>
        <v>0</v>
      </c>
      <c r="BG668" s="144">
        <f>IF(N668="zákl. přenesená",J668,0)</f>
        <v>0</v>
      </c>
      <c r="BH668" s="144">
        <f>IF(N668="sníž. přenesená",J668,0)</f>
        <v>0</v>
      </c>
      <c r="BI668" s="144">
        <f>IF(N668="nulová",J668,0)</f>
        <v>0</v>
      </c>
      <c r="BJ668" s="17" t="s">
        <v>78</v>
      </c>
      <c r="BK668" s="144">
        <f>ROUND(I668*H668,2)</f>
        <v>0</v>
      </c>
      <c r="BL668" s="17" t="s">
        <v>291</v>
      </c>
      <c r="BM668" s="143" t="s">
        <v>1580</v>
      </c>
    </row>
    <row r="669" spans="2:65" s="12" customFormat="1">
      <c r="B669" s="149"/>
      <c r="D669" s="150" t="s">
        <v>144</v>
      </c>
      <c r="E669" s="151" t="s">
        <v>18</v>
      </c>
      <c r="F669" s="152" t="s">
        <v>1581</v>
      </c>
      <c r="H669" s="153">
        <v>4.7E-2</v>
      </c>
      <c r="I669" s="154"/>
      <c r="L669" s="149"/>
      <c r="M669" s="155"/>
      <c r="T669" s="156"/>
      <c r="AT669" s="151" t="s">
        <v>144</v>
      </c>
      <c r="AU669" s="151" t="s">
        <v>80</v>
      </c>
      <c r="AV669" s="12" t="s">
        <v>80</v>
      </c>
      <c r="AW669" s="12" t="s">
        <v>32</v>
      </c>
      <c r="AX669" s="12" t="s">
        <v>78</v>
      </c>
      <c r="AY669" s="151" t="s">
        <v>189</v>
      </c>
    </row>
    <row r="670" spans="2:65" s="1" customFormat="1" ht="24.2" customHeight="1">
      <c r="B670" s="32"/>
      <c r="C670" s="132" t="s">
        <v>1582</v>
      </c>
      <c r="D670" s="132" t="s">
        <v>191</v>
      </c>
      <c r="E670" s="133" t="s">
        <v>1583</v>
      </c>
      <c r="F670" s="134" t="s">
        <v>1584</v>
      </c>
      <c r="G670" s="135" t="s">
        <v>135</v>
      </c>
      <c r="H670" s="136">
        <v>7.6180000000000003</v>
      </c>
      <c r="I670" s="137"/>
      <c r="J670" s="138">
        <f>ROUND(I670*H670,2)</f>
        <v>0</v>
      </c>
      <c r="K670" s="134" t="s">
        <v>194</v>
      </c>
      <c r="L670" s="32"/>
      <c r="M670" s="139" t="s">
        <v>18</v>
      </c>
      <c r="N670" s="140" t="s">
        <v>42</v>
      </c>
      <c r="P670" s="141">
        <f>O670*H670</f>
        <v>0</v>
      </c>
      <c r="Q670" s="141">
        <v>1.4999999999999999E-4</v>
      </c>
      <c r="R670" s="141">
        <f>Q670*H670</f>
        <v>1.1427E-3</v>
      </c>
      <c r="S670" s="141">
        <v>0</v>
      </c>
      <c r="T670" s="142">
        <f>S670*H670</f>
        <v>0</v>
      </c>
      <c r="AR670" s="143" t="s">
        <v>291</v>
      </c>
      <c r="AT670" s="143" t="s">
        <v>191</v>
      </c>
      <c r="AU670" s="143" t="s">
        <v>80</v>
      </c>
      <c r="AY670" s="17" t="s">
        <v>189</v>
      </c>
      <c r="BE670" s="144">
        <f>IF(N670="základní",J670,0)</f>
        <v>0</v>
      </c>
      <c r="BF670" s="144">
        <f>IF(N670="snížená",J670,0)</f>
        <v>0</v>
      </c>
      <c r="BG670" s="144">
        <f>IF(N670="zákl. přenesená",J670,0)</f>
        <v>0</v>
      </c>
      <c r="BH670" s="144">
        <f>IF(N670="sníž. přenesená",J670,0)</f>
        <v>0</v>
      </c>
      <c r="BI670" s="144">
        <f>IF(N670="nulová",J670,0)</f>
        <v>0</v>
      </c>
      <c r="BJ670" s="17" t="s">
        <v>78</v>
      </c>
      <c r="BK670" s="144">
        <f>ROUND(I670*H670,2)</f>
        <v>0</v>
      </c>
      <c r="BL670" s="17" t="s">
        <v>291</v>
      </c>
      <c r="BM670" s="143" t="s">
        <v>1585</v>
      </c>
    </row>
    <row r="671" spans="2:65" s="1" customFormat="1">
      <c r="B671" s="32"/>
      <c r="D671" s="145" t="s">
        <v>197</v>
      </c>
      <c r="F671" s="146" t="s">
        <v>1586</v>
      </c>
      <c r="I671" s="147"/>
      <c r="L671" s="32"/>
      <c r="M671" s="148"/>
      <c r="T671" s="51"/>
      <c r="AT671" s="17" t="s">
        <v>197</v>
      </c>
      <c r="AU671" s="17" t="s">
        <v>80</v>
      </c>
    </row>
    <row r="672" spans="2:65" s="12" customFormat="1">
      <c r="B672" s="149"/>
      <c r="D672" s="150" t="s">
        <v>144</v>
      </c>
      <c r="E672" s="151" t="s">
        <v>18</v>
      </c>
      <c r="F672" s="152" t="s">
        <v>1587</v>
      </c>
      <c r="H672" s="153">
        <v>7.6180000000000003</v>
      </c>
      <c r="I672" s="154"/>
      <c r="L672" s="149"/>
      <c r="M672" s="155"/>
      <c r="T672" s="156"/>
      <c r="AT672" s="151" t="s">
        <v>144</v>
      </c>
      <c r="AU672" s="151" t="s">
        <v>80</v>
      </c>
      <c r="AV672" s="12" t="s">
        <v>80</v>
      </c>
      <c r="AW672" s="12" t="s">
        <v>32</v>
      </c>
      <c r="AX672" s="12" t="s">
        <v>78</v>
      </c>
      <c r="AY672" s="151" t="s">
        <v>189</v>
      </c>
    </row>
    <row r="673" spans="2:65" s="1" customFormat="1" ht="16.5" customHeight="1">
      <c r="B673" s="32"/>
      <c r="C673" s="168" t="s">
        <v>1588</v>
      </c>
      <c r="D673" s="168" t="s">
        <v>651</v>
      </c>
      <c r="E673" s="169" t="s">
        <v>1589</v>
      </c>
      <c r="F673" s="170" t="s">
        <v>1590</v>
      </c>
      <c r="G673" s="171" t="s">
        <v>135</v>
      </c>
      <c r="H673" s="172">
        <v>7.6180000000000003</v>
      </c>
      <c r="I673" s="173"/>
      <c r="J673" s="174">
        <f>ROUND(I673*H673,2)</f>
        <v>0</v>
      </c>
      <c r="K673" s="170" t="s">
        <v>194</v>
      </c>
      <c r="L673" s="175"/>
      <c r="M673" s="176" t="s">
        <v>18</v>
      </c>
      <c r="N673" s="177" t="s">
        <v>42</v>
      </c>
      <c r="P673" s="141">
        <f>O673*H673</f>
        <v>0</v>
      </c>
      <c r="Q673" s="141">
        <v>2.7E-2</v>
      </c>
      <c r="R673" s="141">
        <f>Q673*H673</f>
        <v>0.20568600000000001</v>
      </c>
      <c r="S673" s="141">
        <v>0</v>
      </c>
      <c r="T673" s="142">
        <f>S673*H673</f>
        <v>0</v>
      </c>
      <c r="AR673" s="143" t="s">
        <v>394</v>
      </c>
      <c r="AT673" s="143" t="s">
        <v>651</v>
      </c>
      <c r="AU673" s="143" t="s">
        <v>80</v>
      </c>
      <c r="AY673" s="17" t="s">
        <v>189</v>
      </c>
      <c r="BE673" s="144">
        <f>IF(N673="základní",J673,0)</f>
        <v>0</v>
      </c>
      <c r="BF673" s="144">
        <f>IF(N673="snížená",J673,0)</f>
        <v>0</v>
      </c>
      <c r="BG673" s="144">
        <f>IF(N673="zákl. přenesená",J673,0)</f>
        <v>0</v>
      </c>
      <c r="BH673" s="144">
        <f>IF(N673="sníž. přenesená",J673,0)</f>
        <v>0</v>
      </c>
      <c r="BI673" s="144">
        <f>IF(N673="nulová",J673,0)</f>
        <v>0</v>
      </c>
      <c r="BJ673" s="17" t="s">
        <v>78</v>
      </c>
      <c r="BK673" s="144">
        <f>ROUND(I673*H673,2)</f>
        <v>0</v>
      </c>
      <c r="BL673" s="17" t="s">
        <v>291</v>
      </c>
      <c r="BM673" s="143" t="s">
        <v>1591</v>
      </c>
    </row>
    <row r="674" spans="2:65" s="1" customFormat="1" ht="24.2" customHeight="1">
      <c r="B674" s="32"/>
      <c r="C674" s="132" t="s">
        <v>1592</v>
      </c>
      <c r="D674" s="132" t="s">
        <v>191</v>
      </c>
      <c r="E674" s="133" t="s">
        <v>1593</v>
      </c>
      <c r="F674" s="134" t="s">
        <v>1594</v>
      </c>
      <c r="G674" s="135" t="s">
        <v>135</v>
      </c>
      <c r="H674" s="136">
        <v>2.44</v>
      </c>
      <c r="I674" s="137"/>
      <c r="J674" s="138">
        <f>ROUND(I674*H674,2)</f>
        <v>0</v>
      </c>
      <c r="K674" s="134" t="s">
        <v>194</v>
      </c>
      <c r="L674" s="32"/>
      <c r="M674" s="139" t="s">
        <v>18</v>
      </c>
      <c r="N674" s="140" t="s">
        <v>42</v>
      </c>
      <c r="P674" s="141">
        <f>O674*H674</f>
        <v>0</v>
      </c>
      <c r="Q674" s="141">
        <v>6.6E-4</v>
      </c>
      <c r="R674" s="141">
        <f>Q674*H674</f>
        <v>1.6103999999999999E-3</v>
      </c>
      <c r="S674" s="141">
        <v>0</v>
      </c>
      <c r="T674" s="142">
        <f>S674*H674</f>
        <v>0</v>
      </c>
      <c r="AR674" s="143" t="s">
        <v>291</v>
      </c>
      <c r="AT674" s="143" t="s">
        <v>191</v>
      </c>
      <c r="AU674" s="143" t="s">
        <v>80</v>
      </c>
      <c r="AY674" s="17" t="s">
        <v>189</v>
      </c>
      <c r="BE674" s="144">
        <f>IF(N674="základní",J674,0)</f>
        <v>0</v>
      </c>
      <c r="BF674" s="144">
        <f>IF(N674="snížená",J674,0)</f>
        <v>0</v>
      </c>
      <c r="BG674" s="144">
        <f>IF(N674="zákl. přenesená",J674,0)</f>
        <v>0</v>
      </c>
      <c r="BH674" s="144">
        <f>IF(N674="sníž. přenesená",J674,0)</f>
        <v>0</v>
      </c>
      <c r="BI674" s="144">
        <f>IF(N674="nulová",J674,0)</f>
        <v>0</v>
      </c>
      <c r="BJ674" s="17" t="s">
        <v>78</v>
      </c>
      <c r="BK674" s="144">
        <f>ROUND(I674*H674,2)</f>
        <v>0</v>
      </c>
      <c r="BL674" s="17" t="s">
        <v>291</v>
      </c>
      <c r="BM674" s="143" t="s">
        <v>1595</v>
      </c>
    </row>
    <row r="675" spans="2:65" s="1" customFormat="1">
      <c r="B675" s="32"/>
      <c r="D675" s="145" t="s">
        <v>197</v>
      </c>
      <c r="F675" s="146" t="s">
        <v>1596</v>
      </c>
      <c r="I675" s="147"/>
      <c r="L675" s="32"/>
      <c r="M675" s="148"/>
      <c r="T675" s="51"/>
      <c r="AT675" s="17" t="s">
        <v>197</v>
      </c>
      <c r="AU675" s="17" t="s">
        <v>80</v>
      </c>
    </row>
    <row r="676" spans="2:65" s="12" customFormat="1">
      <c r="B676" s="149"/>
      <c r="D676" s="150" t="s">
        <v>144</v>
      </c>
      <c r="E676" s="151" t="s">
        <v>18</v>
      </c>
      <c r="F676" s="152" t="s">
        <v>1597</v>
      </c>
      <c r="H676" s="153">
        <v>2.44</v>
      </c>
      <c r="I676" s="154"/>
      <c r="L676" s="149"/>
      <c r="M676" s="155"/>
      <c r="T676" s="156"/>
      <c r="AT676" s="151" t="s">
        <v>144</v>
      </c>
      <c r="AU676" s="151" t="s">
        <v>80</v>
      </c>
      <c r="AV676" s="12" t="s">
        <v>80</v>
      </c>
      <c r="AW676" s="12" t="s">
        <v>32</v>
      </c>
      <c r="AX676" s="12" t="s">
        <v>78</v>
      </c>
      <c r="AY676" s="151" t="s">
        <v>189</v>
      </c>
    </row>
    <row r="677" spans="2:65" s="1" customFormat="1" ht="24.2" customHeight="1">
      <c r="B677" s="32"/>
      <c r="C677" s="132" t="s">
        <v>1598</v>
      </c>
      <c r="D677" s="132" t="s">
        <v>191</v>
      </c>
      <c r="E677" s="133" t="s">
        <v>1599</v>
      </c>
      <c r="F677" s="134" t="s">
        <v>1600</v>
      </c>
      <c r="G677" s="135" t="s">
        <v>135</v>
      </c>
      <c r="H677" s="136">
        <v>3.9390000000000001</v>
      </c>
      <c r="I677" s="137"/>
      <c r="J677" s="138">
        <f>ROUND(I677*H677,2)</f>
        <v>0</v>
      </c>
      <c r="K677" s="134" t="s">
        <v>194</v>
      </c>
      <c r="L677" s="32"/>
      <c r="M677" s="139" t="s">
        <v>18</v>
      </c>
      <c r="N677" s="140" t="s">
        <v>42</v>
      </c>
      <c r="P677" s="141">
        <f>O677*H677</f>
        <v>0</v>
      </c>
      <c r="Q677" s="141">
        <v>4.4999999999999999E-4</v>
      </c>
      <c r="R677" s="141">
        <f>Q677*H677</f>
        <v>1.7725499999999999E-3</v>
      </c>
      <c r="S677" s="141">
        <v>0</v>
      </c>
      <c r="T677" s="142">
        <f>S677*H677</f>
        <v>0</v>
      </c>
      <c r="AR677" s="143" t="s">
        <v>291</v>
      </c>
      <c r="AT677" s="143" t="s">
        <v>191</v>
      </c>
      <c r="AU677" s="143" t="s">
        <v>80</v>
      </c>
      <c r="AY677" s="17" t="s">
        <v>189</v>
      </c>
      <c r="BE677" s="144">
        <f>IF(N677="základní",J677,0)</f>
        <v>0</v>
      </c>
      <c r="BF677" s="144">
        <f>IF(N677="snížená",J677,0)</f>
        <v>0</v>
      </c>
      <c r="BG677" s="144">
        <f>IF(N677="zákl. přenesená",J677,0)</f>
        <v>0</v>
      </c>
      <c r="BH677" s="144">
        <f>IF(N677="sníž. přenesená",J677,0)</f>
        <v>0</v>
      </c>
      <c r="BI677" s="144">
        <f>IF(N677="nulová",J677,0)</f>
        <v>0</v>
      </c>
      <c r="BJ677" s="17" t="s">
        <v>78</v>
      </c>
      <c r="BK677" s="144">
        <f>ROUND(I677*H677,2)</f>
        <v>0</v>
      </c>
      <c r="BL677" s="17" t="s">
        <v>291</v>
      </c>
      <c r="BM677" s="143" t="s">
        <v>1601</v>
      </c>
    </row>
    <row r="678" spans="2:65" s="1" customFormat="1">
      <c r="B678" s="32"/>
      <c r="D678" s="145" t="s">
        <v>197</v>
      </c>
      <c r="F678" s="146" t="s">
        <v>1602</v>
      </c>
      <c r="I678" s="147"/>
      <c r="L678" s="32"/>
      <c r="M678" s="148"/>
      <c r="T678" s="51"/>
      <c r="AT678" s="17" t="s">
        <v>197</v>
      </c>
      <c r="AU678" s="17" t="s">
        <v>80</v>
      </c>
    </row>
    <row r="679" spans="2:65" s="12" customFormat="1">
      <c r="B679" s="149"/>
      <c r="D679" s="150" t="s">
        <v>144</v>
      </c>
      <c r="E679" s="151" t="s">
        <v>18</v>
      </c>
      <c r="F679" s="152" t="s">
        <v>1603</v>
      </c>
      <c r="H679" s="153">
        <v>3.9390000000000001</v>
      </c>
      <c r="I679" s="154"/>
      <c r="L679" s="149"/>
      <c r="M679" s="155"/>
      <c r="T679" s="156"/>
      <c r="AT679" s="151" t="s">
        <v>144</v>
      </c>
      <c r="AU679" s="151" t="s">
        <v>80</v>
      </c>
      <c r="AV679" s="12" t="s">
        <v>80</v>
      </c>
      <c r="AW679" s="12" t="s">
        <v>32</v>
      </c>
      <c r="AX679" s="12" t="s">
        <v>78</v>
      </c>
      <c r="AY679" s="151" t="s">
        <v>189</v>
      </c>
    </row>
    <row r="680" spans="2:65" s="1" customFormat="1" ht="16.5" customHeight="1">
      <c r="B680" s="32"/>
      <c r="C680" s="168" t="s">
        <v>1604</v>
      </c>
      <c r="D680" s="168" t="s">
        <v>651</v>
      </c>
      <c r="E680" s="169" t="s">
        <v>1605</v>
      </c>
      <c r="F680" s="170" t="s">
        <v>1606</v>
      </c>
      <c r="G680" s="171" t="s">
        <v>135</v>
      </c>
      <c r="H680" s="172">
        <v>6.3789999999999996</v>
      </c>
      <c r="I680" s="173"/>
      <c r="J680" s="174">
        <f>ROUND(I680*H680,2)</f>
        <v>0</v>
      </c>
      <c r="K680" s="170" t="s">
        <v>194</v>
      </c>
      <c r="L680" s="175"/>
      <c r="M680" s="176" t="s">
        <v>18</v>
      </c>
      <c r="N680" s="177" t="s">
        <v>42</v>
      </c>
      <c r="P680" s="141">
        <f>O680*H680</f>
        <v>0</v>
      </c>
      <c r="Q680" s="141">
        <v>2.7E-2</v>
      </c>
      <c r="R680" s="141">
        <f>Q680*H680</f>
        <v>0.172233</v>
      </c>
      <c r="S680" s="141">
        <v>0</v>
      </c>
      <c r="T680" s="142">
        <f>S680*H680</f>
        <v>0</v>
      </c>
      <c r="AR680" s="143" t="s">
        <v>394</v>
      </c>
      <c r="AT680" s="143" t="s">
        <v>651</v>
      </c>
      <c r="AU680" s="143" t="s">
        <v>80</v>
      </c>
      <c r="AY680" s="17" t="s">
        <v>189</v>
      </c>
      <c r="BE680" s="144">
        <f>IF(N680="základní",J680,0)</f>
        <v>0</v>
      </c>
      <c r="BF680" s="144">
        <f>IF(N680="snížená",J680,0)</f>
        <v>0</v>
      </c>
      <c r="BG680" s="144">
        <f>IF(N680="zákl. přenesená",J680,0)</f>
        <v>0</v>
      </c>
      <c r="BH680" s="144">
        <f>IF(N680="sníž. přenesená",J680,0)</f>
        <v>0</v>
      </c>
      <c r="BI680" s="144">
        <f>IF(N680="nulová",J680,0)</f>
        <v>0</v>
      </c>
      <c r="BJ680" s="17" t="s">
        <v>78</v>
      </c>
      <c r="BK680" s="144">
        <f>ROUND(I680*H680,2)</f>
        <v>0</v>
      </c>
      <c r="BL680" s="17" t="s">
        <v>291</v>
      </c>
      <c r="BM680" s="143" t="s">
        <v>1607</v>
      </c>
    </row>
    <row r="681" spans="2:65" s="12" customFormat="1">
      <c r="B681" s="149"/>
      <c r="D681" s="150" t="s">
        <v>144</v>
      </c>
      <c r="E681" s="151" t="s">
        <v>18</v>
      </c>
      <c r="F681" s="152" t="s">
        <v>1597</v>
      </c>
      <c r="H681" s="153">
        <v>2.44</v>
      </c>
      <c r="I681" s="154"/>
      <c r="L681" s="149"/>
      <c r="M681" s="155"/>
      <c r="T681" s="156"/>
      <c r="AT681" s="151" t="s">
        <v>144</v>
      </c>
      <c r="AU681" s="151" t="s">
        <v>80</v>
      </c>
      <c r="AV681" s="12" t="s">
        <v>80</v>
      </c>
      <c r="AW681" s="12" t="s">
        <v>32</v>
      </c>
      <c r="AX681" s="12" t="s">
        <v>71</v>
      </c>
      <c r="AY681" s="151" t="s">
        <v>189</v>
      </c>
    </row>
    <row r="682" spans="2:65" s="12" customFormat="1">
      <c r="B682" s="149"/>
      <c r="D682" s="150" t="s">
        <v>144</v>
      </c>
      <c r="E682" s="151" t="s">
        <v>18</v>
      </c>
      <c r="F682" s="152" t="s">
        <v>1603</v>
      </c>
      <c r="H682" s="153">
        <v>3.9390000000000001</v>
      </c>
      <c r="I682" s="154"/>
      <c r="L682" s="149"/>
      <c r="M682" s="155"/>
      <c r="T682" s="156"/>
      <c r="AT682" s="151" t="s">
        <v>144</v>
      </c>
      <c r="AU682" s="151" t="s">
        <v>80</v>
      </c>
      <c r="AV682" s="12" t="s">
        <v>80</v>
      </c>
      <c r="AW682" s="12" t="s">
        <v>32</v>
      </c>
      <c r="AX682" s="12" t="s">
        <v>71</v>
      </c>
      <c r="AY682" s="151" t="s">
        <v>189</v>
      </c>
    </row>
    <row r="683" spans="2:65" s="13" customFormat="1">
      <c r="B683" s="158"/>
      <c r="D683" s="150" t="s">
        <v>144</v>
      </c>
      <c r="E683" s="159" t="s">
        <v>18</v>
      </c>
      <c r="F683" s="160" t="s">
        <v>268</v>
      </c>
      <c r="H683" s="161">
        <v>6.3789999999999996</v>
      </c>
      <c r="I683" s="162"/>
      <c r="L683" s="158"/>
      <c r="M683" s="163"/>
      <c r="T683" s="164"/>
      <c r="AT683" s="159" t="s">
        <v>144</v>
      </c>
      <c r="AU683" s="159" t="s">
        <v>80</v>
      </c>
      <c r="AV683" s="13" t="s">
        <v>195</v>
      </c>
      <c r="AW683" s="13" t="s">
        <v>32</v>
      </c>
      <c r="AX683" s="13" t="s">
        <v>78</v>
      </c>
      <c r="AY683" s="159" t="s">
        <v>189</v>
      </c>
    </row>
    <row r="684" spans="2:65" s="1" customFormat="1" ht="24.2" customHeight="1">
      <c r="B684" s="32"/>
      <c r="C684" s="132" t="s">
        <v>1608</v>
      </c>
      <c r="D684" s="132" t="s">
        <v>191</v>
      </c>
      <c r="E684" s="133" t="s">
        <v>1609</v>
      </c>
      <c r="F684" s="134" t="s">
        <v>1610</v>
      </c>
      <c r="G684" s="135" t="s">
        <v>135</v>
      </c>
      <c r="H684" s="136">
        <v>77.747</v>
      </c>
      <c r="I684" s="137"/>
      <c r="J684" s="138">
        <f>ROUND(I684*H684,2)</f>
        <v>0</v>
      </c>
      <c r="K684" s="134" t="s">
        <v>194</v>
      </c>
      <c r="L684" s="32"/>
      <c r="M684" s="139" t="s">
        <v>18</v>
      </c>
      <c r="N684" s="140" t="s">
        <v>42</v>
      </c>
      <c r="P684" s="141">
        <f>O684*H684</f>
        <v>0</v>
      </c>
      <c r="Q684" s="141">
        <v>1.7000000000000001E-4</v>
      </c>
      <c r="R684" s="141">
        <f>Q684*H684</f>
        <v>1.3216990000000001E-2</v>
      </c>
      <c r="S684" s="141">
        <v>0</v>
      </c>
      <c r="T684" s="142">
        <f>S684*H684</f>
        <v>0</v>
      </c>
      <c r="AR684" s="143" t="s">
        <v>291</v>
      </c>
      <c r="AT684" s="143" t="s">
        <v>191</v>
      </c>
      <c r="AU684" s="143" t="s">
        <v>80</v>
      </c>
      <c r="AY684" s="17" t="s">
        <v>189</v>
      </c>
      <c r="BE684" s="144">
        <f>IF(N684="základní",J684,0)</f>
        <v>0</v>
      </c>
      <c r="BF684" s="144">
        <f>IF(N684="snížená",J684,0)</f>
        <v>0</v>
      </c>
      <c r="BG684" s="144">
        <f>IF(N684="zákl. přenesená",J684,0)</f>
        <v>0</v>
      </c>
      <c r="BH684" s="144">
        <f>IF(N684="sníž. přenesená",J684,0)</f>
        <v>0</v>
      </c>
      <c r="BI684" s="144">
        <f>IF(N684="nulová",J684,0)</f>
        <v>0</v>
      </c>
      <c r="BJ684" s="17" t="s">
        <v>78</v>
      </c>
      <c r="BK684" s="144">
        <f>ROUND(I684*H684,2)</f>
        <v>0</v>
      </c>
      <c r="BL684" s="17" t="s">
        <v>291</v>
      </c>
      <c r="BM684" s="143" t="s">
        <v>1611</v>
      </c>
    </row>
    <row r="685" spans="2:65" s="1" customFormat="1">
      <c r="B685" s="32"/>
      <c r="D685" s="145" t="s">
        <v>197</v>
      </c>
      <c r="F685" s="146" t="s">
        <v>1612</v>
      </c>
      <c r="I685" s="147"/>
      <c r="L685" s="32"/>
      <c r="M685" s="148"/>
      <c r="T685" s="51"/>
      <c r="AT685" s="17" t="s">
        <v>197</v>
      </c>
      <c r="AU685" s="17" t="s">
        <v>80</v>
      </c>
    </row>
    <row r="686" spans="2:65" s="12" customFormat="1">
      <c r="B686" s="149"/>
      <c r="D686" s="150" t="s">
        <v>144</v>
      </c>
      <c r="E686" s="151" t="s">
        <v>18</v>
      </c>
      <c r="F686" s="152" t="s">
        <v>1613</v>
      </c>
      <c r="H686" s="153">
        <v>77.747</v>
      </c>
      <c r="I686" s="154"/>
      <c r="L686" s="149"/>
      <c r="M686" s="155"/>
      <c r="T686" s="156"/>
      <c r="AT686" s="151" t="s">
        <v>144</v>
      </c>
      <c r="AU686" s="151" t="s">
        <v>80</v>
      </c>
      <c r="AV686" s="12" t="s">
        <v>80</v>
      </c>
      <c r="AW686" s="12" t="s">
        <v>32</v>
      </c>
      <c r="AX686" s="12" t="s">
        <v>78</v>
      </c>
      <c r="AY686" s="151" t="s">
        <v>189</v>
      </c>
    </row>
    <row r="687" spans="2:65" s="1" customFormat="1" ht="16.5" customHeight="1">
      <c r="B687" s="32"/>
      <c r="C687" s="168" t="s">
        <v>1614</v>
      </c>
      <c r="D687" s="168" t="s">
        <v>651</v>
      </c>
      <c r="E687" s="169" t="s">
        <v>1615</v>
      </c>
      <c r="F687" s="170" t="s">
        <v>1616</v>
      </c>
      <c r="G687" s="171" t="s">
        <v>135</v>
      </c>
      <c r="H687" s="172">
        <v>77.747</v>
      </c>
      <c r="I687" s="173"/>
      <c r="J687" s="174">
        <f>ROUND(I687*H687,2)</f>
        <v>0</v>
      </c>
      <c r="K687" s="170" t="s">
        <v>194</v>
      </c>
      <c r="L687" s="175"/>
      <c r="M687" s="176" t="s">
        <v>18</v>
      </c>
      <c r="N687" s="177" t="s">
        <v>42</v>
      </c>
      <c r="P687" s="141">
        <f>O687*H687</f>
        <v>0</v>
      </c>
      <c r="Q687" s="141">
        <v>2.741E-2</v>
      </c>
      <c r="R687" s="141">
        <f>Q687*H687</f>
        <v>2.13104527</v>
      </c>
      <c r="S687" s="141">
        <v>0</v>
      </c>
      <c r="T687" s="142">
        <f>S687*H687</f>
        <v>0</v>
      </c>
      <c r="AR687" s="143" t="s">
        <v>394</v>
      </c>
      <c r="AT687" s="143" t="s">
        <v>651</v>
      </c>
      <c r="AU687" s="143" t="s">
        <v>80</v>
      </c>
      <c r="AY687" s="17" t="s">
        <v>189</v>
      </c>
      <c r="BE687" s="144">
        <f>IF(N687="základní",J687,0)</f>
        <v>0</v>
      </c>
      <c r="BF687" s="144">
        <f>IF(N687="snížená",J687,0)</f>
        <v>0</v>
      </c>
      <c r="BG687" s="144">
        <f>IF(N687="zákl. přenesená",J687,0)</f>
        <v>0</v>
      </c>
      <c r="BH687" s="144">
        <f>IF(N687="sníž. přenesená",J687,0)</f>
        <v>0</v>
      </c>
      <c r="BI687" s="144">
        <f>IF(N687="nulová",J687,0)</f>
        <v>0</v>
      </c>
      <c r="BJ687" s="17" t="s">
        <v>78</v>
      </c>
      <c r="BK687" s="144">
        <f>ROUND(I687*H687,2)</f>
        <v>0</v>
      </c>
      <c r="BL687" s="17" t="s">
        <v>291</v>
      </c>
      <c r="BM687" s="143" t="s">
        <v>1617</v>
      </c>
    </row>
    <row r="688" spans="2:65" s="1" customFormat="1" ht="24.2" customHeight="1">
      <c r="B688" s="32"/>
      <c r="C688" s="132" t="s">
        <v>1618</v>
      </c>
      <c r="D688" s="132" t="s">
        <v>191</v>
      </c>
      <c r="E688" s="133" t="s">
        <v>1619</v>
      </c>
      <c r="F688" s="134" t="s">
        <v>1620</v>
      </c>
      <c r="G688" s="135" t="s">
        <v>286</v>
      </c>
      <c r="H688" s="136">
        <v>228.32</v>
      </c>
      <c r="I688" s="137"/>
      <c r="J688" s="138">
        <f>ROUND(I688*H688,2)</f>
        <v>0</v>
      </c>
      <c r="K688" s="134" t="s">
        <v>194</v>
      </c>
      <c r="L688" s="32"/>
      <c r="M688" s="139" t="s">
        <v>18</v>
      </c>
      <c r="N688" s="140" t="s">
        <v>42</v>
      </c>
      <c r="P688" s="141">
        <f>O688*H688</f>
        <v>0</v>
      </c>
      <c r="Q688" s="141">
        <v>5.0000000000000002E-5</v>
      </c>
      <c r="R688" s="141">
        <f>Q688*H688</f>
        <v>1.1416000000000001E-2</v>
      </c>
      <c r="S688" s="141">
        <v>0</v>
      </c>
      <c r="T688" s="142">
        <f>S688*H688</f>
        <v>0</v>
      </c>
      <c r="AR688" s="143" t="s">
        <v>291</v>
      </c>
      <c r="AT688" s="143" t="s">
        <v>191</v>
      </c>
      <c r="AU688" s="143" t="s">
        <v>80</v>
      </c>
      <c r="AY688" s="17" t="s">
        <v>189</v>
      </c>
      <c r="BE688" s="144">
        <f>IF(N688="základní",J688,0)</f>
        <v>0</v>
      </c>
      <c r="BF688" s="144">
        <f>IF(N688="snížená",J688,0)</f>
        <v>0</v>
      </c>
      <c r="BG688" s="144">
        <f>IF(N688="zákl. přenesená",J688,0)</f>
        <v>0</v>
      </c>
      <c r="BH688" s="144">
        <f>IF(N688="sníž. přenesená",J688,0)</f>
        <v>0</v>
      </c>
      <c r="BI688" s="144">
        <f>IF(N688="nulová",J688,0)</f>
        <v>0</v>
      </c>
      <c r="BJ688" s="17" t="s">
        <v>78</v>
      </c>
      <c r="BK688" s="144">
        <f>ROUND(I688*H688,2)</f>
        <v>0</v>
      </c>
      <c r="BL688" s="17" t="s">
        <v>291</v>
      </c>
      <c r="BM688" s="143" t="s">
        <v>1621</v>
      </c>
    </row>
    <row r="689" spans="2:65" s="1" customFormat="1">
      <c r="B689" s="32"/>
      <c r="D689" s="145" t="s">
        <v>197</v>
      </c>
      <c r="F689" s="146" t="s">
        <v>1622</v>
      </c>
      <c r="I689" s="147"/>
      <c r="L689" s="32"/>
      <c r="M689" s="148"/>
      <c r="T689" s="51"/>
      <c r="AT689" s="17" t="s">
        <v>197</v>
      </c>
      <c r="AU689" s="17" t="s">
        <v>80</v>
      </c>
    </row>
    <row r="690" spans="2:65" s="12" customFormat="1">
      <c r="B690" s="149"/>
      <c r="D690" s="150" t="s">
        <v>144</v>
      </c>
      <c r="E690" s="151" t="s">
        <v>18</v>
      </c>
      <c r="F690" s="152" t="s">
        <v>1623</v>
      </c>
      <c r="H690" s="153">
        <v>228.32</v>
      </c>
      <c r="I690" s="154"/>
      <c r="L690" s="149"/>
      <c r="M690" s="155"/>
      <c r="T690" s="156"/>
      <c r="AT690" s="151" t="s">
        <v>144</v>
      </c>
      <c r="AU690" s="151" t="s">
        <v>80</v>
      </c>
      <c r="AV690" s="12" t="s">
        <v>80</v>
      </c>
      <c r="AW690" s="12" t="s">
        <v>32</v>
      </c>
      <c r="AX690" s="12" t="s">
        <v>78</v>
      </c>
      <c r="AY690" s="151" t="s">
        <v>189</v>
      </c>
    </row>
    <row r="691" spans="2:65" s="1" customFormat="1" ht="16.5" customHeight="1">
      <c r="B691" s="32"/>
      <c r="C691" s="132" t="s">
        <v>1624</v>
      </c>
      <c r="D691" s="132" t="s">
        <v>191</v>
      </c>
      <c r="E691" s="133" t="s">
        <v>1625</v>
      </c>
      <c r="F691" s="134" t="s">
        <v>1626</v>
      </c>
      <c r="G691" s="135" t="s">
        <v>551</v>
      </c>
      <c r="H691" s="136">
        <v>1</v>
      </c>
      <c r="I691" s="137"/>
      <c r="J691" s="138">
        <f>ROUND(I691*H691,2)</f>
        <v>0</v>
      </c>
      <c r="K691" s="134" t="s">
        <v>194</v>
      </c>
      <c r="L691" s="32"/>
      <c r="M691" s="139" t="s">
        <v>18</v>
      </c>
      <c r="N691" s="140" t="s">
        <v>42</v>
      </c>
      <c r="P691" s="141">
        <f>O691*H691</f>
        <v>0</v>
      </c>
      <c r="Q691" s="141">
        <v>0</v>
      </c>
      <c r="R691" s="141">
        <f>Q691*H691</f>
        <v>0</v>
      </c>
      <c r="S691" s="141">
        <v>0</v>
      </c>
      <c r="T691" s="142">
        <f>S691*H691</f>
        <v>0</v>
      </c>
      <c r="AR691" s="143" t="s">
        <v>291</v>
      </c>
      <c r="AT691" s="143" t="s">
        <v>191</v>
      </c>
      <c r="AU691" s="143" t="s">
        <v>80</v>
      </c>
      <c r="AY691" s="17" t="s">
        <v>189</v>
      </c>
      <c r="BE691" s="144">
        <f>IF(N691="základní",J691,0)</f>
        <v>0</v>
      </c>
      <c r="BF691" s="144">
        <f>IF(N691="snížená",J691,0)</f>
        <v>0</v>
      </c>
      <c r="BG691" s="144">
        <f>IF(N691="zákl. přenesená",J691,0)</f>
        <v>0</v>
      </c>
      <c r="BH691" s="144">
        <f>IF(N691="sníž. přenesená",J691,0)</f>
        <v>0</v>
      </c>
      <c r="BI691" s="144">
        <f>IF(N691="nulová",J691,0)</f>
        <v>0</v>
      </c>
      <c r="BJ691" s="17" t="s">
        <v>78</v>
      </c>
      <c r="BK691" s="144">
        <f>ROUND(I691*H691,2)</f>
        <v>0</v>
      </c>
      <c r="BL691" s="17" t="s">
        <v>291</v>
      </c>
      <c r="BM691" s="143" t="s">
        <v>1627</v>
      </c>
    </row>
    <row r="692" spans="2:65" s="1" customFormat="1">
      <c r="B692" s="32"/>
      <c r="D692" s="145" t="s">
        <v>197</v>
      </c>
      <c r="F692" s="146" t="s">
        <v>1628</v>
      </c>
      <c r="I692" s="147"/>
      <c r="L692" s="32"/>
      <c r="M692" s="148"/>
      <c r="T692" s="51"/>
      <c r="AT692" s="17" t="s">
        <v>197</v>
      </c>
      <c r="AU692" s="17" t="s">
        <v>80</v>
      </c>
    </row>
    <row r="693" spans="2:65" s="12" customFormat="1">
      <c r="B693" s="149"/>
      <c r="D693" s="150" t="s">
        <v>144</v>
      </c>
      <c r="E693" s="151" t="s">
        <v>18</v>
      </c>
      <c r="F693" s="152" t="s">
        <v>1629</v>
      </c>
      <c r="H693" s="153">
        <v>1</v>
      </c>
      <c r="I693" s="154"/>
      <c r="L693" s="149"/>
      <c r="M693" s="155"/>
      <c r="T693" s="156"/>
      <c r="AT693" s="151" t="s">
        <v>144</v>
      </c>
      <c r="AU693" s="151" t="s">
        <v>80</v>
      </c>
      <c r="AV693" s="12" t="s">
        <v>80</v>
      </c>
      <c r="AW693" s="12" t="s">
        <v>32</v>
      </c>
      <c r="AX693" s="12" t="s">
        <v>78</v>
      </c>
      <c r="AY693" s="151" t="s">
        <v>189</v>
      </c>
    </row>
    <row r="694" spans="2:65" s="1" customFormat="1" ht="16.5" customHeight="1">
      <c r="B694" s="32"/>
      <c r="C694" s="168" t="s">
        <v>1630</v>
      </c>
      <c r="D694" s="168" t="s">
        <v>651</v>
      </c>
      <c r="E694" s="169" t="s">
        <v>1631</v>
      </c>
      <c r="F694" s="170" t="s">
        <v>1632</v>
      </c>
      <c r="G694" s="171" t="s">
        <v>135</v>
      </c>
      <c r="H694" s="172">
        <v>3.7170000000000001</v>
      </c>
      <c r="I694" s="173"/>
      <c r="J694" s="174">
        <f>ROUND(I694*H694,2)</f>
        <v>0</v>
      </c>
      <c r="K694" s="170" t="s">
        <v>18</v>
      </c>
      <c r="L694" s="175"/>
      <c r="M694" s="176" t="s">
        <v>18</v>
      </c>
      <c r="N694" s="177" t="s">
        <v>42</v>
      </c>
      <c r="P694" s="141">
        <f>O694*H694</f>
        <v>0</v>
      </c>
      <c r="Q694" s="141">
        <v>3.227E-2</v>
      </c>
      <c r="R694" s="141">
        <f>Q694*H694</f>
        <v>0.11994759000000001</v>
      </c>
      <c r="S694" s="141">
        <v>0</v>
      </c>
      <c r="T694" s="142">
        <f>S694*H694</f>
        <v>0</v>
      </c>
      <c r="AR694" s="143" t="s">
        <v>394</v>
      </c>
      <c r="AT694" s="143" t="s">
        <v>651</v>
      </c>
      <c r="AU694" s="143" t="s">
        <v>80</v>
      </c>
      <c r="AY694" s="17" t="s">
        <v>189</v>
      </c>
      <c r="BE694" s="144">
        <f>IF(N694="základní",J694,0)</f>
        <v>0</v>
      </c>
      <c r="BF694" s="144">
        <f>IF(N694="snížená",J694,0)</f>
        <v>0</v>
      </c>
      <c r="BG694" s="144">
        <f>IF(N694="zákl. přenesená",J694,0)</f>
        <v>0</v>
      </c>
      <c r="BH694" s="144">
        <f>IF(N694="sníž. přenesená",J694,0)</f>
        <v>0</v>
      </c>
      <c r="BI694" s="144">
        <f>IF(N694="nulová",J694,0)</f>
        <v>0</v>
      </c>
      <c r="BJ694" s="17" t="s">
        <v>78</v>
      </c>
      <c r="BK694" s="144">
        <f>ROUND(I694*H694,2)</f>
        <v>0</v>
      </c>
      <c r="BL694" s="17" t="s">
        <v>291</v>
      </c>
      <c r="BM694" s="143" t="s">
        <v>1633</v>
      </c>
    </row>
    <row r="695" spans="2:65" s="1" customFormat="1" ht="19.5">
      <c r="B695" s="32"/>
      <c r="D695" s="150" t="s">
        <v>133</v>
      </c>
      <c r="F695" s="157" t="s">
        <v>1634</v>
      </c>
      <c r="I695" s="147"/>
      <c r="L695" s="32"/>
      <c r="M695" s="148"/>
      <c r="T695" s="51"/>
      <c r="AT695" s="17" t="s">
        <v>133</v>
      </c>
      <c r="AU695" s="17" t="s">
        <v>80</v>
      </c>
    </row>
    <row r="696" spans="2:65" s="12" customFormat="1">
      <c r="B696" s="149"/>
      <c r="D696" s="150" t="s">
        <v>144</v>
      </c>
      <c r="E696" s="151" t="s">
        <v>18</v>
      </c>
      <c r="F696" s="152" t="s">
        <v>1635</v>
      </c>
      <c r="H696" s="153">
        <v>3.7170000000000001</v>
      </c>
      <c r="I696" s="154"/>
      <c r="L696" s="149"/>
      <c r="M696" s="155"/>
      <c r="T696" s="156"/>
      <c r="AT696" s="151" t="s">
        <v>144</v>
      </c>
      <c r="AU696" s="151" t="s">
        <v>80</v>
      </c>
      <c r="AV696" s="12" t="s">
        <v>80</v>
      </c>
      <c r="AW696" s="12" t="s">
        <v>32</v>
      </c>
      <c r="AX696" s="12" t="s">
        <v>78</v>
      </c>
      <c r="AY696" s="151" t="s">
        <v>189</v>
      </c>
    </row>
    <row r="697" spans="2:65" s="1" customFormat="1" ht="16.5" customHeight="1">
      <c r="B697" s="32"/>
      <c r="C697" s="132" t="s">
        <v>1636</v>
      </c>
      <c r="D697" s="132" t="s">
        <v>191</v>
      </c>
      <c r="E697" s="133" t="s">
        <v>1637</v>
      </c>
      <c r="F697" s="134" t="s">
        <v>1638</v>
      </c>
      <c r="G697" s="135" t="s">
        <v>551</v>
      </c>
      <c r="H697" s="136">
        <v>1</v>
      </c>
      <c r="I697" s="137"/>
      <c r="J697" s="138">
        <f>ROUND(I697*H697,2)</f>
        <v>0</v>
      </c>
      <c r="K697" s="134" t="s">
        <v>194</v>
      </c>
      <c r="L697" s="32"/>
      <c r="M697" s="139" t="s">
        <v>18</v>
      </c>
      <c r="N697" s="140" t="s">
        <v>42</v>
      </c>
      <c r="P697" s="141">
        <f>O697*H697</f>
        <v>0</v>
      </c>
      <c r="Q697" s="141">
        <v>0</v>
      </c>
      <c r="R697" s="141">
        <f>Q697*H697</f>
        <v>0</v>
      </c>
      <c r="S697" s="141">
        <v>0</v>
      </c>
      <c r="T697" s="142">
        <f>S697*H697</f>
        <v>0</v>
      </c>
      <c r="AR697" s="143" t="s">
        <v>291</v>
      </c>
      <c r="AT697" s="143" t="s">
        <v>191</v>
      </c>
      <c r="AU697" s="143" t="s">
        <v>80</v>
      </c>
      <c r="AY697" s="17" t="s">
        <v>189</v>
      </c>
      <c r="BE697" s="144">
        <f>IF(N697="základní",J697,0)</f>
        <v>0</v>
      </c>
      <c r="BF697" s="144">
        <f>IF(N697="snížená",J697,0)</f>
        <v>0</v>
      </c>
      <c r="BG697" s="144">
        <f>IF(N697="zákl. přenesená",J697,0)</f>
        <v>0</v>
      </c>
      <c r="BH697" s="144">
        <f>IF(N697="sníž. přenesená",J697,0)</f>
        <v>0</v>
      </c>
      <c r="BI697" s="144">
        <f>IF(N697="nulová",J697,0)</f>
        <v>0</v>
      </c>
      <c r="BJ697" s="17" t="s">
        <v>78</v>
      </c>
      <c r="BK697" s="144">
        <f>ROUND(I697*H697,2)</f>
        <v>0</v>
      </c>
      <c r="BL697" s="17" t="s">
        <v>291</v>
      </c>
      <c r="BM697" s="143" t="s">
        <v>1639</v>
      </c>
    </row>
    <row r="698" spans="2:65" s="1" customFormat="1">
      <c r="B698" s="32"/>
      <c r="D698" s="145" t="s">
        <v>197</v>
      </c>
      <c r="F698" s="146" t="s">
        <v>1640</v>
      </c>
      <c r="I698" s="147"/>
      <c r="L698" s="32"/>
      <c r="M698" s="148"/>
      <c r="T698" s="51"/>
      <c r="AT698" s="17" t="s">
        <v>197</v>
      </c>
      <c r="AU698" s="17" t="s">
        <v>80</v>
      </c>
    </row>
    <row r="699" spans="2:65" s="12" customFormat="1">
      <c r="B699" s="149"/>
      <c r="D699" s="150" t="s">
        <v>144</v>
      </c>
      <c r="E699" s="151" t="s">
        <v>18</v>
      </c>
      <c r="F699" s="152" t="s">
        <v>1641</v>
      </c>
      <c r="H699" s="153">
        <v>1</v>
      </c>
      <c r="I699" s="154"/>
      <c r="L699" s="149"/>
      <c r="M699" s="155"/>
      <c r="T699" s="156"/>
      <c r="AT699" s="151" t="s">
        <v>144</v>
      </c>
      <c r="AU699" s="151" t="s">
        <v>80</v>
      </c>
      <c r="AV699" s="12" t="s">
        <v>80</v>
      </c>
      <c r="AW699" s="12" t="s">
        <v>32</v>
      </c>
      <c r="AX699" s="12" t="s">
        <v>78</v>
      </c>
      <c r="AY699" s="151" t="s">
        <v>189</v>
      </c>
    </row>
    <row r="700" spans="2:65" s="1" customFormat="1" ht="16.5" customHeight="1">
      <c r="B700" s="32"/>
      <c r="C700" s="168" t="s">
        <v>1642</v>
      </c>
      <c r="D700" s="168" t="s">
        <v>651</v>
      </c>
      <c r="E700" s="169" t="s">
        <v>1643</v>
      </c>
      <c r="F700" s="170" t="s">
        <v>1644</v>
      </c>
      <c r="G700" s="171" t="s">
        <v>135</v>
      </c>
      <c r="H700" s="172">
        <v>5.3239999999999998</v>
      </c>
      <c r="I700" s="173"/>
      <c r="J700" s="174">
        <f>ROUND(I700*H700,2)</f>
        <v>0</v>
      </c>
      <c r="K700" s="170" t="s">
        <v>18</v>
      </c>
      <c r="L700" s="175"/>
      <c r="M700" s="176" t="s">
        <v>18</v>
      </c>
      <c r="N700" s="177" t="s">
        <v>42</v>
      </c>
      <c r="P700" s="141">
        <f>O700*H700</f>
        <v>0</v>
      </c>
      <c r="Q700" s="141">
        <v>3.8289999999999998E-2</v>
      </c>
      <c r="R700" s="141">
        <f>Q700*H700</f>
        <v>0.20385595999999997</v>
      </c>
      <c r="S700" s="141">
        <v>0</v>
      </c>
      <c r="T700" s="142">
        <f>S700*H700</f>
        <v>0</v>
      </c>
      <c r="AR700" s="143" t="s">
        <v>394</v>
      </c>
      <c r="AT700" s="143" t="s">
        <v>651</v>
      </c>
      <c r="AU700" s="143" t="s">
        <v>80</v>
      </c>
      <c r="AY700" s="17" t="s">
        <v>189</v>
      </c>
      <c r="BE700" s="144">
        <f>IF(N700="základní",J700,0)</f>
        <v>0</v>
      </c>
      <c r="BF700" s="144">
        <f>IF(N700="snížená",J700,0)</f>
        <v>0</v>
      </c>
      <c r="BG700" s="144">
        <f>IF(N700="zákl. přenesená",J700,0)</f>
        <v>0</v>
      </c>
      <c r="BH700" s="144">
        <f>IF(N700="sníž. přenesená",J700,0)</f>
        <v>0</v>
      </c>
      <c r="BI700" s="144">
        <f>IF(N700="nulová",J700,0)</f>
        <v>0</v>
      </c>
      <c r="BJ700" s="17" t="s">
        <v>78</v>
      </c>
      <c r="BK700" s="144">
        <f>ROUND(I700*H700,2)</f>
        <v>0</v>
      </c>
      <c r="BL700" s="17" t="s">
        <v>291</v>
      </c>
      <c r="BM700" s="143" t="s">
        <v>1645</v>
      </c>
    </row>
    <row r="701" spans="2:65" s="1" customFormat="1" ht="29.25">
      <c r="B701" s="32"/>
      <c r="D701" s="150" t="s">
        <v>133</v>
      </c>
      <c r="F701" s="157" t="s">
        <v>1646</v>
      </c>
      <c r="I701" s="147"/>
      <c r="L701" s="32"/>
      <c r="M701" s="148"/>
      <c r="T701" s="51"/>
      <c r="AT701" s="17" t="s">
        <v>133</v>
      </c>
      <c r="AU701" s="17" t="s">
        <v>80</v>
      </c>
    </row>
    <row r="702" spans="2:65" s="12" customFormat="1">
      <c r="B702" s="149"/>
      <c r="D702" s="150" t="s">
        <v>144</v>
      </c>
      <c r="E702" s="151" t="s">
        <v>18</v>
      </c>
      <c r="F702" s="152" t="s">
        <v>1647</v>
      </c>
      <c r="H702" s="153">
        <v>5.3239999999999998</v>
      </c>
      <c r="I702" s="154"/>
      <c r="L702" s="149"/>
      <c r="M702" s="155"/>
      <c r="T702" s="156"/>
      <c r="AT702" s="151" t="s">
        <v>144</v>
      </c>
      <c r="AU702" s="151" t="s">
        <v>80</v>
      </c>
      <c r="AV702" s="12" t="s">
        <v>80</v>
      </c>
      <c r="AW702" s="12" t="s">
        <v>32</v>
      </c>
      <c r="AX702" s="12" t="s">
        <v>78</v>
      </c>
      <c r="AY702" s="151" t="s">
        <v>189</v>
      </c>
    </row>
    <row r="703" spans="2:65" s="1" customFormat="1" ht="16.5" customHeight="1">
      <c r="B703" s="32"/>
      <c r="C703" s="132" t="s">
        <v>1648</v>
      </c>
      <c r="D703" s="132" t="s">
        <v>191</v>
      </c>
      <c r="E703" s="133" t="s">
        <v>1649</v>
      </c>
      <c r="F703" s="134" t="s">
        <v>1650</v>
      </c>
      <c r="G703" s="135" t="s">
        <v>551</v>
      </c>
      <c r="H703" s="136">
        <v>1</v>
      </c>
      <c r="I703" s="137"/>
      <c r="J703" s="138">
        <f>ROUND(I703*H703,2)</f>
        <v>0</v>
      </c>
      <c r="K703" s="134" t="s">
        <v>18</v>
      </c>
      <c r="L703" s="32"/>
      <c r="M703" s="139" t="s">
        <v>18</v>
      </c>
      <c r="N703" s="140" t="s">
        <v>42</v>
      </c>
      <c r="P703" s="141">
        <f>O703*H703</f>
        <v>0</v>
      </c>
      <c r="Q703" s="141">
        <v>0</v>
      </c>
      <c r="R703" s="141">
        <f>Q703*H703</f>
        <v>0</v>
      </c>
      <c r="S703" s="141">
        <v>0</v>
      </c>
      <c r="T703" s="142">
        <f>S703*H703</f>
        <v>0</v>
      </c>
      <c r="AR703" s="143" t="s">
        <v>291</v>
      </c>
      <c r="AT703" s="143" t="s">
        <v>191</v>
      </c>
      <c r="AU703" s="143" t="s">
        <v>80</v>
      </c>
      <c r="AY703" s="17" t="s">
        <v>189</v>
      </c>
      <c r="BE703" s="144">
        <f>IF(N703="základní",J703,0)</f>
        <v>0</v>
      </c>
      <c r="BF703" s="144">
        <f>IF(N703="snížená",J703,0)</f>
        <v>0</v>
      </c>
      <c r="BG703" s="144">
        <f>IF(N703="zákl. přenesená",J703,0)</f>
        <v>0</v>
      </c>
      <c r="BH703" s="144">
        <f>IF(N703="sníž. přenesená",J703,0)</f>
        <v>0</v>
      </c>
      <c r="BI703" s="144">
        <f>IF(N703="nulová",J703,0)</f>
        <v>0</v>
      </c>
      <c r="BJ703" s="17" t="s">
        <v>78</v>
      </c>
      <c r="BK703" s="144">
        <f>ROUND(I703*H703,2)</f>
        <v>0</v>
      </c>
      <c r="BL703" s="17" t="s">
        <v>291</v>
      </c>
      <c r="BM703" s="143" t="s">
        <v>1651</v>
      </c>
    </row>
    <row r="704" spans="2:65" s="12" customFormat="1">
      <c r="B704" s="149"/>
      <c r="D704" s="150" t="s">
        <v>144</v>
      </c>
      <c r="E704" s="151" t="s">
        <v>18</v>
      </c>
      <c r="F704" s="152" t="s">
        <v>1652</v>
      </c>
      <c r="H704" s="153">
        <v>1</v>
      </c>
      <c r="I704" s="154"/>
      <c r="L704" s="149"/>
      <c r="M704" s="155"/>
      <c r="T704" s="156"/>
      <c r="AT704" s="151" t="s">
        <v>144</v>
      </c>
      <c r="AU704" s="151" t="s">
        <v>80</v>
      </c>
      <c r="AV704" s="12" t="s">
        <v>80</v>
      </c>
      <c r="AW704" s="12" t="s">
        <v>32</v>
      </c>
      <c r="AX704" s="12" t="s">
        <v>78</v>
      </c>
      <c r="AY704" s="151" t="s">
        <v>189</v>
      </c>
    </row>
    <row r="705" spans="2:65" s="1" customFormat="1" ht="16.5" customHeight="1">
      <c r="B705" s="32"/>
      <c r="C705" s="168" t="s">
        <v>1653</v>
      </c>
      <c r="D705" s="168" t="s">
        <v>651</v>
      </c>
      <c r="E705" s="169" t="s">
        <v>1654</v>
      </c>
      <c r="F705" s="170" t="s">
        <v>1655</v>
      </c>
      <c r="G705" s="171" t="s">
        <v>135</v>
      </c>
      <c r="H705" s="172">
        <v>3.6629999999999998</v>
      </c>
      <c r="I705" s="173"/>
      <c r="J705" s="174">
        <f>ROUND(I705*H705,2)</f>
        <v>0</v>
      </c>
      <c r="K705" s="170" t="s">
        <v>18</v>
      </c>
      <c r="L705" s="175"/>
      <c r="M705" s="176" t="s">
        <v>18</v>
      </c>
      <c r="N705" s="177" t="s">
        <v>42</v>
      </c>
      <c r="P705" s="141">
        <f>O705*H705</f>
        <v>0</v>
      </c>
      <c r="Q705" s="141">
        <v>7.2370000000000004E-2</v>
      </c>
      <c r="R705" s="141">
        <f>Q705*H705</f>
        <v>0.26509131000000002</v>
      </c>
      <c r="S705" s="141">
        <v>0</v>
      </c>
      <c r="T705" s="142">
        <f>S705*H705</f>
        <v>0</v>
      </c>
      <c r="AR705" s="143" t="s">
        <v>394</v>
      </c>
      <c r="AT705" s="143" t="s">
        <v>651</v>
      </c>
      <c r="AU705" s="143" t="s">
        <v>80</v>
      </c>
      <c r="AY705" s="17" t="s">
        <v>189</v>
      </c>
      <c r="BE705" s="144">
        <f>IF(N705="základní",J705,0)</f>
        <v>0</v>
      </c>
      <c r="BF705" s="144">
        <f>IF(N705="snížená",J705,0)</f>
        <v>0</v>
      </c>
      <c r="BG705" s="144">
        <f>IF(N705="zákl. přenesená",J705,0)</f>
        <v>0</v>
      </c>
      <c r="BH705" s="144">
        <f>IF(N705="sníž. přenesená",J705,0)</f>
        <v>0</v>
      </c>
      <c r="BI705" s="144">
        <f>IF(N705="nulová",J705,0)</f>
        <v>0</v>
      </c>
      <c r="BJ705" s="17" t="s">
        <v>78</v>
      </c>
      <c r="BK705" s="144">
        <f>ROUND(I705*H705,2)</f>
        <v>0</v>
      </c>
      <c r="BL705" s="17" t="s">
        <v>291</v>
      </c>
      <c r="BM705" s="143" t="s">
        <v>1656</v>
      </c>
    </row>
    <row r="706" spans="2:65" s="1" customFormat="1" ht="78">
      <c r="B706" s="32"/>
      <c r="D706" s="150" t="s">
        <v>133</v>
      </c>
      <c r="F706" s="157" t="s">
        <v>1657</v>
      </c>
      <c r="I706" s="147"/>
      <c r="L706" s="32"/>
      <c r="M706" s="148"/>
      <c r="T706" s="51"/>
      <c r="AT706" s="17" t="s">
        <v>133</v>
      </c>
      <c r="AU706" s="17" t="s">
        <v>80</v>
      </c>
    </row>
    <row r="707" spans="2:65" s="12" customFormat="1">
      <c r="B707" s="149"/>
      <c r="D707" s="150" t="s">
        <v>144</v>
      </c>
      <c r="E707" s="151" t="s">
        <v>18</v>
      </c>
      <c r="F707" s="152" t="s">
        <v>1658</v>
      </c>
      <c r="H707" s="153">
        <v>3.6629999999999998</v>
      </c>
      <c r="I707" s="154"/>
      <c r="L707" s="149"/>
      <c r="M707" s="155"/>
      <c r="T707" s="156"/>
      <c r="AT707" s="151" t="s">
        <v>144</v>
      </c>
      <c r="AU707" s="151" t="s">
        <v>80</v>
      </c>
      <c r="AV707" s="12" t="s">
        <v>80</v>
      </c>
      <c r="AW707" s="12" t="s">
        <v>32</v>
      </c>
      <c r="AX707" s="12" t="s">
        <v>78</v>
      </c>
      <c r="AY707" s="151" t="s">
        <v>189</v>
      </c>
    </row>
    <row r="708" spans="2:65" s="1" customFormat="1" ht="16.5" customHeight="1">
      <c r="B708" s="32"/>
      <c r="C708" s="132" t="s">
        <v>1659</v>
      </c>
      <c r="D708" s="132" t="s">
        <v>191</v>
      </c>
      <c r="E708" s="133" t="s">
        <v>1660</v>
      </c>
      <c r="F708" s="134" t="s">
        <v>1661</v>
      </c>
      <c r="G708" s="135" t="s">
        <v>551</v>
      </c>
      <c r="H708" s="136">
        <v>2</v>
      </c>
      <c r="I708" s="137"/>
      <c r="J708" s="138">
        <f>ROUND(I708*H708,2)</f>
        <v>0</v>
      </c>
      <c r="K708" s="134" t="s">
        <v>18</v>
      </c>
      <c r="L708" s="32"/>
      <c r="M708" s="139" t="s">
        <v>18</v>
      </c>
      <c r="N708" s="140" t="s">
        <v>42</v>
      </c>
      <c r="P708" s="141">
        <f>O708*H708</f>
        <v>0</v>
      </c>
      <c r="Q708" s="141">
        <v>0</v>
      </c>
      <c r="R708" s="141">
        <f>Q708*H708</f>
        <v>0</v>
      </c>
      <c r="S708" s="141">
        <v>0</v>
      </c>
      <c r="T708" s="142">
        <f>S708*H708</f>
        <v>0</v>
      </c>
      <c r="AR708" s="143" t="s">
        <v>291</v>
      </c>
      <c r="AT708" s="143" t="s">
        <v>191</v>
      </c>
      <c r="AU708" s="143" t="s">
        <v>80</v>
      </c>
      <c r="AY708" s="17" t="s">
        <v>189</v>
      </c>
      <c r="BE708" s="144">
        <f>IF(N708="základní",J708,0)</f>
        <v>0</v>
      </c>
      <c r="BF708" s="144">
        <f>IF(N708="snížená",J708,0)</f>
        <v>0</v>
      </c>
      <c r="BG708" s="144">
        <f>IF(N708="zákl. přenesená",J708,0)</f>
        <v>0</v>
      </c>
      <c r="BH708" s="144">
        <f>IF(N708="sníž. přenesená",J708,0)</f>
        <v>0</v>
      </c>
      <c r="BI708" s="144">
        <f>IF(N708="nulová",J708,0)</f>
        <v>0</v>
      </c>
      <c r="BJ708" s="17" t="s">
        <v>78</v>
      </c>
      <c r="BK708" s="144">
        <f>ROUND(I708*H708,2)</f>
        <v>0</v>
      </c>
      <c r="BL708" s="17" t="s">
        <v>291</v>
      </c>
      <c r="BM708" s="143" t="s">
        <v>1662</v>
      </c>
    </row>
    <row r="709" spans="2:65" s="12" customFormat="1">
      <c r="B709" s="149"/>
      <c r="D709" s="150" t="s">
        <v>144</v>
      </c>
      <c r="E709" s="151" t="s">
        <v>18</v>
      </c>
      <c r="F709" s="152" t="s">
        <v>1663</v>
      </c>
      <c r="H709" s="153">
        <v>1</v>
      </c>
      <c r="I709" s="154"/>
      <c r="L709" s="149"/>
      <c r="M709" s="155"/>
      <c r="T709" s="156"/>
      <c r="AT709" s="151" t="s">
        <v>144</v>
      </c>
      <c r="AU709" s="151" t="s">
        <v>80</v>
      </c>
      <c r="AV709" s="12" t="s">
        <v>80</v>
      </c>
      <c r="AW709" s="12" t="s">
        <v>32</v>
      </c>
      <c r="AX709" s="12" t="s">
        <v>71</v>
      </c>
      <c r="AY709" s="151" t="s">
        <v>189</v>
      </c>
    </row>
    <row r="710" spans="2:65" s="12" customFormat="1">
      <c r="B710" s="149"/>
      <c r="D710" s="150" t="s">
        <v>144</v>
      </c>
      <c r="E710" s="151" t="s">
        <v>18</v>
      </c>
      <c r="F710" s="152" t="s">
        <v>1664</v>
      </c>
      <c r="H710" s="153">
        <v>1</v>
      </c>
      <c r="I710" s="154"/>
      <c r="L710" s="149"/>
      <c r="M710" s="155"/>
      <c r="T710" s="156"/>
      <c r="AT710" s="151" t="s">
        <v>144</v>
      </c>
      <c r="AU710" s="151" t="s">
        <v>80</v>
      </c>
      <c r="AV710" s="12" t="s">
        <v>80</v>
      </c>
      <c r="AW710" s="12" t="s">
        <v>32</v>
      </c>
      <c r="AX710" s="12" t="s">
        <v>71</v>
      </c>
      <c r="AY710" s="151" t="s">
        <v>189</v>
      </c>
    </row>
    <row r="711" spans="2:65" s="13" customFormat="1">
      <c r="B711" s="158"/>
      <c r="D711" s="150" t="s">
        <v>144</v>
      </c>
      <c r="E711" s="159" t="s">
        <v>18</v>
      </c>
      <c r="F711" s="160" t="s">
        <v>268</v>
      </c>
      <c r="H711" s="161">
        <v>2</v>
      </c>
      <c r="I711" s="162"/>
      <c r="L711" s="158"/>
      <c r="M711" s="163"/>
      <c r="T711" s="164"/>
      <c r="AT711" s="159" t="s">
        <v>144</v>
      </c>
      <c r="AU711" s="159" t="s">
        <v>80</v>
      </c>
      <c r="AV711" s="13" t="s">
        <v>195</v>
      </c>
      <c r="AW711" s="13" t="s">
        <v>32</v>
      </c>
      <c r="AX711" s="13" t="s">
        <v>78</v>
      </c>
      <c r="AY711" s="159" t="s">
        <v>189</v>
      </c>
    </row>
    <row r="712" spans="2:65" s="1" customFormat="1" ht="16.5" customHeight="1">
      <c r="B712" s="32"/>
      <c r="C712" s="168" t="s">
        <v>1665</v>
      </c>
      <c r="D712" s="168" t="s">
        <v>651</v>
      </c>
      <c r="E712" s="169" t="s">
        <v>1666</v>
      </c>
      <c r="F712" s="170" t="s">
        <v>1667</v>
      </c>
      <c r="G712" s="171" t="s">
        <v>135</v>
      </c>
      <c r="H712" s="172">
        <v>13.398</v>
      </c>
      <c r="I712" s="173"/>
      <c r="J712" s="174">
        <f>ROUND(I712*H712,2)</f>
        <v>0</v>
      </c>
      <c r="K712" s="170" t="s">
        <v>18</v>
      </c>
      <c r="L712" s="175"/>
      <c r="M712" s="176" t="s">
        <v>18</v>
      </c>
      <c r="N712" s="177" t="s">
        <v>42</v>
      </c>
      <c r="P712" s="141">
        <f>O712*H712</f>
        <v>0</v>
      </c>
      <c r="Q712" s="141">
        <v>3.5459999999999998E-2</v>
      </c>
      <c r="R712" s="141">
        <f>Q712*H712</f>
        <v>0.47509307999999995</v>
      </c>
      <c r="S712" s="141">
        <v>0</v>
      </c>
      <c r="T712" s="142">
        <f>S712*H712</f>
        <v>0</v>
      </c>
      <c r="AR712" s="143" t="s">
        <v>394</v>
      </c>
      <c r="AT712" s="143" t="s">
        <v>651</v>
      </c>
      <c r="AU712" s="143" t="s">
        <v>80</v>
      </c>
      <c r="AY712" s="17" t="s">
        <v>189</v>
      </c>
      <c r="BE712" s="144">
        <f>IF(N712="základní",J712,0)</f>
        <v>0</v>
      </c>
      <c r="BF712" s="144">
        <f>IF(N712="snížená",J712,0)</f>
        <v>0</v>
      </c>
      <c r="BG712" s="144">
        <f>IF(N712="zákl. přenesená",J712,0)</f>
        <v>0</v>
      </c>
      <c r="BH712" s="144">
        <f>IF(N712="sníž. přenesená",J712,0)</f>
        <v>0</v>
      </c>
      <c r="BI712" s="144">
        <f>IF(N712="nulová",J712,0)</f>
        <v>0</v>
      </c>
      <c r="BJ712" s="17" t="s">
        <v>78</v>
      </c>
      <c r="BK712" s="144">
        <f>ROUND(I712*H712,2)</f>
        <v>0</v>
      </c>
      <c r="BL712" s="17" t="s">
        <v>291</v>
      </c>
      <c r="BM712" s="143" t="s">
        <v>1668</v>
      </c>
    </row>
    <row r="713" spans="2:65" s="1" customFormat="1" ht="78">
      <c r="B713" s="32"/>
      <c r="D713" s="150" t="s">
        <v>133</v>
      </c>
      <c r="F713" s="157" t="s">
        <v>1657</v>
      </c>
      <c r="I713" s="147"/>
      <c r="L713" s="32"/>
      <c r="M713" s="148"/>
      <c r="T713" s="51"/>
      <c r="AT713" s="17" t="s">
        <v>133</v>
      </c>
      <c r="AU713" s="17" t="s">
        <v>80</v>
      </c>
    </row>
    <row r="714" spans="2:65" s="12" customFormat="1">
      <c r="B714" s="149"/>
      <c r="D714" s="150" t="s">
        <v>144</v>
      </c>
      <c r="E714" s="151" t="s">
        <v>18</v>
      </c>
      <c r="F714" s="152" t="s">
        <v>1669</v>
      </c>
      <c r="H714" s="153">
        <v>6.7320000000000002</v>
      </c>
      <c r="I714" s="154"/>
      <c r="L714" s="149"/>
      <c r="M714" s="155"/>
      <c r="T714" s="156"/>
      <c r="AT714" s="151" t="s">
        <v>144</v>
      </c>
      <c r="AU714" s="151" t="s">
        <v>80</v>
      </c>
      <c r="AV714" s="12" t="s">
        <v>80</v>
      </c>
      <c r="AW714" s="12" t="s">
        <v>32</v>
      </c>
      <c r="AX714" s="12" t="s">
        <v>71</v>
      </c>
      <c r="AY714" s="151" t="s">
        <v>189</v>
      </c>
    </row>
    <row r="715" spans="2:65" s="12" customFormat="1">
      <c r="B715" s="149"/>
      <c r="D715" s="150" t="s">
        <v>144</v>
      </c>
      <c r="E715" s="151" t="s">
        <v>18</v>
      </c>
      <c r="F715" s="152" t="s">
        <v>1670</v>
      </c>
      <c r="H715" s="153">
        <v>6.6660000000000004</v>
      </c>
      <c r="I715" s="154"/>
      <c r="L715" s="149"/>
      <c r="M715" s="155"/>
      <c r="T715" s="156"/>
      <c r="AT715" s="151" t="s">
        <v>144</v>
      </c>
      <c r="AU715" s="151" t="s">
        <v>80</v>
      </c>
      <c r="AV715" s="12" t="s">
        <v>80</v>
      </c>
      <c r="AW715" s="12" t="s">
        <v>32</v>
      </c>
      <c r="AX715" s="12" t="s">
        <v>71</v>
      </c>
      <c r="AY715" s="151" t="s">
        <v>189</v>
      </c>
    </row>
    <row r="716" spans="2:65" s="13" customFormat="1">
      <c r="B716" s="158"/>
      <c r="D716" s="150" t="s">
        <v>144</v>
      </c>
      <c r="E716" s="159" t="s">
        <v>18</v>
      </c>
      <c r="F716" s="160" t="s">
        <v>268</v>
      </c>
      <c r="H716" s="161">
        <v>13.398</v>
      </c>
      <c r="I716" s="162"/>
      <c r="L716" s="158"/>
      <c r="M716" s="163"/>
      <c r="T716" s="164"/>
      <c r="AT716" s="159" t="s">
        <v>144</v>
      </c>
      <c r="AU716" s="159" t="s">
        <v>80</v>
      </c>
      <c r="AV716" s="13" t="s">
        <v>195</v>
      </c>
      <c r="AW716" s="13" t="s">
        <v>32</v>
      </c>
      <c r="AX716" s="13" t="s">
        <v>78</v>
      </c>
      <c r="AY716" s="159" t="s">
        <v>189</v>
      </c>
    </row>
    <row r="717" spans="2:65" s="1" customFormat="1" ht="24.2" customHeight="1">
      <c r="B717" s="32"/>
      <c r="C717" s="132" t="s">
        <v>1671</v>
      </c>
      <c r="D717" s="132" t="s">
        <v>191</v>
      </c>
      <c r="E717" s="133" t="s">
        <v>1672</v>
      </c>
      <c r="F717" s="134" t="s">
        <v>1673</v>
      </c>
      <c r="G717" s="135" t="s">
        <v>135</v>
      </c>
      <c r="H717" s="136">
        <v>1.08</v>
      </c>
      <c r="I717" s="137"/>
      <c r="J717" s="138">
        <f>ROUND(I717*H717,2)</f>
        <v>0</v>
      </c>
      <c r="K717" s="134" t="s">
        <v>194</v>
      </c>
      <c r="L717" s="32"/>
      <c r="M717" s="139" t="s">
        <v>18</v>
      </c>
      <c r="N717" s="140" t="s">
        <v>42</v>
      </c>
      <c r="P717" s="141">
        <f>O717*H717</f>
        <v>0</v>
      </c>
      <c r="Q717" s="141">
        <v>1.8000000000000001E-4</v>
      </c>
      <c r="R717" s="141">
        <f>Q717*H717</f>
        <v>1.9440000000000004E-4</v>
      </c>
      <c r="S717" s="141">
        <v>0</v>
      </c>
      <c r="T717" s="142">
        <f>S717*H717</f>
        <v>0</v>
      </c>
      <c r="AR717" s="143" t="s">
        <v>291</v>
      </c>
      <c r="AT717" s="143" t="s">
        <v>191</v>
      </c>
      <c r="AU717" s="143" t="s">
        <v>80</v>
      </c>
      <c r="AY717" s="17" t="s">
        <v>189</v>
      </c>
      <c r="BE717" s="144">
        <f>IF(N717="základní",J717,0)</f>
        <v>0</v>
      </c>
      <c r="BF717" s="144">
        <f>IF(N717="snížená",J717,0)</f>
        <v>0</v>
      </c>
      <c r="BG717" s="144">
        <f>IF(N717="zákl. přenesená",J717,0)</f>
        <v>0</v>
      </c>
      <c r="BH717" s="144">
        <f>IF(N717="sníž. přenesená",J717,0)</f>
        <v>0</v>
      </c>
      <c r="BI717" s="144">
        <f>IF(N717="nulová",J717,0)</f>
        <v>0</v>
      </c>
      <c r="BJ717" s="17" t="s">
        <v>78</v>
      </c>
      <c r="BK717" s="144">
        <f>ROUND(I717*H717,2)</f>
        <v>0</v>
      </c>
      <c r="BL717" s="17" t="s">
        <v>291</v>
      </c>
      <c r="BM717" s="143" t="s">
        <v>1674</v>
      </c>
    </row>
    <row r="718" spans="2:65" s="1" customFormat="1">
      <c r="B718" s="32"/>
      <c r="D718" s="145" t="s">
        <v>197</v>
      </c>
      <c r="F718" s="146" t="s">
        <v>1675</v>
      </c>
      <c r="I718" s="147"/>
      <c r="L718" s="32"/>
      <c r="M718" s="148"/>
      <c r="T718" s="51"/>
      <c r="AT718" s="17" t="s">
        <v>197</v>
      </c>
      <c r="AU718" s="17" t="s">
        <v>80</v>
      </c>
    </row>
    <row r="719" spans="2:65" s="12" customFormat="1">
      <c r="B719" s="149"/>
      <c r="D719" s="150" t="s">
        <v>144</v>
      </c>
      <c r="E719" s="151" t="s">
        <v>18</v>
      </c>
      <c r="F719" s="152" t="s">
        <v>1676</v>
      </c>
      <c r="H719" s="153">
        <v>1.08</v>
      </c>
      <c r="I719" s="154"/>
      <c r="L719" s="149"/>
      <c r="M719" s="155"/>
      <c r="T719" s="156"/>
      <c r="AT719" s="151" t="s">
        <v>144</v>
      </c>
      <c r="AU719" s="151" t="s">
        <v>80</v>
      </c>
      <c r="AV719" s="12" t="s">
        <v>80</v>
      </c>
      <c r="AW719" s="12" t="s">
        <v>32</v>
      </c>
      <c r="AX719" s="12" t="s">
        <v>78</v>
      </c>
      <c r="AY719" s="151" t="s">
        <v>189</v>
      </c>
    </row>
    <row r="720" spans="2:65" s="1" customFormat="1" ht="16.5" customHeight="1">
      <c r="B720" s="32"/>
      <c r="C720" s="168" t="s">
        <v>1677</v>
      </c>
      <c r="D720" s="168" t="s">
        <v>651</v>
      </c>
      <c r="E720" s="169" t="s">
        <v>1678</v>
      </c>
      <c r="F720" s="170" t="s">
        <v>1679</v>
      </c>
      <c r="G720" s="171" t="s">
        <v>551</v>
      </c>
      <c r="H720" s="172">
        <v>1.08</v>
      </c>
      <c r="I720" s="173"/>
      <c r="J720" s="174">
        <f>ROUND(I720*H720,2)</f>
        <v>0</v>
      </c>
      <c r="K720" s="170" t="s">
        <v>18</v>
      </c>
      <c r="L720" s="175"/>
      <c r="M720" s="176" t="s">
        <v>18</v>
      </c>
      <c r="N720" s="177" t="s">
        <v>42</v>
      </c>
      <c r="P720" s="141">
        <f>O720*H720</f>
        <v>0</v>
      </c>
      <c r="Q720" s="141">
        <v>2.14E-3</v>
      </c>
      <c r="R720" s="141">
        <f>Q720*H720</f>
        <v>2.3112000000000002E-3</v>
      </c>
      <c r="S720" s="141">
        <v>0</v>
      </c>
      <c r="T720" s="142">
        <f>S720*H720</f>
        <v>0</v>
      </c>
      <c r="AR720" s="143" t="s">
        <v>394</v>
      </c>
      <c r="AT720" s="143" t="s">
        <v>651</v>
      </c>
      <c r="AU720" s="143" t="s">
        <v>80</v>
      </c>
      <c r="AY720" s="17" t="s">
        <v>189</v>
      </c>
      <c r="BE720" s="144">
        <f>IF(N720="základní",J720,0)</f>
        <v>0</v>
      </c>
      <c r="BF720" s="144">
        <f>IF(N720="snížená",J720,0)</f>
        <v>0</v>
      </c>
      <c r="BG720" s="144">
        <f>IF(N720="zákl. přenesená",J720,0)</f>
        <v>0</v>
      </c>
      <c r="BH720" s="144">
        <f>IF(N720="sníž. přenesená",J720,0)</f>
        <v>0</v>
      </c>
      <c r="BI720" s="144">
        <f>IF(N720="nulová",J720,0)</f>
        <v>0</v>
      </c>
      <c r="BJ720" s="17" t="s">
        <v>78</v>
      </c>
      <c r="BK720" s="144">
        <f>ROUND(I720*H720,2)</f>
        <v>0</v>
      </c>
      <c r="BL720" s="17" t="s">
        <v>291</v>
      </c>
      <c r="BM720" s="143" t="s">
        <v>1680</v>
      </c>
    </row>
    <row r="721" spans="2:65" s="1" customFormat="1" ht="78">
      <c r="B721" s="32"/>
      <c r="D721" s="150" t="s">
        <v>133</v>
      </c>
      <c r="F721" s="157" t="s">
        <v>1681</v>
      </c>
      <c r="I721" s="147"/>
      <c r="L721" s="32"/>
      <c r="M721" s="148"/>
      <c r="T721" s="51"/>
      <c r="AT721" s="17" t="s">
        <v>133</v>
      </c>
      <c r="AU721" s="17" t="s">
        <v>80</v>
      </c>
    </row>
    <row r="722" spans="2:65" s="1" customFormat="1" ht="16.5" customHeight="1">
      <c r="B722" s="32"/>
      <c r="C722" s="132" t="s">
        <v>1682</v>
      </c>
      <c r="D722" s="132" t="s">
        <v>191</v>
      </c>
      <c r="E722" s="133" t="s">
        <v>1683</v>
      </c>
      <c r="F722" s="134" t="s">
        <v>1684</v>
      </c>
      <c r="G722" s="135" t="s">
        <v>286</v>
      </c>
      <c r="H722" s="136">
        <v>8.6</v>
      </c>
      <c r="I722" s="137"/>
      <c r="J722" s="138">
        <f>ROUND(I722*H722,2)</f>
        <v>0</v>
      </c>
      <c r="K722" s="134" t="s">
        <v>194</v>
      </c>
      <c r="L722" s="32"/>
      <c r="M722" s="139" t="s">
        <v>18</v>
      </c>
      <c r="N722" s="140" t="s">
        <v>42</v>
      </c>
      <c r="P722" s="141">
        <f>O722*H722</f>
        <v>0</v>
      </c>
      <c r="Q722" s="141">
        <v>0</v>
      </c>
      <c r="R722" s="141">
        <f>Q722*H722</f>
        <v>0</v>
      </c>
      <c r="S722" s="141">
        <v>0</v>
      </c>
      <c r="T722" s="142">
        <f>S722*H722</f>
        <v>0</v>
      </c>
      <c r="AR722" s="143" t="s">
        <v>291</v>
      </c>
      <c r="AT722" s="143" t="s">
        <v>191</v>
      </c>
      <c r="AU722" s="143" t="s">
        <v>80</v>
      </c>
      <c r="AY722" s="17" t="s">
        <v>189</v>
      </c>
      <c r="BE722" s="144">
        <f>IF(N722="základní",J722,0)</f>
        <v>0</v>
      </c>
      <c r="BF722" s="144">
        <f>IF(N722="snížená",J722,0)</f>
        <v>0</v>
      </c>
      <c r="BG722" s="144">
        <f>IF(N722="zákl. přenesená",J722,0)</f>
        <v>0</v>
      </c>
      <c r="BH722" s="144">
        <f>IF(N722="sníž. přenesená",J722,0)</f>
        <v>0</v>
      </c>
      <c r="BI722" s="144">
        <f>IF(N722="nulová",J722,0)</f>
        <v>0</v>
      </c>
      <c r="BJ722" s="17" t="s">
        <v>78</v>
      </c>
      <c r="BK722" s="144">
        <f>ROUND(I722*H722,2)</f>
        <v>0</v>
      </c>
      <c r="BL722" s="17" t="s">
        <v>291</v>
      </c>
      <c r="BM722" s="143" t="s">
        <v>1685</v>
      </c>
    </row>
    <row r="723" spans="2:65" s="1" customFormat="1">
      <c r="B723" s="32"/>
      <c r="D723" s="145" t="s">
        <v>197</v>
      </c>
      <c r="F723" s="146" t="s">
        <v>1686</v>
      </c>
      <c r="I723" s="147"/>
      <c r="L723" s="32"/>
      <c r="M723" s="148"/>
      <c r="T723" s="51"/>
      <c r="AT723" s="17" t="s">
        <v>197</v>
      </c>
      <c r="AU723" s="17" t="s">
        <v>80</v>
      </c>
    </row>
    <row r="724" spans="2:65" s="12" customFormat="1">
      <c r="B724" s="149"/>
      <c r="D724" s="150" t="s">
        <v>144</v>
      </c>
      <c r="E724" s="151" t="s">
        <v>18</v>
      </c>
      <c r="F724" s="152" t="s">
        <v>1687</v>
      </c>
      <c r="H724" s="153">
        <v>8.6</v>
      </c>
      <c r="I724" s="154"/>
      <c r="L724" s="149"/>
      <c r="M724" s="155"/>
      <c r="T724" s="156"/>
      <c r="AT724" s="151" t="s">
        <v>144</v>
      </c>
      <c r="AU724" s="151" t="s">
        <v>80</v>
      </c>
      <c r="AV724" s="12" t="s">
        <v>80</v>
      </c>
      <c r="AW724" s="12" t="s">
        <v>32</v>
      </c>
      <c r="AX724" s="12" t="s">
        <v>78</v>
      </c>
      <c r="AY724" s="151" t="s">
        <v>189</v>
      </c>
    </row>
    <row r="725" spans="2:65" s="1" customFormat="1" ht="24.2" customHeight="1">
      <c r="B725" s="32"/>
      <c r="C725" s="168" t="s">
        <v>1688</v>
      </c>
      <c r="D725" s="168" t="s">
        <v>651</v>
      </c>
      <c r="E725" s="169" t="s">
        <v>1689</v>
      </c>
      <c r="F725" s="170" t="s">
        <v>1690</v>
      </c>
      <c r="G725" s="171" t="s">
        <v>286</v>
      </c>
      <c r="H725" s="172">
        <v>8.6</v>
      </c>
      <c r="I725" s="173"/>
      <c r="J725" s="174">
        <f>ROUND(I725*H725,2)</f>
        <v>0</v>
      </c>
      <c r="K725" s="170" t="s">
        <v>194</v>
      </c>
      <c r="L725" s="175"/>
      <c r="M725" s="176" t="s">
        <v>18</v>
      </c>
      <c r="N725" s="177" t="s">
        <v>42</v>
      </c>
      <c r="P725" s="141">
        <f>O725*H725</f>
        <v>0</v>
      </c>
      <c r="Q725" s="141">
        <v>9.6299999999999997E-2</v>
      </c>
      <c r="R725" s="141">
        <f>Q725*H725</f>
        <v>0.82817999999999992</v>
      </c>
      <c r="S725" s="141">
        <v>0</v>
      </c>
      <c r="T725" s="142">
        <f>S725*H725</f>
        <v>0</v>
      </c>
      <c r="AR725" s="143" t="s">
        <v>394</v>
      </c>
      <c r="AT725" s="143" t="s">
        <v>651</v>
      </c>
      <c r="AU725" s="143" t="s">
        <v>80</v>
      </c>
      <c r="AY725" s="17" t="s">
        <v>189</v>
      </c>
      <c r="BE725" s="144">
        <f>IF(N725="základní",J725,0)</f>
        <v>0</v>
      </c>
      <c r="BF725" s="144">
        <f>IF(N725="snížená",J725,0)</f>
        <v>0</v>
      </c>
      <c r="BG725" s="144">
        <f>IF(N725="zákl. přenesená",J725,0)</f>
        <v>0</v>
      </c>
      <c r="BH725" s="144">
        <f>IF(N725="sníž. přenesená",J725,0)</f>
        <v>0</v>
      </c>
      <c r="BI725" s="144">
        <f>IF(N725="nulová",J725,0)</f>
        <v>0</v>
      </c>
      <c r="BJ725" s="17" t="s">
        <v>78</v>
      </c>
      <c r="BK725" s="144">
        <f>ROUND(I725*H725,2)</f>
        <v>0</v>
      </c>
      <c r="BL725" s="17" t="s">
        <v>291</v>
      </c>
      <c r="BM725" s="143" t="s">
        <v>1691</v>
      </c>
    </row>
    <row r="726" spans="2:65" s="1" customFormat="1" ht="39">
      <c r="B726" s="32"/>
      <c r="D726" s="150" t="s">
        <v>133</v>
      </c>
      <c r="F726" s="157" t="s">
        <v>1692</v>
      </c>
      <c r="I726" s="147"/>
      <c r="L726" s="32"/>
      <c r="M726" s="148"/>
      <c r="T726" s="51"/>
      <c r="AT726" s="17" t="s">
        <v>133</v>
      </c>
      <c r="AU726" s="17" t="s">
        <v>80</v>
      </c>
    </row>
    <row r="727" spans="2:65" s="1" customFormat="1" ht="24.2" customHeight="1">
      <c r="B727" s="32"/>
      <c r="C727" s="132" t="s">
        <v>1693</v>
      </c>
      <c r="D727" s="132" t="s">
        <v>191</v>
      </c>
      <c r="E727" s="133" t="s">
        <v>1694</v>
      </c>
      <c r="F727" s="134" t="s">
        <v>1695</v>
      </c>
      <c r="G727" s="135" t="s">
        <v>256</v>
      </c>
      <c r="H727" s="136">
        <v>9.9429999999999996</v>
      </c>
      <c r="I727" s="137"/>
      <c r="J727" s="138">
        <f>ROUND(I727*H727,2)</f>
        <v>0</v>
      </c>
      <c r="K727" s="134" t="s">
        <v>194</v>
      </c>
      <c r="L727" s="32"/>
      <c r="M727" s="139" t="s">
        <v>18</v>
      </c>
      <c r="N727" s="140" t="s">
        <v>42</v>
      </c>
      <c r="P727" s="141">
        <f>O727*H727</f>
        <v>0</v>
      </c>
      <c r="Q727" s="141">
        <v>0</v>
      </c>
      <c r="R727" s="141">
        <f>Q727*H727</f>
        <v>0</v>
      </c>
      <c r="S727" s="141">
        <v>0</v>
      </c>
      <c r="T727" s="142">
        <f>S727*H727</f>
        <v>0</v>
      </c>
      <c r="AR727" s="143" t="s">
        <v>291</v>
      </c>
      <c r="AT727" s="143" t="s">
        <v>191</v>
      </c>
      <c r="AU727" s="143" t="s">
        <v>80</v>
      </c>
      <c r="AY727" s="17" t="s">
        <v>189</v>
      </c>
      <c r="BE727" s="144">
        <f>IF(N727="základní",J727,0)</f>
        <v>0</v>
      </c>
      <c r="BF727" s="144">
        <f>IF(N727="snížená",J727,0)</f>
        <v>0</v>
      </c>
      <c r="BG727" s="144">
        <f>IF(N727="zákl. přenesená",J727,0)</f>
        <v>0</v>
      </c>
      <c r="BH727" s="144">
        <f>IF(N727="sníž. přenesená",J727,0)</f>
        <v>0</v>
      </c>
      <c r="BI727" s="144">
        <f>IF(N727="nulová",J727,0)</f>
        <v>0</v>
      </c>
      <c r="BJ727" s="17" t="s">
        <v>78</v>
      </c>
      <c r="BK727" s="144">
        <f>ROUND(I727*H727,2)</f>
        <v>0</v>
      </c>
      <c r="BL727" s="17" t="s">
        <v>291</v>
      </c>
      <c r="BM727" s="143" t="s">
        <v>1696</v>
      </c>
    </row>
    <row r="728" spans="2:65" s="1" customFormat="1">
      <c r="B728" s="32"/>
      <c r="D728" s="145" t="s">
        <v>197</v>
      </c>
      <c r="F728" s="146" t="s">
        <v>1697</v>
      </c>
      <c r="I728" s="147"/>
      <c r="L728" s="32"/>
      <c r="M728" s="148"/>
      <c r="T728" s="51"/>
      <c r="AT728" s="17" t="s">
        <v>197</v>
      </c>
      <c r="AU728" s="17" t="s">
        <v>80</v>
      </c>
    </row>
    <row r="729" spans="2:65" s="11" customFormat="1" ht="22.9" customHeight="1">
      <c r="B729" s="120"/>
      <c r="D729" s="121" t="s">
        <v>70</v>
      </c>
      <c r="E729" s="130" t="s">
        <v>578</v>
      </c>
      <c r="F729" s="130" t="s">
        <v>579</v>
      </c>
      <c r="I729" s="123"/>
      <c r="J729" s="131">
        <f>BK729</f>
        <v>0</v>
      </c>
      <c r="L729" s="120"/>
      <c r="M729" s="125"/>
      <c r="P729" s="126">
        <f>SUM(P730:P753)</f>
        <v>0</v>
      </c>
      <c r="R729" s="126">
        <f>SUM(R730:R753)</f>
        <v>3.5819000000000001</v>
      </c>
      <c r="T729" s="127">
        <f>SUM(T730:T753)</f>
        <v>0</v>
      </c>
      <c r="AR729" s="121" t="s">
        <v>80</v>
      </c>
      <c r="AT729" s="128" t="s">
        <v>70</v>
      </c>
      <c r="AU729" s="128" t="s">
        <v>78</v>
      </c>
      <c r="AY729" s="121" t="s">
        <v>189</v>
      </c>
      <c r="BK729" s="129">
        <f>SUM(BK730:BK753)</f>
        <v>0</v>
      </c>
    </row>
    <row r="730" spans="2:65" s="1" customFormat="1" ht="21.75" customHeight="1">
      <c r="B730" s="32"/>
      <c r="C730" s="132" t="s">
        <v>1698</v>
      </c>
      <c r="D730" s="132" t="s">
        <v>191</v>
      </c>
      <c r="E730" s="133" t="s">
        <v>1699</v>
      </c>
      <c r="F730" s="134" t="s">
        <v>1700</v>
      </c>
      <c r="G730" s="135" t="s">
        <v>286</v>
      </c>
      <c r="H730" s="136">
        <v>52</v>
      </c>
      <c r="I730" s="137"/>
      <c r="J730" s="138">
        <f>ROUND(I730*H730,2)</f>
        <v>0</v>
      </c>
      <c r="K730" s="134" t="s">
        <v>194</v>
      </c>
      <c r="L730" s="32"/>
      <c r="M730" s="139" t="s">
        <v>18</v>
      </c>
      <c r="N730" s="140" t="s">
        <v>42</v>
      </c>
      <c r="P730" s="141">
        <f>O730*H730</f>
        <v>0</v>
      </c>
      <c r="Q730" s="141">
        <v>2.9999999999999997E-4</v>
      </c>
      <c r="R730" s="141">
        <f>Q730*H730</f>
        <v>1.5599999999999999E-2</v>
      </c>
      <c r="S730" s="141">
        <v>0</v>
      </c>
      <c r="T730" s="142">
        <f>S730*H730</f>
        <v>0</v>
      </c>
      <c r="AR730" s="143" t="s">
        <v>291</v>
      </c>
      <c r="AT730" s="143" t="s">
        <v>191</v>
      </c>
      <c r="AU730" s="143" t="s">
        <v>80</v>
      </c>
      <c r="AY730" s="17" t="s">
        <v>189</v>
      </c>
      <c r="BE730" s="144">
        <f>IF(N730="základní",J730,0)</f>
        <v>0</v>
      </c>
      <c r="BF730" s="144">
        <f>IF(N730="snížená",J730,0)</f>
        <v>0</v>
      </c>
      <c r="BG730" s="144">
        <f>IF(N730="zákl. přenesená",J730,0)</f>
        <v>0</v>
      </c>
      <c r="BH730" s="144">
        <f>IF(N730="sníž. přenesená",J730,0)</f>
        <v>0</v>
      </c>
      <c r="BI730" s="144">
        <f>IF(N730="nulová",J730,0)</f>
        <v>0</v>
      </c>
      <c r="BJ730" s="17" t="s">
        <v>78</v>
      </c>
      <c r="BK730" s="144">
        <f>ROUND(I730*H730,2)</f>
        <v>0</v>
      </c>
      <c r="BL730" s="17" t="s">
        <v>291</v>
      </c>
      <c r="BM730" s="143" t="s">
        <v>1701</v>
      </c>
    </row>
    <row r="731" spans="2:65" s="1" customFormat="1">
      <c r="B731" s="32"/>
      <c r="D731" s="145" t="s">
        <v>197</v>
      </c>
      <c r="F731" s="146" t="s">
        <v>1702</v>
      </c>
      <c r="I731" s="147"/>
      <c r="L731" s="32"/>
      <c r="M731" s="148"/>
      <c r="T731" s="51"/>
      <c r="AT731" s="17" t="s">
        <v>197</v>
      </c>
      <c r="AU731" s="17" t="s">
        <v>80</v>
      </c>
    </row>
    <row r="732" spans="2:65" s="12" customFormat="1">
      <c r="B732" s="149"/>
      <c r="D732" s="150" t="s">
        <v>144</v>
      </c>
      <c r="E732" s="151" t="s">
        <v>18</v>
      </c>
      <c r="F732" s="152" t="s">
        <v>1703</v>
      </c>
      <c r="H732" s="153">
        <v>28.3</v>
      </c>
      <c r="I732" s="154"/>
      <c r="L732" s="149"/>
      <c r="M732" s="155"/>
      <c r="T732" s="156"/>
      <c r="AT732" s="151" t="s">
        <v>144</v>
      </c>
      <c r="AU732" s="151" t="s">
        <v>80</v>
      </c>
      <c r="AV732" s="12" t="s">
        <v>80</v>
      </c>
      <c r="AW732" s="12" t="s">
        <v>32</v>
      </c>
      <c r="AX732" s="12" t="s">
        <v>71</v>
      </c>
      <c r="AY732" s="151" t="s">
        <v>189</v>
      </c>
    </row>
    <row r="733" spans="2:65" s="12" customFormat="1">
      <c r="B733" s="149"/>
      <c r="D733" s="150" t="s">
        <v>144</v>
      </c>
      <c r="E733" s="151" t="s">
        <v>18</v>
      </c>
      <c r="F733" s="152" t="s">
        <v>1704</v>
      </c>
      <c r="H733" s="153">
        <v>23.7</v>
      </c>
      <c r="I733" s="154"/>
      <c r="L733" s="149"/>
      <c r="M733" s="155"/>
      <c r="T733" s="156"/>
      <c r="AT733" s="151" t="s">
        <v>144</v>
      </c>
      <c r="AU733" s="151" t="s">
        <v>80</v>
      </c>
      <c r="AV733" s="12" t="s">
        <v>80</v>
      </c>
      <c r="AW733" s="12" t="s">
        <v>32</v>
      </c>
      <c r="AX733" s="12" t="s">
        <v>71</v>
      </c>
      <c r="AY733" s="151" t="s">
        <v>189</v>
      </c>
    </row>
    <row r="734" spans="2:65" s="13" customFormat="1">
      <c r="B734" s="158"/>
      <c r="D734" s="150" t="s">
        <v>144</v>
      </c>
      <c r="E734" s="159" t="s">
        <v>18</v>
      </c>
      <c r="F734" s="160" t="s">
        <v>268</v>
      </c>
      <c r="H734" s="161">
        <v>52</v>
      </c>
      <c r="I734" s="162"/>
      <c r="L734" s="158"/>
      <c r="M734" s="163"/>
      <c r="T734" s="164"/>
      <c r="AT734" s="159" t="s">
        <v>144</v>
      </c>
      <c r="AU734" s="159" t="s">
        <v>80</v>
      </c>
      <c r="AV734" s="13" t="s">
        <v>195</v>
      </c>
      <c r="AW734" s="13" t="s">
        <v>32</v>
      </c>
      <c r="AX734" s="13" t="s">
        <v>78</v>
      </c>
      <c r="AY734" s="159" t="s">
        <v>189</v>
      </c>
    </row>
    <row r="735" spans="2:65" s="1" customFormat="1" ht="24.2" customHeight="1">
      <c r="B735" s="32"/>
      <c r="C735" s="132" t="s">
        <v>1705</v>
      </c>
      <c r="D735" s="132" t="s">
        <v>191</v>
      </c>
      <c r="E735" s="133" t="s">
        <v>1706</v>
      </c>
      <c r="F735" s="134" t="s">
        <v>1707</v>
      </c>
      <c r="G735" s="135" t="s">
        <v>286</v>
      </c>
      <c r="H735" s="136">
        <v>11.7</v>
      </c>
      <c r="I735" s="137"/>
      <c r="J735" s="138">
        <f>ROUND(I735*H735,2)</f>
        <v>0</v>
      </c>
      <c r="K735" s="134" t="s">
        <v>194</v>
      </c>
      <c r="L735" s="32"/>
      <c r="M735" s="139" t="s">
        <v>18</v>
      </c>
      <c r="N735" s="140" t="s">
        <v>42</v>
      </c>
      <c r="P735" s="141">
        <f>O735*H735</f>
        <v>0</v>
      </c>
      <c r="Q735" s="141">
        <v>2.9999999999999997E-4</v>
      </c>
      <c r="R735" s="141">
        <f>Q735*H735</f>
        <v>3.5099999999999997E-3</v>
      </c>
      <c r="S735" s="141">
        <v>0</v>
      </c>
      <c r="T735" s="142">
        <f>S735*H735</f>
        <v>0</v>
      </c>
      <c r="AR735" s="143" t="s">
        <v>291</v>
      </c>
      <c r="AT735" s="143" t="s">
        <v>191</v>
      </c>
      <c r="AU735" s="143" t="s">
        <v>80</v>
      </c>
      <c r="AY735" s="17" t="s">
        <v>189</v>
      </c>
      <c r="BE735" s="144">
        <f>IF(N735="základní",J735,0)</f>
        <v>0</v>
      </c>
      <c r="BF735" s="144">
        <f>IF(N735="snížená",J735,0)</f>
        <v>0</v>
      </c>
      <c r="BG735" s="144">
        <f>IF(N735="zákl. přenesená",J735,0)</f>
        <v>0</v>
      </c>
      <c r="BH735" s="144">
        <f>IF(N735="sníž. přenesená",J735,0)</f>
        <v>0</v>
      </c>
      <c r="BI735" s="144">
        <f>IF(N735="nulová",J735,0)</f>
        <v>0</v>
      </c>
      <c r="BJ735" s="17" t="s">
        <v>78</v>
      </c>
      <c r="BK735" s="144">
        <f>ROUND(I735*H735,2)</f>
        <v>0</v>
      </c>
      <c r="BL735" s="17" t="s">
        <v>291</v>
      </c>
      <c r="BM735" s="143" t="s">
        <v>1708</v>
      </c>
    </row>
    <row r="736" spans="2:65" s="1" customFormat="1">
      <c r="B736" s="32"/>
      <c r="D736" s="145" t="s">
        <v>197</v>
      </c>
      <c r="F736" s="146" t="s">
        <v>1709</v>
      </c>
      <c r="I736" s="147"/>
      <c r="L736" s="32"/>
      <c r="M736" s="148"/>
      <c r="T736" s="51"/>
      <c r="AT736" s="17" t="s">
        <v>197</v>
      </c>
      <c r="AU736" s="17" t="s">
        <v>80</v>
      </c>
    </row>
    <row r="737" spans="2:65" s="12" customFormat="1">
      <c r="B737" s="149"/>
      <c r="D737" s="150" t="s">
        <v>144</v>
      </c>
      <c r="E737" s="151" t="s">
        <v>18</v>
      </c>
      <c r="F737" s="152" t="s">
        <v>1710</v>
      </c>
      <c r="H737" s="153">
        <v>11.7</v>
      </c>
      <c r="I737" s="154"/>
      <c r="L737" s="149"/>
      <c r="M737" s="155"/>
      <c r="T737" s="156"/>
      <c r="AT737" s="151" t="s">
        <v>144</v>
      </c>
      <c r="AU737" s="151" t="s">
        <v>80</v>
      </c>
      <c r="AV737" s="12" t="s">
        <v>80</v>
      </c>
      <c r="AW737" s="12" t="s">
        <v>32</v>
      </c>
      <c r="AX737" s="12" t="s">
        <v>78</v>
      </c>
      <c r="AY737" s="151" t="s">
        <v>189</v>
      </c>
    </row>
    <row r="738" spans="2:65" s="1" customFormat="1" ht="16.5" customHeight="1">
      <c r="B738" s="32"/>
      <c r="C738" s="168" t="s">
        <v>1711</v>
      </c>
      <c r="D738" s="168" t="s">
        <v>651</v>
      </c>
      <c r="E738" s="169" t="s">
        <v>1712</v>
      </c>
      <c r="F738" s="170" t="s">
        <v>1713</v>
      </c>
      <c r="G738" s="171" t="s">
        <v>286</v>
      </c>
      <c r="H738" s="172">
        <v>63.7</v>
      </c>
      <c r="I738" s="173"/>
      <c r="J738" s="174">
        <f>ROUND(I738*H738,2)</f>
        <v>0</v>
      </c>
      <c r="K738" s="170" t="s">
        <v>18</v>
      </c>
      <c r="L738" s="175"/>
      <c r="M738" s="176" t="s">
        <v>18</v>
      </c>
      <c r="N738" s="177" t="s">
        <v>42</v>
      </c>
      <c r="P738" s="141">
        <f>O738*H738</f>
        <v>0</v>
      </c>
      <c r="Q738" s="141">
        <v>2.64E-3</v>
      </c>
      <c r="R738" s="141">
        <f>Q738*H738</f>
        <v>0.16816800000000001</v>
      </c>
      <c r="S738" s="141">
        <v>0</v>
      </c>
      <c r="T738" s="142">
        <f>S738*H738</f>
        <v>0</v>
      </c>
      <c r="AR738" s="143" t="s">
        <v>394</v>
      </c>
      <c r="AT738" s="143" t="s">
        <v>651</v>
      </c>
      <c r="AU738" s="143" t="s">
        <v>80</v>
      </c>
      <c r="AY738" s="17" t="s">
        <v>189</v>
      </c>
      <c r="BE738" s="144">
        <f>IF(N738="základní",J738,0)</f>
        <v>0</v>
      </c>
      <c r="BF738" s="144">
        <f>IF(N738="snížená",J738,0)</f>
        <v>0</v>
      </c>
      <c r="BG738" s="144">
        <f>IF(N738="zákl. přenesená",J738,0)</f>
        <v>0</v>
      </c>
      <c r="BH738" s="144">
        <f>IF(N738="sníž. přenesená",J738,0)</f>
        <v>0</v>
      </c>
      <c r="BI738" s="144">
        <f>IF(N738="nulová",J738,0)</f>
        <v>0</v>
      </c>
      <c r="BJ738" s="17" t="s">
        <v>78</v>
      </c>
      <c r="BK738" s="144">
        <f>ROUND(I738*H738,2)</f>
        <v>0</v>
      </c>
      <c r="BL738" s="17" t="s">
        <v>291</v>
      </c>
      <c r="BM738" s="143" t="s">
        <v>1714</v>
      </c>
    </row>
    <row r="739" spans="2:65" s="1" customFormat="1" ht="16.5" customHeight="1">
      <c r="B739" s="32"/>
      <c r="C739" s="132" t="s">
        <v>1715</v>
      </c>
      <c r="D739" s="132" t="s">
        <v>191</v>
      </c>
      <c r="E739" s="133" t="s">
        <v>1716</v>
      </c>
      <c r="F739" s="134" t="s">
        <v>1717</v>
      </c>
      <c r="G739" s="135" t="s">
        <v>135</v>
      </c>
      <c r="H739" s="136">
        <v>93.8</v>
      </c>
      <c r="I739" s="137"/>
      <c r="J739" s="138">
        <f>ROUND(I739*H739,2)</f>
        <v>0</v>
      </c>
      <c r="K739" s="134" t="s">
        <v>194</v>
      </c>
      <c r="L739" s="32"/>
      <c r="M739" s="139" t="s">
        <v>18</v>
      </c>
      <c r="N739" s="140" t="s">
        <v>42</v>
      </c>
      <c r="P739" s="141">
        <f>O739*H739</f>
        <v>0</v>
      </c>
      <c r="Q739" s="141">
        <v>1.5E-3</v>
      </c>
      <c r="R739" s="141">
        <f>Q739*H739</f>
        <v>0.14069999999999999</v>
      </c>
      <c r="S739" s="141">
        <v>0</v>
      </c>
      <c r="T739" s="142">
        <f>S739*H739</f>
        <v>0</v>
      </c>
      <c r="AR739" s="143" t="s">
        <v>291</v>
      </c>
      <c r="AT739" s="143" t="s">
        <v>191</v>
      </c>
      <c r="AU739" s="143" t="s">
        <v>80</v>
      </c>
      <c r="AY739" s="17" t="s">
        <v>189</v>
      </c>
      <c r="BE739" s="144">
        <f>IF(N739="základní",J739,0)</f>
        <v>0</v>
      </c>
      <c r="BF739" s="144">
        <f>IF(N739="snížená",J739,0)</f>
        <v>0</v>
      </c>
      <c r="BG739" s="144">
        <f>IF(N739="zákl. přenesená",J739,0)</f>
        <v>0</v>
      </c>
      <c r="BH739" s="144">
        <f>IF(N739="sníž. přenesená",J739,0)</f>
        <v>0</v>
      </c>
      <c r="BI739" s="144">
        <f>IF(N739="nulová",J739,0)</f>
        <v>0</v>
      </c>
      <c r="BJ739" s="17" t="s">
        <v>78</v>
      </c>
      <c r="BK739" s="144">
        <f>ROUND(I739*H739,2)</f>
        <v>0</v>
      </c>
      <c r="BL739" s="17" t="s">
        <v>291</v>
      </c>
      <c r="BM739" s="143" t="s">
        <v>1718</v>
      </c>
    </row>
    <row r="740" spans="2:65" s="1" customFormat="1">
      <c r="B740" s="32"/>
      <c r="D740" s="145" t="s">
        <v>197</v>
      </c>
      <c r="F740" s="146" t="s">
        <v>1719</v>
      </c>
      <c r="I740" s="147"/>
      <c r="L740" s="32"/>
      <c r="M740" s="148"/>
      <c r="T740" s="51"/>
      <c r="AT740" s="17" t="s">
        <v>197</v>
      </c>
      <c r="AU740" s="17" t="s">
        <v>80</v>
      </c>
    </row>
    <row r="741" spans="2:65" s="1" customFormat="1" ht="19.5">
      <c r="B741" s="32"/>
      <c r="D741" s="150" t="s">
        <v>133</v>
      </c>
      <c r="F741" s="157" t="s">
        <v>1720</v>
      </c>
      <c r="I741" s="147"/>
      <c r="L741" s="32"/>
      <c r="M741" s="148"/>
      <c r="T741" s="51"/>
      <c r="AT741" s="17" t="s">
        <v>133</v>
      </c>
      <c r="AU741" s="17" t="s">
        <v>80</v>
      </c>
    </row>
    <row r="742" spans="2:65" s="12" customFormat="1">
      <c r="B742" s="149"/>
      <c r="D742" s="150" t="s">
        <v>144</v>
      </c>
      <c r="E742" s="151" t="s">
        <v>18</v>
      </c>
      <c r="F742" s="152" t="s">
        <v>1721</v>
      </c>
      <c r="H742" s="153">
        <v>93.8</v>
      </c>
      <c r="I742" s="154"/>
      <c r="L742" s="149"/>
      <c r="M742" s="155"/>
      <c r="T742" s="156"/>
      <c r="AT742" s="151" t="s">
        <v>144</v>
      </c>
      <c r="AU742" s="151" t="s">
        <v>80</v>
      </c>
      <c r="AV742" s="12" t="s">
        <v>80</v>
      </c>
      <c r="AW742" s="12" t="s">
        <v>32</v>
      </c>
      <c r="AX742" s="12" t="s">
        <v>78</v>
      </c>
      <c r="AY742" s="151" t="s">
        <v>189</v>
      </c>
    </row>
    <row r="743" spans="2:65" s="1" customFormat="1" ht="16.5" customHeight="1">
      <c r="B743" s="32"/>
      <c r="C743" s="132" t="s">
        <v>1722</v>
      </c>
      <c r="D743" s="132" t="s">
        <v>191</v>
      </c>
      <c r="E743" s="133" t="s">
        <v>1723</v>
      </c>
      <c r="F743" s="134" t="s">
        <v>1724</v>
      </c>
      <c r="G743" s="135" t="s">
        <v>135</v>
      </c>
      <c r="H743" s="136">
        <v>93.8</v>
      </c>
      <c r="I743" s="137"/>
      <c r="J743" s="138">
        <f>ROUND(I743*H743,2)</f>
        <v>0</v>
      </c>
      <c r="K743" s="134" t="s">
        <v>194</v>
      </c>
      <c r="L743" s="32"/>
      <c r="M743" s="139" t="s">
        <v>18</v>
      </c>
      <c r="N743" s="140" t="s">
        <v>42</v>
      </c>
      <c r="P743" s="141">
        <f>O743*H743</f>
        <v>0</v>
      </c>
      <c r="Q743" s="141">
        <v>2.9999999999999997E-4</v>
      </c>
      <c r="R743" s="141">
        <f>Q743*H743</f>
        <v>2.8139999999999998E-2</v>
      </c>
      <c r="S743" s="141">
        <v>0</v>
      </c>
      <c r="T743" s="142">
        <f>S743*H743</f>
        <v>0</v>
      </c>
      <c r="AR743" s="143" t="s">
        <v>291</v>
      </c>
      <c r="AT743" s="143" t="s">
        <v>191</v>
      </c>
      <c r="AU743" s="143" t="s">
        <v>80</v>
      </c>
      <c r="AY743" s="17" t="s">
        <v>189</v>
      </c>
      <c r="BE743" s="144">
        <f>IF(N743="základní",J743,0)</f>
        <v>0</v>
      </c>
      <c r="BF743" s="144">
        <f>IF(N743="snížená",J743,0)</f>
        <v>0</v>
      </c>
      <c r="BG743" s="144">
        <f>IF(N743="zákl. přenesená",J743,0)</f>
        <v>0</v>
      </c>
      <c r="BH743" s="144">
        <f>IF(N743="sníž. přenesená",J743,0)</f>
        <v>0</v>
      </c>
      <c r="BI743" s="144">
        <f>IF(N743="nulová",J743,0)</f>
        <v>0</v>
      </c>
      <c r="BJ743" s="17" t="s">
        <v>78</v>
      </c>
      <c r="BK743" s="144">
        <f>ROUND(I743*H743,2)</f>
        <v>0</v>
      </c>
      <c r="BL743" s="17" t="s">
        <v>291</v>
      </c>
      <c r="BM743" s="143" t="s">
        <v>1725</v>
      </c>
    </row>
    <row r="744" spans="2:65" s="1" customFormat="1">
      <c r="B744" s="32"/>
      <c r="D744" s="145" t="s">
        <v>197</v>
      </c>
      <c r="F744" s="146" t="s">
        <v>1726</v>
      </c>
      <c r="I744" s="147"/>
      <c r="L744" s="32"/>
      <c r="M744" s="148"/>
      <c r="T744" s="51"/>
      <c r="AT744" s="17" t="s">
        <v>197</v>
      </c>
      <c r="AU744" s="17" t="s">
        <v>80</v>
      </c>
    </row>
    <row r="745" spans="2:65" s="1" customFormat="1" ht="19.5">
      <c r="B745" s="32"/>
      <c r="D745" s="150" t="s">
        <v>133</v>
      </c>
      <c r="F745" s="157" t="s">
        <v>1727</v>
      </c>
      <c r="I745" s="147"/>
      <c r="L745" s="32"/>
      <c r="M745" s="148"/>
      <c r="T745" s="51"/>
      <c r="AT745" s="17" t="s">
        <v>133</v>
      </c>
      <c r="AU745" s="17" t="s">
        <v>80</v>
      </c>
    </row>
    <row r="746" spans="2:65" s="12" customFormat="1">
      <c r="B746" s="149"/>
      <c r="D746" s="150" t="s">
        <v>144</v>
      </c>
      <c r="E746" s="151" t="s">
        <v>18</v>
      </c>
      <c r="F746" s="152" t="s">
        <v>1721</v>
      </c>
      <c r="H746" s="153">
        <v>93.8</v>
      </c>
      <c r="I746" s="154"/>
      <c r="L746" s="149"/>
      <c r="M746" s="155"/>
      <c r="T746" s="156"/>
      <c r="AT746" s="151" t="s">
        <v>144</v>
      </c>
      <c r="AU746" s="151" t="s">
        <v>80</v>
      </c>
      <c r="AV746" s="12" t="s">
        <v>80</v>
      </c>
      <c r="AW746" s="12" t="s">
        <v>32</v>
      </c>
      <c r="AX746" s="12" t="s">
        <v>78</v>
      </c>
      <c r="AY746" s="151" t="s">
        <v>189</v>
      </c>
    </row>
    <row r="747" spans="2:65" s="1" customFormat="1" ht="24.2" customHeight="1">
      <c r="B747" s="32"/>
      <c r="C747" s="132" t="s">
        <v>1728</v>
      </c>
      <c r="D747" s="132" t="s">
        <v>191</v>
      </c>
      <c r="E747" s="133" t="s">
        <v>1729</v>
      </c>
      <c r="F747" s="134" t="s">
        <v>1730</v>
      </c>
      <c r="G747" s="135" t="s">
        <v>135</v>
      </c>
      <c r="H747" s="136">
        <v>93.8</v>
      </c>
      <c r="I747" s="137"/>
      <c r="J747" s="138">
        <f>ROUND(I747*H747,2)</f>
        <v>0</v>
      </c>
      <c r="K747" s="134" t="s">
        <v>194</v>
      </c>
      <c r="L747" s="32"/>
      <c r="M747" s="139" t="s">
        <v>18</v>
      </c>
      <c r="N747" s="140" t="s">
        <v>42</v>
      </c>
      <c r="P747" s="141">
        <f>O747*H747</f>
        <v>0</v>
      </c>
      <c r="Q747" s="141">
        <v>9.0900000000000009E-3</v>
      </c>
      <c r="R747" s="141">
        <f>Q747*H747</f>
        <v>0.85264200000000001</v>
      </c>
      <c r="S747" s="141">
        <v>0</v>
      </c>
      <c r="T747" s="142">
        <f>S747*H747</f>
        <v>0</v>
      </c>
      <c r="AR747" s="143" t="s">
        <v>291</v>
      </c>
      <c r="AT747" s="143" t="s">
        <v>191</v>
      </c>
      <c r="AU747" s="143" t="s">
        <v>80</v>
      </c>
      <c r="AY747" s="17" t="s">
        <v>189</v>
      </c>
      <c r="BE747" s="144">
        <f>IF(N747="základní",J747,0)</f>
        <v>0</v>
      </c>
      <c r="BF747" s="144">
        <f>IF(N747="snížená",J747,0)</f>
        <v>0</v>
      </c>
      <c r="BG747" s="144">
        <f>IF(N747="zákl. přenesená",J747,0)</f>
        <v>0</v>
      </c>
      <c r="BH747" s="144">
        <f>IF(N747="sníž. přenesená",J747,0)</f>
        <v>0</v>
      </c>
      <c r="BI747" s="144">
        <f>IF(N747="nulová",J747,0)</f>
        <v>0</v>
      </c>
      <c r="BJ747" s="17" t="s">
        <v>78</v>
      </c>
      <c r="BK747" s="144">
        <f>ROUND(I747*H747,2)</f>
        <v>0</v>
      </c>
      <c r="BL747" s="17" t="s">
        <v>291</v>
      </c>
      <c r="BM747" s="143" t="s">
        <v>1731</v>
      </c>
    </row>
    <row r="748" spans="2:65" s="1" customFormat="1">
      <c r="B748" s="32"/>
      <c r="D748" s="145" t="s">
        <v>197</v>
      </c>
      <c r="F748" s="146" t="s">
        <v>1732</v>
      </c>
      <c r="I748" s="147"/>
      <c r="L748" s="32"/>
      <c r="M748" s="148"/>
      <c r="T748" s="51"/>
      <c r="AT748" s="17" t="s">
        <v>197</v>
      </c>
      <c r="AU748" s="17" t="s">
        <v>80</v>
      </c>
    </row>
    <row r="749" spans="2:65" s="12" customFormat="1">
      <c r="B749" s="149"/>
      <c r="D749" s="150" t="s">
        <v>144</v>
      </c>
      <c r="E749" s="151" t="s">
        <v>18</v>
      </c>
      <c r="F749" s="152" t="s">
        <v>1721</v>
      </c>
      <c r="H749" s="153">
        <v>93.8</v>
      </c>
      <c r="I749" s="154"/>
      <c r="L749" s="149"/>
      <c r="M749" s="155"/>
      <c r="T749" s="156"/>
      <c r="AT749" s="151" t="s">
        <v>144</v>
      </c>
      <c r="AU749" s="151" t="s">
        <v>80</v>
      </c>
      <c r="AV749" s="12" t="s">
        <v>80</v>
      </c>
      <c r="AW749" s="12" t="s">
        <v>32</v>
      </c>
      <c r="AX749" s="12" t="s">
        <v>78</v>
      </c>
      <c r="AY749" s="151" t="s">
        <v>189</v>
      </c>
    </row>
    <row r="750" spans="2:65" s="1" customFormat="1" ht="21.75" customHeight="1">
      <c r="B750" s="32"/>
      <c r="C750" s="168" t="s">
        <v>1733</v>
      </c>
      <c r="D750" s="168" t="s">
        <v>651</v>
      </c>
      <c r="E750" s="169" t="s">
        <v>1734</v>
      </c>
      <c r="F750" s="170" t="s">
        <v>1735</v>
      </c>
      <c r="G750" s="171" t="s">
        <v>135</v>
      </c>
      <c r="H750" s="172">
        <v>107.87</v>
      </c>
      <c r="I750" s="173"/>
      <c r="J750" s="174">
        <f>ROUND(I750*H750,2)</f>
        <v>0</v>
      </c>
      <c r="K750" s="170" t="s">
        <v>194</v>
      </c>
      <c r="L750" s="175"/>
      <c r="M750" s="176" t="s">
        <v>18</v>
      </c>
      <c r="N750" s="177" t="s">
        <v>42</v>
      </c>
      <c r="P750" s="141">
        <f>O750*H750</f>
        <v>0</v>
      </c>
      <c r="Q750" s="141">
        <v>2.1999999999999999E-2</v>
      </c>
      <c r="R750" s="141">
        <f>Q750*H750</f>
        <v>2.3731399999999998</v>
      </c>
      <c r="S750" s="141">
        <v>0</v>
      </c>
      <c r="T750" s="142">
        <f>S750*H750</f>
        <v>0</v>
      </c>
      <c r="AR750" s="143" t="s">
        <v>394</v>
      </c>
      <c r="AT750" s="143" t="s">
        <v>651</v>
      </c>
      <c r="AU750" s="143" t="s">
        <v>80</v>
      </c>
      <c r="AY750" s="17" t="s">
        <v>189</v>
      </c>
      <c r="BE750" s="144">
        <f>IF(N750="základní",J750,0)</f>
        <v>0</v>
      </c>
      <c r="BF750" s="144">
        <f>IF(N750="snížená",J750,0)</f>
        <v>0</v>
      </c>
      <c r="BG750" s="144">
        <f>IF(N750="zákl. přenesená",J750,0)</f>
        <v>0</v>
      </c>
      <c r="BH750" s="144">
        <f>IF(N750="sníž. přenesená",J750,0)</f>
        <v>0</v>
      </c>
      <c r="BI750" s="144">
        <f>IF(N750="nulová",J750,0)</f>
        <v>0</v>
      </c>
      <c r="BJ750" s="17" t="s">
        <v>78</v>
      </c>
      <c r="BK750" s="144">
        <f>ROUND(I750*H750,2)</f>
        <v>0</v>
      </c>
      <c r="BL750" s="17" t="s">
        <v>291</v>
      </c>
      <c r="BM750" s="143" t="s">
        <v>1736</v>
      </c>
    </row>
    <row r="751" spans="2:65" s="12" customFormat="1">
      <c r="B751" s="149"/>
      <c r="D751" s="150" t="s">
        <v>144</v>
      </c>
      <c r="F751" s="152" t="s">
        <v>1737</v>
      </c>
      <c r="H751" s="153">
        <v>107.87</v>
      </c>
      <c r="I751" s="154"/>
      <c r="L751" s="149"/>
      <c r="M751" s="155"/>
      <c r="T751" s="156"/>
      <c r="AT751" s="151" t="s">
        <v>144</v>
      </c>
      <c r="AU751" s="151" t="s">
        <v>80</v>
      </c>
      <c r="AV751" s="12" t="s">
        <v>80</v>
      </c>
      <c r="AW751" s="12" t="s">
        <v>4</v>
      </c>
      <c r="AX751" s="12" t="s">
        <v>78</v>
      </c>
      <c r="AY751" s="151" t="s">
        <v>189</v>
      </c>
    </row>
    <row r="752" spans="2:65" s="1" customFormat="1" ht="24.2" customHeight="1">
      <c r="B752" s="32"/>
      <c r="C752" s="132" t="s">
        <v>1738</v>
      </c>
      <c r="D752" s="132" t="s">
        <v>191</v>
      </c>
      <c r="E752" s="133" t="s">
        <v>1739</v>
      </c>
      <c r="F752" s="134" t="s">
        <v>1740</v>
      </c>
      <c r="G752" s="135" t="s">
        <v>256</v>
      </c>
      <c r="H752" s="136">
        <v>3.5819999999999999</v>
      </c>
      <c r="I752" s="137"/>
      <c r="J752" s="138">
        <f>ROUND(I752*H752,2)</f>
        <v>0</v>
      </c>
      <c r="K752" s="134" t="s">
        <v>194</v>
      </c>
      <c r="L752" s="32"/>
      <c r="M752" s="139" t="s">
        <v>18</v>
      </c>
      <c r="N752" s="140" t="s">
        <v>42</v>
      </c>
      <c r="P752" s="141">
        <f>O752*H752</f>
        <v>0</v>
      </c>
      <c r="Q752" s="141">
        <v>0</v>
      </c>
      <c r="R752" s="141">
        <f>Q752*H752</f>
        <v>0</v>
      </c>
      <c r="S752" s="141">
        <v>0</v>
      </c>
      <c r="T752" s="142">
        <f>S752*H752</f>
        <v>0</v>
      </c>
      <c r="AR752" s="143" t="s">
        <v>291</v>
      </c>
      <c r="AT752" s="143" t="s">
        <v>191</v>
      </c>
      <c r="AU752" s="143" t="s">
        <v>80</v>
      </c>
      <c r="AY752" s="17" t="s">
        <v>189</v>
      </c>
      <c r="BE752" s="144">
        <f>IF(N752="základní",J752,0)</f>
        <v>0</v>
      </c>
      <c r="BF752" s="144">
        <f>IF(N752="snížená",J752,0)</f>
        <v>0</v>
      </c>
      <c r="BG752" s="144">
        <f>IF(N752="zákl. přenesená",J752,0)</f>
        <v>0</v>
      </c>
      <c r="BH752" s="144">
        <f>IF(N752="sníž. přenesená",J752,0)</f>
        <v>0</v>
      </c>
      <c r="BI752" s="144">
        <f>IF(N752="nulová",J752,0)</f>
        <v>0</v>
      </c>
      <c r="BJ752" s="17" t="s">
        <v>78</v>
      </c>
      <c r="BK752" s="144">
        <f>ROUND(I752*H752,2)</f>
        <v>0</v>
      </c>
      <c r="BL752" s="17" t="s">
        <v>291</v>
      </c>
      <c r="BM752" s="143" t="s">
        <v>1741</v>
      </c>
    </row>
    <row r="753" spans="2:65" s="1" customFormat="1">
      <c r="B753" s="32"/>
      <c r="D753" s="145" t="s">
        <v>197</v>
      </c>
      <c r="F753" s="146" t="s">
        <v>1742</v>
      </c>
      <c r="I753" s="147"/>
      <c r="L753" s="32"/>
      <c r="M753" s="148"/>
      <c r="T753" s="51"/>
      <c r="AT753" s="17" t="s">
        <v>197</v>
      </c>
      <c r="AU753" s="17" t="s">
        <v>80</v>
      </c>
    </row>
    <row r="754" spans="2:65" s="11" customFormat="1" ht="22.9" customHeight="1">
      <c r="B754" s="120"/>
      <c r="D754" s="121" t="s">
        <v>70</v>
      </c>
      <c r="E754" s="130" t="s">
        <v>592</v>
      </c>
      <c r="F754" s="130" t="s">
        <v>593</v>
      </c>
      <c r="I754" s="123"/>
      <c r="J754" s="131">
        <f>BK754</f>
        <v>0</v>
      </c>
      <c r="L754" s="120"/>
      <c r="M754" s="125"/>
      <c r="P754" s="126">
        <f>SUM(P755:P778)</f>
        <v>0</v>
      </c>
      <c r="R754" s="126">
        <f>SUM(R755:R778)</f>
        <v>2.2704328</v>
      </c>
      <c r="T754" s="127">
        <f>SUM(T755:T778)</f>
        <v>0</v>
      </c>
      <c r="AR754" s="121" t="s">
        <v>80</v>
      </c>
      <c r="AT754" s="128" t="s">
        <v>70</v>
      </c>
      <c r="AU754" s="128" t="s">
        <v>78</v>
      </c>
      <c r="AY754" s="121" t="s">
        <v>189</v>
      </c>
      <c r="BK754" s="129">
        <f>SUM(BK755:BK778)</f>
        <v>0</v>
      </c>
    </row>
    <row r="755" spans="2:65" s="1" customFormat="1" ht="16.5" customHeight="1">
      <c r="B755" s="32"/>
      <c r="C755" s="132" t="s">
        <v>1743</v>
      </c>
      <c r="D755" s="132" t="s">
        <v>191</v>
      </c>
      <c r="E755" s="133" t="s">
        <v>1744</v>
      </c>
      <c r="F755" s="134" t="s">
        <v>1745</v>
      </c>
      <c r="G755" s="135" t="s">
        <v>135</v>
      </c>
      <c r="H755" s="136">
        <v>281.8</v>
      </c>
      <c r="I755" s="137"/>
      <c r="J755" s="138">
        <f>ROUND(I755*H755,2)</f>
        <v>0</v>
      </c>
      <c r="K755" s="134" t="s">
        <v>194</v>
      </c>
      <c r="L755" s="32"/>
      <c r="M755" s="139" t="s">
        <v>18</v>
      </c>
      <c r="N755" s="140" t="s">
        <v>42</v>
      </c>
      <c r="P755" s="141">
        <f>O755*H755</f>
        <v>0</v>
      </c>
      <c r="Q755" s="141">
        <v>2.0000000000000001E-4</v>
      </c>
      <c r="R755" s="141">
        <f>Q755*H755</f>
        <v>5.6360000000000007E-2</v>
      </c>
      <c r="S755" s="141">
        <v>0</v>
      </c>
      <c r="T755" s="142">
        <f>S755*H755</f>
        <v>0</v>
      </c>
      <c r="AR755" s="143" t="s">
        <v>291</v>
      </c>
      <c r="AT755" s="143" t="s">
        <v>191</v>
      </c>
      <c r="AU755" s="143" t="s">
        <v>80</v>
      </c>
      <c r="AY755" s="17" t="s">
        <v>189</v>
      </c>
      <c r="BE755" s="144">
        <f>IF(N755="základní",J755,0)</f>
        <v>0</v>
      </c>
      <c r="BF755" s="144">
        <f>IF(N755="snížená",J755,0)</f>
        <v>0</v>
      </c>
      <c r="BG755" s="144">
        <f>IF(N755="zákl. přenesená",J755,0)</f>
        <v>0</v>
      </c>
      <c r="BH755" s="144">
        <f>IF(N755="sníž. přenesená",J755,0)</f>
        <v>0</v>
      </c>
      <c r="BI755" s="144">
        <f>IF(N755="nulová",J755,0)</f>
        <v>0</v>
      </c>
      <c r="BJ755" s="17" t="s">
        <v>78</v>
      </c>
      <c r="BK755" s="144">
        <f>ROUND(I755*H755,2)</f>
        <v>0</v>
      </c>
      <c r="BL755" s="17" t="s">
        <v>291</v>
      </c>
      <c r="BM755" s="143" t="s">
        <v>1746</v>
      </c>
    </row>
    <row r="756" spans="2:65" s="1" customFormat="1">
      <c r="B756" s="32"/>
      <c r="D756" s="145" t="s">
        <v>197</v>
      </c>
      <c r="F756" s="146" t="s">
        <v>1747</v>
      </c>
      <c r="I756" s="147"/>
      <c r="L756" s="32"/>
      <c r="M756" s="148"/>
      <c r="T756" s="51"/>
      <c r="AT756" s="17" t="s">
        <v>197</v>
      </c>
      <c r="AU756" s="17" t="s">
        <v>80</v>
      </c>
    </row>
    <row r="757" spans="2:65" s="12" customFormat="1">
      <c r="B757" s="149"/>
      <c r="D757" s="150" t="s">
        <v>144</v>
      </c>
      <c r="E757" s="151" t="s">
        <v>18</v>
      </c>
      <c r="F757" s="152" t="s">
        <v>1748</v>
      </c>
      <c r="H757" s="153">
        <v>281.8</v>
      </c>
      <c r="I757" s="154"/>
      <c r="L757" s="149"/>
      <c r="M757" s="155"/>
      <c r="T757" s="156"/>
      <c r="AT757" s="151" t="s">
        <v>144</v>
      </c>
      <c r="AU757" s="151" t="s">
        <v>80</v>
      </c>
      <c r="AV757" s="12" t="s">
        <v>80</v>
      </c>
      <c r="AW757" s="12" t="s">
        <v>32</v>
      </c>
      <c r="AX757" s="12" t="s">
        <v>78</v>
      </c>
      <c r="AY757" s="151" t="s">
        <v>189</v>
      </c>
    </row>
    <row r="758" spans="2:65" s="1" customFormat="1" ht="24.2" customHeight="1">
      <c r="B758" s="32"/>
      <c r="C758" s="132" t="s">
        <v>1749</v>
      </c>
      <c r="D758" s="132" t="s">
        <v>191</v>
      </c>
      <c r="E758" s="133" t="s">
        <v>1750</v>
      </c>
      <c r="F758" s="134" t="s">
        <v>1751</v>
      </c>
      <c r="G758" s="135" t="s">
        <v>135</v>
      </c>
      <c r="H758" s="136">
        <v>281.8</v>
      </c>
      <c r="I758" s="137"/>
      <c r="J758" s="138">
        <f>ROUND(I758*H758,2)</f>
        <v>0</v>
      </c>
      <c r="K758" s="134" t="s">
        <v>194</v>
      </c>
      <c r="L758" s="32"/>
      <c r="M758" s="139" t="s">
        <v>18</v>
      </c>
      <c r="N758" s="140" t="s">
        <v>42</v>
      </c>
      <c r="P758" s="141">
        <f>O758*H758</f>
        <v>0</v>
      </c>
      <c r="Q758" s="141">
        <v>4.4999999999999997E-3</v>
      </c>
      <c r="R758" s="141">
        <f>Q758*H758</f>
        <v>1.2681</v>
      </c>
      <c r="S758" s="141">
        <v>0</v>
      </c>
      <c r="T758" s="142">
        <f>S758*H758</f>
        <v>0</v>
      </c>
      <c r="AR758" s="143" t="s">
        <v>291</v>
      </c>
      <c r="AT758" s="143" t="s">
        <v>191</v>
      </c>
      <c r="AU758" s="143" t="s">
        <v>80</v>
      </c>
      <c r="AY758" s="17" t="s">
        <v>189</v>
      </c>
      <c r="BE758" s="144">
        <f>IF(N758="základní",J758,0)</f>
        <v>0</v>
      </c>
      <c r="BF758" s="144">
        <f>IF(N758="snížená",J758,0)</f>
        <v>0</v>
      </c>
      <c r="BG758" s="144">
        <f>IF(N758="zákl. přenesená",J758,0)</f>
        <v>0</v>
      </c>
      <c r="BH758" s="144">
        <f>IF(N758="sníž. přenesená",J758,0)</f>
        <v>0</v>
      </c>
      <c r="BI758" s="144">
        <f>IF(N758="nulová",J758,0)</f>
        <v>0</v>
      </c>
      <c r="BJ758" s="17" t="s">
        <v>78</v>
      </c>
      <c r="BK758" s="144">
        <f>ROUND(I758*H758,2)</f>
        <v>0</v>
      </c>
      <c r="BL758" s="17" t="s">
        <v>291</v>
      </c>
      <c r="BM758" s="143" t="s">
        <v>1752</v>
      </c>
    </row>
    <row r="759" spans="2:65" s="1" customFormat="1">
      <c r="B759" s="32"/>
      <c r="D759" s="145" t="s">
        <v>197</v>
      </c>
      <c r="F759" s="146" t="s">
        <v>1753</v>
      </c>
      <c r="I759" s="147"/>
      <c r="L759" s="32"/>
      <c r="M759" s="148"/>
      <c r="T759" s="51"/>
      <c r="AT759" s="17" t="s">
        <v>197</v>
      </c>
      <c r="AU759" s="17" t="s">
        <v>80</v>
      </c>
    </row>
    <row r="760" spans="2:65" s="1" customFormat="1" ht="16.5" customHeight="1">
      <c r="B760" s="32"/>
      <c r="C760" s="132" t="s">
        <v>1754</v>
      </c>
      <c r="D760" s="132" t="s">
        <v>191</v>
      </c>
      <c r="E760" s="133" t="s">
        <v>1755</v>
      </c>
      <c r="F760" s="134" t="s">
        <v>1756</v>
      </c>
      <c r="G760" s="135" t="s">
        <v>135</v>
      </c>
      <c r="H760" s="136">
        <v>277.60000000000002</v>
      </c>
      <c r="I760" s="137"/>
      <c r="J760" s="138">
        <f>ROUND(I760*H760,2)</f>
        <v>0</v>
      </c>
      <c r="K760" s="134" t="s">
        <v>194</v>
      </c>
      <c r="L760" s="32"/>
      <c r="M760" s="139" t="s">
        <v>18</v>
      </c>
      <c r="N760" s="140" t="s">
        <v>42</v>
      </c>
      <c r="P760" s="141">
        <f>O760*H760</f>
        <v>0</v>
      </c>
      <c r="Q760" s="141">
        <v>2.9999999999999997E-4</v>
      </c>
      <c r="R760" s="141">
        <f>Q760*H760</f>
        <v>8.3279999999999993E-2</v>
      </c>
      <c r="S760" s="141">
        <v>0</v>
      </c>
      <c r="T760" s="142">
        <f>S760*H760</f>
        <v>0</v>
      </c>
      <c r="AR760" s="143" t="s">
        <v>291</v>
      </c>
      <c r="AT760" s="143" t="s">
        <v>191</v>
      </c>
      <c r="AU760" s="143" t="s">
        <v>80</v>
      </c>
      <c r="AY760" s="17" t="s">
        <v>189</v>
      </c>
      <c r="BE760" s="144">
        <f>IF(N760="základní",J760,0)</f>
        <v>0</v>
      </c>
      <c r="BF760" s="144">
        <f>IF(N760="snížená",J760,0)</f>
        <v>0</v>
      </c>
      <c r="BG760" s="144">
        <f>IF(N760="zákl. přenesená",J760,0)</f>
        <v>0</v>
      </c>
      <c r="BH760" s="144">
        <f>IF(N760="sníž. přenesená",J760,0)</f>
        <v>0</v>
      </c>
      <c r="BI760" s="144">
        <f>IF(N760="nulová",J760,0)</f>
        <v>0</v>
      </c>
      <c r="BJ760" s="17" t="s">
        <v>78</v>
      </c>
      <c r="BK760" s="144">
        <f>ROUND(I760*H760,2)</f>
        <v>0</v>
      </c>
      <c r="BL760" s="17" t="s">
        <v>291</v>
      </c>
      <c r="BM760" s="143" t="s">
        <v>1757</v>
      </c>
    </row>
    <row r="761" spans="2:65" s="1" customFormat="1">
      <c r="B761" s="32"/>
      <c r="D761" s="145" t="s">
        <v>197</v>
      </c>
      <c r="F761" s="146" t="s">
        <v>1758</v>
      </c>
      <c r="I761" s="147"/>
      <c r="L761" s="32"/>
      <c r="M761" s="148"/>
      <c r="T761" s="51"/>
      <c r="AT761" s="17" t="s">
        <v>197</v>
      </c>
      <c r="AU761" s="17" t="s">
        <v>80</v>
      </c>
    </row>
    <row r="762" spans="2:65" s="12" customFormat="1">
      <c r="B762" s="149"/>
      <c r="D762" s="150" t="s">
        <v>144</v>
      </c>
      <c r="E762" s="151" t="s">
        <v>18</v>
      </c>
      <c r="F762" s="152" t="s">
        <v>1759</v>
      </c>
      <c r="H762" s="153">
        <v>277.60000000000002</v>
      </c>
      <c r="I762" s="154"/>
      <c r="L762" s="149"/>
      <c r="M762" s="155"/>
      <c r="T762" s="156"/>
      <c r="AT762" s="151" t="s">
        <v>144</v>
      </c>
      <c r="AU762" s="151" t="s">
        <v>80</v>
      </c>
      <c r="AV762" s="12" t="s">
        <v>80</v>
      </c>
      <c r="AW762" s="12" t="s">
        <v>32</v>
      </c>
      <c r="AX762" s="12" t="s">
        <v>78</v>
      </c>
      <c r="AY762" s="151" t="s">
        <v>189</v>
      </c>
    </row>
    <row r="763" spans="2:65" s="1" customFormat="1" ht="24.2" customHeight="1">
      <c r="B763" s="32"/>
      <c r="C763" s="168" t="s">
        <v>1760</v>
      </c>
      <c r="D763" s="168" t="s">
        <v>651</v>
      </c>
      <c r="E763" s="169" t="s">
        <v>1761</v>
      </c>
      <c r="F763" s="170" t="s">
        <v>1762</v>
      </c>
      <c r="G763" s="171" t="s">
        <v>135</v>
      </c>
      <c r="H763" s="172">
        <v>305.36</v>
      </c>
      <c r="I763" s="173"/>
      <c r="J763" s="174">
        <f>ROUND(I763*H763,2)</f>
        <v>0</v>
      </c>
      <c r="K763" s="170" t="s">
        <v>18</v>
      </c>
      <c r="L763" s="175"/>
      <c r="M763" s="176" t="s">
        <v>18</v>
      </c>
      <c r="N763" s="177" t="s">
        <v>42</v>
      </c>
      <c r="P763" s="141">
        <f>O763*H763</f>
        <v>0</v>
      </c>
      <c r="Q763" s="141">
        <v>2.5999999999999999E-3</v>
      </c>
      <c r="R763" s="141">
        <f>Q763*H763</f>
        <v>0.79393599999999998</v>
      </c>
      <c r="S763" s="141">
        <v>0</v>
      </c>
      <c r="T763" s="142">
        <f>S763*H763</f>
        <v>0</v>
      </c>
      <c r="AR763" s="143" t="s">
        <v>394</v>
      </c>
      <c r="AT763" s="143" t="s">
        <v>651</v>
      </c>
      <c r="AU763" s="143" t="s">
        <v>80</v>
      </c>
      <c r="AY763" s="17" t="s">
        <v>189</v>
      </c>
      <c r="BE763" s="144">
        <f>IF(N763="základní",J763,0)</f>
        <v>0</v>
      </c>
      <c r="BF763" s="144">
        <f>IF(N763="snížená",J763,0)</f>
        <v>0</v>
      </c>
      <c r="BG763" s="144">
        <f>IF(N763="zákl. přenesená",J763,0)</f>
        <v>0</v>
      </c>
      <c r="BH763" s="144">
        <f>IF(N763="sníž. přenesená",J763,0)</f>
        <v>0</v>
      </c>
      <c r="BI763" s="144">
        <f>IF(N763="nulová",J763,0)</f>
        <v>0</v>
      </c>
      <c r="BJ763" s="17" t="s">
        <v>78</v>
      </c>
      <c r="BK763" s="144">
        <f>ROUND(I763*H763,2)</f>
        <v>0</v>
      </c>
      <c r="BL763" s="17" t="s">
        <v>291</v>
      </c>
      <c r="BM763" s="143" t="s">
        <v>1763</v>
      </c>
    </row>
    <row r="764" spans="2:65" s="12" customFormat="1">
      <c r="B764" s="149"/>
      <c r="D764" s="150" t="s">
        <v>144</v>
      </c>
      <c r="F764" s="152" t="s">
        <v>1764</v>
      </c>
      <c r="H764" s="153">
        <v>305.36</v>
      </c>
      <c r="I764" s="154"/>
      <c r="L764" s="149"/>
      <c r="M764" s="155"/>
      <c r="T764" s="156"/>
      <c r="AT764" s="151" t="s">
        <v>144</v>
      </c>
      <c r="AU764" s="151" t="s">
        <v>80</v>
      </c>
      <c r="AV764" s="12" t="s">
        <v>80</v>
      </c>
      <c r="AW764" s="12" t="s">
        <v>4</v>
      </c>
      <c r="AX764" s="12" t="s">
        <v>78</v>
      </c>
      <c r="AY764" s="151" t="s">
        <v>189</v>
      </c>
    </row>
    <row r="765" spans="2:65" s="1" customFormat="1" ht="16.5" customHeight="1">
      <c r="B765" s="32"/>
      <c r="C765" s="132" t="s">
        <v>1765</v>
      </c>
      <c r="D765" s="132" t="s">
        <v>191</v>
      </c>
      <c r="E765" s="133" t="s">
        <v>1766</v>
      </c>
      <c r="F765" s="134" t="s">
        <v>1767</v>
      </c>
      <c r="G765" s="135" t="s">
        <v>135</v>
      </c>
      <c r="H765" s="136">
        <v>4.2</v>
      </c>
      <c r="I765" s="137"/>
      <c r="J765" s="138">
        <f>ROUND(I765*H765,2)</f>
        <v>0</v>
      </c>
      <c r="K765" s="134" t="s">
        <v>194</v>
      </c>
      <c r="L765" s="32"/>
      <c r="M765" s="139" t="s">
        <v>18</v>
      </c>
      <c r="N765" s="140" t="s">
        <v>42</v>
      </c>
      <c r="P765" s="141">
        <f>O765*H765</f>
        <v>0</v>
      </c>
      <c r="Q765" s="141">
        <v>4.0000000000000002E-4</v>
      </c>
      <c r="R765" s="141">
        <f>Q765*H765</f>
        <v>1.6800000000000001E-3</v>
      </c>
      <c r="S765" s="141">
        <v>0</v>
      </c>
      <c r="T765" s="142">
        <f>S765*H765</f>
        <v>0</v>
      </c>
      <c r="AR765" s="143" t="s">
        <v>291</v>
      </c>
      <c r="AT765" s="143" t="s">
        <v>191</v>
      </c>
      <c r="AU765" s="143" t="s">
        <v>80</v>
      </c>
      <c r="AY765" s="17" t="s">
        <v>189</v>
      </c>
      <c r="BE765" s="144">
        <f>IF(N765="základní",J765,0)</f>
        <v>0</v>
      </c>
      <c r="BF765" s="144">
        <f>IF(N765="snížená",J765,0)</f>
        <v>0</v>
      </c>
      <c r="BG765" s="144">
        <f>IF(N765="zákl. přenesená",J765,0)</f>
        <v>0</v>
      </c>
      <c r="BH765" s="144">
        <f>IF(N765="sníž. přenesená",J765,0)</f>
        <v>0</v>
      </c>
      <c r="BI765" s="144">
        <f>IF(N765="nulová",J765,0)</f>
        <v>0</v>
      </c>
      <c r="BJ765" s="17" t="s">
        <v>78</v>
      </c>
      <c r="BK765" s="144">
        <f>ROUND(I765*H765,2)</f>
        <v>0</v>
      </c>
      <c r="BL765" s="17" t="s">
        <v>291</v>
      </c>
      <c r="BM765" s="143" t="s">
        <v>1768</v>
      </c>
    </row>
    <row r="766" spans="2:65" s="1" customFormat="1">
      <c r="B766" s="32"/>
      <c r="D766" s="145" t="s">
        <v>197</v>
      </c>
      <c r="F766" s="146" t="s">
        <v>1769</v>
      </c>
      <c r="I766" s="147"/>
      <c r="L766" s="32"/>
      <c r="M766" s="148"/>
      <c r="T766" s="51"/>
      <c r="AT766" s="17" t="s">
        <v>197</v>
      </c>
      <c r="AU766" s="17" t="s">
        <v>80</v>
      </c>
    </row>
    <row r="767" spans="2:65" s="12" customFormat="1">
      <c r="B767" s="149"/>
      <c r="D767" s="150" t="s">
        <v>144</v>
      </c>
      <c r="E767" s="151" t="s">
        <v>18</v>
      </c>
      <c r="F767" s="152" t="s">
        <v>620</v>
      </c>
      <c r="H767" s="153">
        <v>4.2</v>
      </c>
      <c r="I767" s="154"/>
      <c r="L767" s="149"/>
      <c r="M767" s="155"/>
      <c r="T767" s="156"/>
      <c r="AT767" s="151" t="s">
        <v>144</v>
      </c>
      <c r="AU767" s="151" t="s">
        <v>80</v>
      </c>
      <c r="AV767" s="12" t="s">
        <v>80</v>
      </c>
      <c r="AW767" s="12" t="s">
        <v>32</v>
      </c>
      <c r="AX767" s="12" t="s">
        <v>78</v>
      </c>
      <c r="AY767" s="151" t="s">
        <v>189</v>
      </c>
    </row>
    <row r="768" spans="2:65" s="1" customFormat="1" ht="24.2" customHeight="1">
      <c r="B768" s="32"/>
      <c r="C768" s="168" t="s">
        <v>1770</v>
      </c>
      <c r="D768" s="168" t="s">
        <v>651</v>
      </c>
      <c r="E768" s="169" t="s">
        <v>1771</v>
      </c>
      <c r="F768" s="170" t="s">
        <v>1772</v>
      </c>
      <c r="G768" s="171" t="s">
        <v>135</v>
      </c>
      <c r="H768" s="172">
        <v>4.62</v>
      </c>
      <c r="I768" s="173"/>
      <c r="J768" s="174">
        <f>ROUND(I768*H768,2)</f>
        <v>0</v>
      </c>
      <c r="K768" s="170" t="s">
        <v>194</v>
      </c>
      <c r="L768" s="175"/>
      <c r="M768" s="176" t="s">
        <v>18</v>
      </c>
      <c r="N768" s="177" t="s">
        <v>42</v>
      </c>
      <c r="P768" s="141">
        <f>O768*H768</f>
        <v>0</v>
      </c>
      <c r="Q768" s="141">
        <v>2.98E-3</v>
      </c>
      <c r="R768" s="141">
        <f>Q768*H768</f>
        <v>1.37676E-2</v>
      </c>
      <c r="S768" s="141">
        <v>0</v>
      </c>
      <c r="T768" s="142">
        <f>S768*H768</f>
        <v>0</v>
      </c>
      <c r="AR768" s="143" t="s">
        <v>394</v>
      </c>
      <c r="AT768" s="143" t="s">
        <v>651</v>
      </c>
      <c r="AU768" s="143" t="s">
        <v>80</v>
      </c>
      <c r="AY768" s="17" t="s">
        <v>189</v>
      </c>
      <c r="BE768" s="144">
        <f>IF(N768="základní",J768,0)</f>
        <v>0</v>
      </c>
      <c r="BF768" s="144">
        <f>IF(N768="snížená",J768,0)</f>
        <v>0</v>
      </c>
      <c r="BG768" s="144">
        <f>IF(N768="zákl. přenesená",J768,0)</f>
        <v>0</v>
      </c>
      <c r="BH768" s="144">
        <f>IF(N768="sníž. přenesená",J768,0)</f>
        <v>0</v>
      </c>
      <c r="BI768" s="144">
        <f>IF(N768="nulová",J768,0)</f>
        <v>0</v>
      </c>
      <c r="BJ768" s="17" t="s">
        <v>78</v>
      </c>
      <c r="BK768" s="144">
        <f>ROUND(I768*H768,2)</f>
        <v>0</v>
      </c>
      <c r="BL768" s="17" t="s">
        <v>291</v>
      </c>
      <c r="BM768" s="143" t="s">
        <v>1773</v>
      </c>
    </row>
    <row r="769" spans="2:65" s="12" customFormat="1">
      <c r="B769" s="149"/>
      <c r="D769" s="150" t="s">
        <v>144</v>
      </c>
      <c r="F769" s="152" t="s">
        <v>1774</v>
      </c>
      <c r="H769" s="153">
        <v>4.62</v>
      </c>
      <c r="I769" s="154"/>
      <c r="L769" s="149"/>
      <c r="M769" s="155"/>
      <c r="T769" s="156"/>
      <c r="AT769" s="151" t="s">
        <v>144</v>
      </c>
      <c r="AU769" s="151" t="s">
        <v>80</v>
      </c>
      <c r="AV769" s="12" t="s">
        <v>80</v>
      </c>
      <c r="AW769" s="12" t="s">
        <v>4</v>
      </c>
      <c r="AX769" s="12" t="s">
        <v>78</v>
      </c>
      <c r="AY769" s="151" t="s">
        <v>189</v>
      </c>
    </row>
    <row r="770" spans="2:65" s="1" customFormat="1" ht="16.5" customHeight="1">
      <c r="B770" s="32"/>
      <c r="C770" s="132" t="s">
        <v>1775</v>
      </c>
      <c r="D770" s="132" t="s">
        <v>191</v>
      </c>
      <c r="E770" s="133" t="s">
        <v>1776</v>
      </c>
      <c r="F770" s="134" t="s">
        <v>1777</v>
      </c>
      <c r="G770" s="135" t="s">
        <v>286</v>
      </c>
      <c r="H770" s="136">
        <v>168.7</v>
      </c>
      <c r="I770" s="137"/>
      <c r="J770" s="138">
        <f>ROUND(I770*H770,2)</f>
        <v>0</v>
      </c>
      <c r="K770" s="134" t="s">
        <v>194</v>
      </c>
      <c r="L770" s="32"/>
      <c r="M770" s="139" t="s">
        <v>18</v>
      </c>
      <c r="N770" s="140" t="s">
        <v>42</v>
      </c>
      <c r="P770" s="141">
        <f>O770*H770</f>
        <v>0</v>
      </c>
      <c r="Q770" s="141">
        <v>1.0000000000000001E-5</v>
      </c>
      <c r="R770" s="141">
        <f>Q770*H770</f>
        <v>1.6870000000000001E-3</v>
      </c>
      <c r="S770" s="141">
        <v>0</v>
      </c>
      <c r="T770" s="142">
        <f>S770*H770</f>
        <v>0</v>
      </c>
      <c r="AR770" s="143" t="s">
        <v>291</v>
      </c>
      <c r="AT770" s="143" t="s">
        <v>191</v>
      </c>
      <c r="AU770" s="143" t="s">
        <v>80</v>
      </c>
      <c r="AY770" s="17" t="s">
        <v>189</v>
      </c>
      <c r="BE770" s="144">
        <f>IF(N770="základní",J770,0)</f>
        <v>0</v>
      </c>
      <c r="BF770" s="144">
        <f>IF(N770="snížená",J770,0)</f>
        <v>0</v>
      </c>
      <c r="BG770" s="144">
        <f>IF(N770="zákl. přenesená",J770,0)</f>
        <v>0</v>
      </c>
      <c r="BH770" s="144">
        <f>IF(N770="sníž. přenesená",J770,0)</f>
        <v>0</v>
      </c>
      <c r="BI770" s="144">
        <f>IF(N770="nulová",J770,0)</f>
        <v>0</v>
      </c>
      <c r="BJ770" s="17" t="s">
        <v>78</v>
      </c>
      <c r="BK770" s="144">
        <f>ROUND(I770*H770,2)</f>
        <v>0</v>
      </c>
      <c r="BL770" s="17" t="s">
        <v>291</v>
      </c>
      <c r="BM770" s="143" t="s">
        <v>1778</v>
      </c>
    </row>
    <row r="771" spans="2:65" s="1" customFormat="1">
      <c r="B771" s="32"/>
      <c r="D771" s="145" t="s">
        <v>197</v>
      </c>
      <c r="F771" s="146" t="s">
        <v>1779</v>
      </c>
      <c r="I771" s="147"/>
      <c r="L771" s="32"/>
      <c r="M771" s="148"/>
      <c r="T771" s="51"/>
      <c r="AT771" s="17" t="s">
        <v>197</v>
      </c>
      <c r="AU771" s="17" t="s">
        <v>80</v>
      </c>
    </row>
    <row r="772" spans="2:65" s="12" customFormat="1">
      <c r="B772" s="149"/>
      <c r="D772" s="150" t="s">
        <v>144</v>
      </c>
      <c r="E772" s="151" t="s">
        <v>18</v>
      </c>
      <c r="F772" s="152" t="s">
        <v>1780</v>
      </c>
      <c r="H772" s="153">
        <v>77.599999999999994</v>
      </c>
      <c r="I772" s="154"/>
      <c r="L772" s="149"/>
      <c r="M772" s="155"/>
      <c r="T772" s="156"/>
      <c r="AT772" s="151" t="s">
        <v>144</v>
      </c>
      <c r="AU772" s="151" t="s">
        <v>80</v>
      </c>
      <c r="AV772" s="12" t="s">
        <v>80</v>
      </c>
      <c r="AW772" s="12" t="s">
        <v>32</v>
      </c>
      <c r="AX772" s="12" t="s">
        <v>71</v>
      </c>
      <c r="AY772" s="151" t="s">
        <v>189</v>
      </c>
    </row>
    <row r="773" spans="2:65" s="12" customFormat="1">
      <c r="B773" s="149"/>
      <c r="D773" s="150" t="s">
        <v>144</v>
      </c>
      <c r="E773" s="151" t="s">
        <v>18</v>
      </c>
      <c r="F773" s="152" t="s">
        <v>1781</v>
      </c>
      <c r="H773" s="153">
        <v>91.1</v>
      </c>
      <c r="I773" s="154"/>
      <c r="L773" s="149"/>
      <c r="M773" s="155"/>
      <c r="T773" s="156"/>
      <c r="AT773" s="151" t="s">
        <v>144</v>
      </c>
      <c r="AU773" s="151" t="s">
        <v>80</v>
      </c>
      <c r="AV773" s="12" t="s">
        <v>80</v>
      </c>
      <c r="AW773" s="12" t="s">
        <v>32</v>
      </c>
      <c r="AX773" s="12" t="s">
        <v>71</v>
      </c>
      <c r="AY773" s="151" t="s">
        <v>189</v>
      </c>
    </row>
    <row r="774" spans="2:65" s="13" customFormat="1">
      <c r="B774" s="158"/>
      <c r="D774" s="150" t="s">
        <v>144</v>
      </c>
      <c r="E774" s="159" t="s">
        <v>18</v>
      </c>
      <c r="F774" s="160" t="s">
        <v>268</v>
      </c>
      <c r="H774" s="161">
        <v>168.7</v>
      </c>
      <c r="I774" s="162"/>
      <c r="L774" s="158"/>
      <c r="M774" s="163"/>
      <c r="T774" s="164"/>
      <c r="AT774" s="159" t="s">
        <v>144</v>
      </c>
      <c r="AU774" s="159" t="s">
        <v>80</v>
      </c>
      <c r="AV774" s="13" t="s">
        <v>195</v>
      </c>
      <c r="AW774" s="13" t="s">
        <v>32</v>
      </c>
      <c r="AX774" s="13" t="s">
        <v>78</v>
      </c>
      <c r="AY774" s="159" t="s">
        <v>189</v>
      </c>
    </row>
    <row r="775" spans="2:65" s="1" customFormat="1" ht="16.5" customHeight="1">
      <c r="B775" s="32"/>
      <c r="C775" s="168" t="s">
        <v>1782</v>
      </c>
      <c r="D775" s="168" t="s">
        <v>651</v>
      </c>
      <c r="E775" s="169" t="s">
        <v>1783</v>
      </c>
      <c r="F775" s="170" t="s">
        <v>1784</v>
      </c>
      <c r="G775" s="171" t="s">
        <v>286</v>
      </c>
      <c r="H775" s="172">
        <v>172.07400000000001</v>
      </c>
      <c r="I775" s="173"/>
      <c r="J775" s="174">
        <f>ROUND(I775*H775,2)</f>
        <v>0</v>
      </c>
      <c r="K775" s="170" t="s">
        <v>18</v>
      </c>
      <c r="L775" s="175"/>
      <c r="M775" s="176" t="s">
        <v>18</v>
      </c>
      <c r="N775" s="177" t="s">
        <v>42</v>
      </c>
      <c r="P775" s="141">
        <f>O775*H775</f>
        <v>0</v>
      </c>
      <c r="Q775" s="141">
        <v>2.9999999999999997E-4</v>
      </c>
      <c r="R775" s="141">
        <f>Q775*H775</f>
        <v>5.16222E-2</v>
      </c>
      <c r="S775" s="141">
        <v>0</v>
      </c>
      <c r="T775" s="142">
        <f>S775*H775</f>
        <v>0</v>
      </c>
      <c r="AR775" s="143" t="s">
        <v>394</v>
      </c>
      <c r="AT775" s="143" t="s">
        <v>651</v>
      </c>
      <c r="AU775" s="143" t="s">
        <v>80</v>
      </c>
      <c r="AY775" s="17" t="s">
        <v>189</v>
      </c>
      <c r="BE775" s="144">
        <f>IF(N775="základní",J775,0)</f>
        <v>0</v>
      </c>
      <c r="BF775" s="144">
        <f>IF(N775="snížená",J775,0)</f>
        <v>0</v>
      </c>
      <c r="BG775" s="144">
        <f>IF(N775="zákl. přenesená",J775,0)</f>
        <v>0</v>
      </c>
      <c r="BH775" s="144">
        <f>IF(N775="sníž. přenesená",J775,0)</f>
        <v>0</v>
      </c>
      <c r="BI775" s="144">
        <f>IF(N775="nulová",J775,0)</f>
        <v>0</v>
      </c>
      <c r="BJ775" s="17" t="s">
        <v>78</v>
      </c>
      <c r="BK775" s="144">
        <f>ROUND(I775*H775,2)</f>
        <v>0</v>
      </c>
      <c r="BL775" s="17" t="s">
        <v>291</v>
      </c>
      <c r="BM775" s="143" t="s">
        <v>1785</v>
      </c>
    </row>
    <row r="776" spans="2:65" s="12" customFormat="1">
      <c r="B776" s="149"/>
      <c r="D776" s="150" t="s">
        <v>144</v>
      </c>
      <c r="F776" s="152" t="s">
        <v>1786</v>
      </c>
      <c r="H776" s="153">
        <v>172.07400000000001</v>
      </c>
      <c r="I776" s="154"/>
      <c r="L776" s="149"/>
      <c r="M776" s="155"/>
      <c r="T776" s="156"/>
      <c r="AT776" s="151" t="s">
        <v>144</v>
      </c>
      <c r="AU776" s="151" t="s">
        <v>80</v>
      </c>
      <c r="AV776" s="12" t="s">
        <v>80</v>
      </c>
      <c r="AW776" s="12" t="s">
        <v>4</v>
      </c>
      <c r="AX776" s="12" t="s">
        <v>78</v>
      </c>
      <c r="AY776" s="151" t="s">
        <v>189</v>
      </c>
    </row>
    <row r="777" spans="2:65" s="1" customFormat="1" ht="24.2" customHeight="1">
      <c r="B777" s="32"/>
      <c r="C777" s="132" t="s">
        <v>1787</v>
      </c>
      <c r="D777" s="132" t="s">
        <v>191</v>
      </c>
      <c r="E777" s="133" t="s">
        <v>1788</v>
      </c>
      <c r="F777" s="134" t="s">
        <v>1789</v>
      </c>
      <c r="G777" s="135" t="s">
        <v>256</v>
      </c>
      <c r="H777" s="136">
        <v>2.27</v>
      </c>
      <c r="I777" s="137"/>
      <c r="J777" s="138">
        <f>ROUND(I777*H777,2)</f>
        <v>0</v>
      </c>
      <c r="K777" s="134" t="s">
        <v>194</v>
      </c>
      <c r="L777" s="32"/>
      <c r="M777" s="139" t="s">
        <v>18</v>
      </c>
      <c r="N777" s="140" t="s">
        <v>42</v>
      </c>
      <c r="P777" s="141">
        <f>O777*H777</f>
        <v>0</v>
      </c>
      <c r="Q777" s="141">
        <v>0</v>
      </c>
      <c r="R777" s="141">
        <f>Q777*H777</f>
        <v>0</v>
      </c>
      <c r="S777" s="141">
        <v>0</v>
      </c>
      <c r="T777" s="142">
        <f>S777*H777</f>
        <v>0</v>
      </c>
      <c r="AR777" s="143" t="s">
        <v>291</v>
      </c>
      <c r="AT777" s="143" t="s">
        <v>191</v>
      </c>
      <c r="AU777" s="143" t="s">
        <v>80</v>
      </c>
      <c r="AY777" s="17" t="s">
        <v>189</v>
      </c>
      <c r="BE777" s="144">
        <f>IF(N777="základní",J777,0)</f>
        <v>0</v>
      </c>
      <c r="BF777" s="144">
        <f>IF(N777="snížená",J777,0)</f>
        <v>0</v>
      </c>
      <c r="BG777" s="144">
        <f>IF(N777="zákl. přenesená",J777,0)</f>
        <v>0</v>
      </c>
      <c r="BH777" s="144">
        <f>IF(N777="sníž. přenesená",J777,0)</f>
        <v>0</v>
      </c>
      <c r="BI777" s="144">
        <f>IF(N777="nulová",J777,0)</f>
        <v>0</v>
      </c>
      <c r="BJ777" s="17" t="s">
        <v>78</v>
      </c>
      <c r="BK777" s="144">
        <f>ROUND(I777*H777,2)</f>
        <v>0</v>
      </c>
      <c r="BL777" s="17" t="s">
        <v>291</v>
      </c>
      <c r="BM777" s="143" t="s">
        <v>1790</v>
      </c>
    </row>
    <row r="778" spans="2:65" s="1" customFormat="1">
      <c r="B778" s="32"/>
      <c r="D778" s="145" t="s">
        <v>197</v>
      </c>
      <c r="F778" s="146" t="s">
        <v>1791</v>
      </c>
      <c r="I778" s="147"/>
      <c r="L778" s="32"/>
      <c r="M778" s="148"/>
      <c r="T778" s="51"/>
      <c r="AT778" s="17" t="s">
        <v>197</v>
      </c>
      <c r="AU778" s="17" t="s">
        <v>80</v>
      </c>
    </row>
    <row r="779" spans="2:65" s="11" customFormat="1" ht="22.9" customHeight="1">
      <c r="B779" s="120"/>
      <c r="D779" s="121" t="s">
        <v>70</v>
      </c>
      <c r="E779" s="130" t="s">
        <v>600</v>
      </c>
      <c r="F779" s="130" t="s">
        <v>601</v>
      </c>
      <c r="I779" s="123"/>
      <c r="J779" s="131">
        <f>BK779</f>
        <v>0</v>
      </c>
      <c r="L779" s="120"/>
      <c r="M779" s="125"/>
      <c r="P779" s="126">
        <f>SUM(P780:P800)</f>
        <v>0</v>
      </c>
      <c r="R779" s="126">
        <f>SUM(R780:R800)</f>
        <v>1.8650864999999999</v>
      </c>
      <c r="T779" s="127">
        <f>SUM(T780:T800)</f>
        <v>0</v>
      </c>
      <c r="AR779" s="121" t="s">
        <v>80</v>
      </c>
      <c r="AT779" s="128" t="s">
        <v>70</v>
      </c>
      <c r="AU779" s="128" t="s">
        <v>78</v>
      </c>
      <c r="AY779" s="121" t="s">
        <v>189</v>
      </c>
      <c r="BK779" s="129">
        <f>SUM(BK780:BK800)</f>
        <v>0</v>
      </c>
    </row>
    <row r="780" spans="2:65" s="1" customFormat="1" ht="16.5" customHeight="1">
      <c r="B780" s="32"/>
      <c r="C780" s="132" t="s">
        <v>1792</v>
      </c>
      <c r="D780" s="132" t="s">
        <v>191</v>
      </c>
      <c r="E780" s="133" t="s">
        <v>1793</v>
      </c>
      <c r="F780" s="134" t="s">
        <v>1794</v>
      </c>
      <c r="G780" s="135" t="s">
        <v>135</v>
      </c>
      <c r="H780" s="136">
        <v>61.4</v>
      </c>
      <c r="I780" s="137"/>
      <c r="J780" s="138">
        <f>ROUND(I780*H780,2)</f>
        <v>0</v>
      </c>
      <c r="K780" s="134" t="s">
        <v>194</v>
      </c>
      <c r="L780" s="32"/>
      <c r="M780" s="139" t="s">
        <v>18</v>
      </c>
      <c r="N780" s="140" t="s">
        <v>42</v>
      </c>
      <c r="P780" s="141">
        <f>O780*H780</f>
        <v>0</v>
      </c>
      <c r="Q780" s="141">
        <v>5.0000000000000001E-4</v>
      </c>
      <c r="R780" s="141">
        <f>Q780*H780</f>
        <v>3.0700000000000002E-2</v>
      </c>
      <c r="S780" s="141">
        <v>0</v>
      </c>
      <c r="T780" s="142">
        <f>S780*H780</f>
        <v>0</v>
      </c>
      <c r="AR780" s="143" t="s">
        <v>291</v>
      </c>
      <c r="AT780" s="143" t="s">
        <v>191</v>
      </c>
      <c r="AU780" s="143" t="s">
        <v>80</v>
      </c>
      <c r="AY780" s="17" t="s">
        <v>189</v>
      </c>
      <c r="BE780" s="144">
        <f>IF(N780="základní",J780,0)</f>
        <v>0</v>
      </c>
      <c r="BF780" s="144">
        <f>IF(N780="snížená",J780,0)</f>
        <v>0</v>
      </c>
      <c r="BG780" s="144">
        <f>IF(N780="zákl. přenesená",J780,0)</f>
        <v>0</v>
      </c>
      <c r="BH780" s="144">
        <f>IF(N780="sníž. přenesená",J780,0)</f>
        <v>0</v>
      </c>
      <c r="BI780" s="144">
        <f>IF(N780="nulová",J780,0)</f>
        <v>0</v>
      </c>
      <c r="BJ780" s="17" t="s">
        <v>78</v>
      </c>
      <c r="BK780" s="144">
        <f>ROUND(I780*H780,2)</f>
        <v>0</v>
      </c>
      <c r="BL780" s="17" t="s">
        <v>291</v>
      </c>
      <c r="BM780" s="143" t="s">
        <v>1795</v>
      </c>
    </row>
    <row r="781" spans="2:65" s="1" customFormat="1">
      <c r="B781" s="32"/>
      <c r="D781" s="145" t="s">
        <v>197</v>
      </c>
      <c r="F781" s="146" t="s">
        <v>1796</v>
      </c>
      <c r="I781" s="147"/>
      <c r="L781" s="32"/>
      <c r="M781" s="148"/>
      <c r="T781" s="51"/>
      <c r="AT781" s="17" t="s">
        <v>197</v>
      </c>
      <c r="AU781" s="17" t="s">
        <v>80</v>
      </c>
    </row>
    <row r="782" spans="2:65" s="1" customFormat="1" ht="21.75" customHeight="1">
      <c r="B782" s="32"/>
      <c r="C782" s="132" t="s">
        <v>1797</v>
      </c>
      <c r="D782" s="132" t="s">
        <v>191</v>
      </c>
      <c r="E782" s="133" t="s">
        <v>1798</v>
      </c>
      <c r="F782" s="134" t="s">
        <v>1799</v>
      </c>
      <c r="G782" s="135" t="s">
        <v>286</v>
      </c>
      <c r="H782" s="136">
        <v>32</v>
      </c>
      <c r="I782" s="137"/>
      <c r="J782" s="138">
        <f>ROUND(I782*H782,2)</f>
        <v>0</v>
      </c>
      <c r="K782" s="134" t="s">
        <v>194</v>
      </c>
      <c r="L782" s="32"/>
      <c r="M782" s="139" t="s">
        <v>18</v>
      </c>
      <c r="N782" s="140" t="s">
        <v>42</v>
      </c>
      <c r="P782" s="141">
        <f>O782*H782</f>
        <v>0</v>
      </c>
      <c r="Q782" s="141">
        <v>2.0000000000000001E-4</v>
      </c>
      <c r="R782" s="141">
        <f>Q782*H782</f>
        <v>6.4000000000000003E-3</v>
      </c>
      <c r="S782" s="141">
        <v>0</v>
      </c>
      <c r="T782" s="142">
        <f>S782*H782</f>
        <v>0</v>
      </c>
      <c r="AR782" s="143" t="s">
        <v>291</v>
      </c>
      <c r="AT782" s="143" t="s">
        <v>191</v>
      </c>
      <c r="AU782" s="143" t="s">
        <v>80</v>
      </c>
      <c r="AY782" s="17" t="s">
        <v>189</v>
      </c>
      <c r="BE782" s="144">
        <f>IF(N782="základní",J782,0)</f>
        <v>0</v>
      </c>
      <c r="BF782" s="144">
        <f>IF(N782="snížená",J782,0)</f>
        <v>0</v>
      </c>
      <c r="BG782" s="144">
        <f>IF(N782="zákl. přenesená",J782,0)</f>
        <v>0</v>
      </c>
      <c r="BH782" s="144">
        <f>IF(N782="sníž. přenesená",J782,0)</f>
        <v>0</v>
      </c>
      <c r="BI782" s="144">
        <f>IF(N782="nulová",J782,0)</f>
        <v>0</v>
      </c>
      <c r="BJ782" s="17" t="s">
        <v>78</v>
      </c>
      <c r="BK782" s="144">
        <f>ROUND(I782*H782,2)</f>
        <v>0</v>
      </c>
      <c r="BL782" s="17" t="s">
        <v>291</v>
      </c>
      <c r="BM782" s="143" t="s">
        <v>1800</v>
      </c>
    </row>
    <row r="783" spans="2:65" s="1" customFormat="1">
      <c r="B783" s="32"/>
      <c r="D783" s="145" t="s">
        <v>197</v>
      </c>
      <c r="F783" s="146" t="s">
        <v>1801</v>
      </c>
      <c r="I783" s="147"/>
      <c r="L783" s="32"/>
      <c r="M783" s="148"/>
      <c r="T783" s="51"/>
      <c r="AT783" s="17" t="s">
        <v>197</v>
      </c>
      <c r="AU783" s="17" t="s">
        <v>80</v>
      </c>
    </row>
    <row r="784" spans="2:65" s="12" customFormat="1">
      <c r="B784" s="149"/>
      <c r="D784" s="150" t="s">
        <v>144</v>
      </c>
      <c r="E784" s="151" t="s">
        <v>18</v>
      </c>
      <c r="F784" s="152" t="s">
        <v>1802</v>
      </c>
      <c r="H784" s="153">
        <v>32</v>
      </c>
      <c r="I784" s="154"/>
      <c r="L784" s="149"/>
      <c r="M784" s="155"/>
      <c r="T784" s="156"/>
      <c r="AT784" s="151" t="s">
        <v>144</v>
      </c>
      <c r="AU784" s="151" t="s">
        <v>80</v>
      </c>
      <c r="AV784" s="12" t="s">
        <v>80</v>
      </c>
      <c r="AW784" s="12" t="s">
        <v>32</v>
      </c>
      <c r="AX784" s="12" t="s">
        <v>78</v>
      </c>
      <c r="AY784" s="151" t="s">
        <v>189</v>
      </c>
    </row>
    <row r="785" spans="2:65" s="1" customFormat="1" ht="16.5" customHeight="1">
      <c r="B785" s="32"/>
      <c r="C785" s="168" t="s">
        <v>1803</v>
      </c>
      <c r="D785" s="168" t="s">
        <v>651</v>
      </c>
      <c r="E785" s="169" t="s">
        <v>1804</v>
      </c>
      <c r="F785" s="170" t="s">
        <v>1805</v>
      </c>
      <c r="G785" s="171" t="s">
        <v>286</v>
      </c>
      <c r="H785" s="172">
        <v>35.200000000000003</v>
      </c>
      <c r="I785" s="173"/>
      <c r="J785" s="174">
        <f>ROUND(I785*H785,2)</f>
        <v>0</v>
      </c>
      <c r="K785" s="170" t="s">
        <v>194</v>
      </c>
      <c r="L785" s="175"/>
      <c r="M785" s="176" t="s">
        <v>18</v>
      </c>
      <c r="N785" s="177" t="s">
        <v>42</v>
      </c>
      <c r="P785" s="141">
        <f>O785*H785</f>
        <v>0</v>
      </c>
      <c r="Q785" s="141">
        <v>3.2000000000000003E-4</v>
      </c>
      <c r="R785" s="141">
        <f>Q785*H785</f>
        <v>1.1264000000000001E-2</v>
      </c>
      <c r="S785" s="141">
        <v>0</v>
      </c>
      <c r="T785" s="142">
        <f>S785*H785</f>
        <v>0</v>
      </c>
      <c r="AR785" s="143" t="s">
        <v>394</v>
      </c>
      <c r="AT785" s="143" t="s">
        <v>651</v>
      </c>
      <c r="AU785" s="143" t="s">
        <v>80</v>
      </c>
      <c r="AY785" s="17" t="s">
        <v>189</v>
      </c>
      <c r="BE785" s="144">
        <f>IF(N785="základní",J785,0)</f>
        <v>0</v>
      </c>
      <c r="BF785" s="144">
        <f>IF(N785="snížená",J785,0)</f>
        <v>0</v>
      </c>
      <c r="BG785" s="144">
        <f>IF(N785="zákl. přenesená",J785,0)</f>
        <v>0</v>
      </c>
      <c r="BH785" s="144">
        <f>IF(N785="sníž. přenesená",J785,0)</f>
        <v>0</v>
      </c>
      <c r="BI785" s="144">
        <f>IF(N785="nulová",J785,0)</f>
        <v>0</v>
      </c>
      <c r="BJ785" s="17" t="s">
        <v>78</v>
      </c>
      <c r="BK785" s="144">
        <f>ROUND(I785*H785,2)</f>
        <v>0</v>
      </c>
      <c r="BL785" s="17" t="s">
        <v>291</v>
      </c>
      <c r="BM785" s="143" t="s">
        <v>1806</v>
      </c>
    </row>
    <row r="786" spans="2:65" s="12" customFormat="1">
      <c r="B786" s="149"/>
      <c r="D786" s="150" t="s">
        <v>144</v>
      </c>
      <c r="F786" s="152" t="s">
        <v>1807</v>
      </c>
      <c r="H786" s="153">
        <v>35.200000000000003</v>
      </c>
      <c r="I786" s="154"/>
      <c r="L786" s="149"/>
      <c r="M786" s="155"/>
      <c r="T786" s="156"/>
      <c r="AT786" s="151" t="s">
        <v>144</v>
      </c>
      <c r="AU786" s="151" t="s">
        <v>80</v>
      </c>
      <c r="AV786" s="12" t="s">
        <v>80</v>
      </c>
      <c r="AW786" s="12" t="s">
        <v>4</v>
      </c>
      <c r="AX786" s="12" t="s">
        <v>78</v>
      </c>
      <c r="AY786" s="151" t="s">
        <v>189</v>
      </c>
    </row>
    <row r="787" spans="2:65" s="1" customFormat="1" ht="21.75" customHeight="1">
      <c r="B787" s="32"/>
      <c r="C787" s="132" t="s">
        <v>1808</v>
      </c>
      <c r="D787" s="132" t="s">
        <v>191</v>
      </c>
      <c r="E787" s="133" t="s">
        <v>1809</v>
      </c>
      <c r="F787" s="134" t="s">
        <v>1810</v>
      </c>
      <c r="G787" s="135" t="s">
        <v>135</v>
      </c>
      <c r="H787" s="136">
        <v>61.4</v>
      </c>
      <c r="I787" s="137"/>
      <c r="J787" s="138">
        <f>ROUND(I787*H787,2)</f>
        <v>0</v>
      </c>
      <c r="K787" s="134" t="s">
        <v>194</v>
      </c>
      <c r="L787" s="32"/>
      <c r="M787" s="139" t="s">
        <v>18</v>
      </c>
      <c r="N787" s="140" t="s">
        <v>42</v>
      </c>
      <c r="P787" s="141">
        <f>O787*H787</f>
        <v>0</v>
      </c>
      <c r="Q787" s="141">
        <v>7.5500000000000003E-3</v>
      </c>
      <c r="R787" s="141">
        <f>Q787*H787</f>
        <v>0.46356999999999998</v>
      </c>
      <c r="S787" s="141">
        <v>0</v>
      </c>
      <c r="T787" s="142">
        <f>S787*H787</f>
        <v>0</v>
      </c>
      <c r="AR787" s="143" t="s">
        <v>291</v>
      </c>
      <c r="AT787" s="143" t="s">
        <v>191</v>
      </c>
      <c r="AU787" s="143" t="s">
        <v>80</v>
      </c>
      <c r="AY787" s="17" t="s">
        <v>189</v>
      </c>
      <c r="BE787" s="144">
        <f>IF(N787="základní",J787,0)</f>
        <v>0</v>
      </c>
      <c r="BF787" s="144">
        <f>IF(N787="snížená",J787,0)</f>
        <v>0</v>
      </c>
      <c r="BG787" s="144">
        <f>IF(N787="zákl. přenesená",J787,0)</f>
        <v>0</v>
      </c>
      <c r="BH787" s="144">
        <f>IF(N787="sníž. přenesená",J787,0)</f>
        <v>0</v>
      </c>
      <c r="BI787" s="144">
        <f>IF(N787="nulová",J787,0)</f>
        <v>0</v>
      </c>
      <c r="BJ787" s="17" t="s">
        <v>78</v>
      </c>
      <c r="BK787" s="144">
        <f>ROUND(I787*H787,2)</f>
        <v>0</v>
      </c>
      <c r="BL787" s="17" t="s">
        <v>291</v>
      </c>
      <c r="BM787" s="143" t="s">
        <v>1811</v>
      </c>
    </row>
    <row r="788" spans="2:65" s="1" customFormat="1">
      <c r="B788" s="32"/>
      <c r="D788" s="145" t="s">
        <v>197</v>
      </c>
      <c r="F788" s="146" t="s">
        <v>1812</v>
      </c>
      <c r="I788" s="147"/>
      <c r="L788" s="32"/>
      <c r="M788" s="148"/>
      <c r="T788" s="51"/>
      <c r="AT788" s="17" t="s">
        <v>197</v>
      </c>
      <c r="AU788" s="17" t="s">
        <v>80</v>
      </c>
    </row>
    <row r="789" spans="2:65" s="12" customFormat="1">
      <c r="B789" s="149"/>
      <c r="D789" s="150" t="s">
        <v>144</v>
      </c>
      <c r="E789" s="151" t="s">
        <v>18</v>
      </c>
      <c r="F789" s="152" t="s">
        <v>1813</v>
      </c>
      <c r="H789" s="153">
        <v>37.799999999999997</v>
      </c>
      <c r="I789" s="154"/>
      <c r="L789" s="149"/>
      <c r="M789" s="155"/>
      <c r="T789" s="156"/>
      <c r="AT789" s="151" t="s">
        <v>144</v>
      </c>
      <c r="AU789" s="151" t="s">
        <v>80</v>
      </c>
      <c r="AV789" s="12" t="s">
        <v>80</v>
      </c>
      <c r="AW789" s="12" t="s">
        <v>32</v>
      </c>
      <c r="AX789" s="12" t="s">
        <v>71</v>
      </c>
      <c r="AY789" s="151" t="s">
        <v>189</v>
      </c>
    </row>
    <row r="790" spans="2:65" s="12" customFormat="1">
      <c r="B790" s="149"/>
      <c r="D790" s="150" t="s">
        <v>144</v>
      </c>
      <c r="E790" s="151" t="s">
        <v>18</v>
      </c>
      <c r="F790" s="152" t="s">
        <v>1814</v>
      </c>
      <c r="H790" s="153">
        <v>23.6</v>
      </c>
      <c r="I790" s="154"/>
      <c r="L790" s="149"/>
      <c r="M790" s="155"/>
      <c r="T790" s="156"/>
      <c r="AT790" s="151" t="s">
        <v>144</v>
      </c>
      <c r="AU790" s="151" t="s">
        <v>80</v>
      </c>
      <c r="AV790" s="12" t="s">
        <v>80</v>
      </c>
      <c r="AW790" s="12" t="s">
        <v>32</v>
      </c>
      <c r="AX790" s="12" t="s">
        <v>71</v>
      </c>
      <c r="AY790" s="151" t="s">
        <v>189</v>
      </c>
    </row>
    <row r="791" spans="2:65" s="13" customFormat="1">
      <c r="B791" s="158"/>
      <c r="D791" s="150" t="s">
        <v>144</v>
      </c>
      <c r="E791" s="159" t="s">
        <v>129</v>
      </c>
      <c r="F791" s="160" t="s">
        <v>268</v>
      </c>
      <c r="H791" s="161">
        <v>61.4</v>
      </c>
      <c r="I791" s="162"/>
      <c r="L791" s="158"/>
      <c r="M791" s="163"/>
      <c r="T791" s="164"/>
      <c r="AT791" s="159" t="s">
        <v>144</v>
      </c>
      <c r="AU791" s="159" t="s">
        <v>80</v>
      </c>
      <c r="AV791" s="13" t="s">
        <v>195</v>
      </c>
      <c r="AW791" s="13" t="s">
        <v>32</v>
      </c>
      <c r="AX791" s="13" t="s">
        <v>78</v>
      </c>
      <c r="AY791" s="159" t="s">
        <v>189</v>
      </c>
    </row>
    <row r="792" spans="2:65" s="1" customFormat="1" ht="16.5" customHeight="1">
      <c r="B792" s="32"/>
      <c r="C792" s="168" t="s">
        <v>1815</v>
      </c>
      <c r="D792" s="168" t="s">
        <v>651</v>
      </c>
      <c r="E792" s="169" t="s">
        <v>1816</v>
      </c>
      <c r="F792" s="170" t="s">
        <v>1817</v>
      </c>
      <c r="G792" s="171" t="s">
        <v>135</v>
      </c>
      <c r="H792" s="172">
        <v>70.61</v>
      </c>
      <c r="I792" s="173"/>
      <c r="J792" s="174">
        <f>ROUND(I792*H792,2)</f>
        <v>0</v>
      </c>
      <c r="K792" s="170" t="s">
        <v>194</v>
      </c>
      <c r="L792" s="175"/>
      <c r="M792" s="176" t="s">
        <v>18</v>
      </c>
      <c r="N792" s="177" t="s">
        <v>42</v>
      </c>
      <c r="P792" s="141">
        <f>O792*H792</f>
        <v>0</v>
      </c>
      <c r="Q792" s="141">
        <v>1.8409999999999999E-2</v>
      </c>
      <c r="R792" s="141">
        <f>Q792*H792</f>
        <v>1.2999300999999999</v>
      </c>
      <c r="S792" s="141">
        <v>0</v>
      </c>
      <c r="T792" s="142">
        <f>S792*H792</f>
        <v>0</v>
      </c>
      <c r="AR792" s="143" t="s">
        <v>394</v>
      </c>
      <c r="AT792" s="143" t="s">
        <v>651</v>
      </c>
      <c r="AU792" s="143" t="s">
        <v>80</v>
      </c>
      <c r="AY792" s="17" t="s">
        <v>189</v>
      </c>
      <c r="BE792" s="144">
        <f>IF(N792="základní",J792,0)</f>
        <v>0</v>
      </c>
      <c r="BF792" s="144">
        <f>IF(N792="snížená",J792,0)</f>
        <v>0</v>
      </c>
      <c r="BG792" s="144">
        <f>IF(N792="zákl. přenesená",J792,0)</f>
        <v>0</v>
      </c>
      <c r="BH792" s="144">
        <f>IF(N792="sníž. přenesená",J792,0)</f>
        <v>0</v>
      </c>
      <c r="BI792" s="144">
        <f>IF(N792="nulová",J792,0)</f>
        <v>0</v>
      </c>
      <c r="BJ792" s="17" t="s">
        <v>78</v>
      </c>
      <c r="BK792" s="144">
        <f>ROUND(I792*H792,2)</f>
        <v>0</v>
      </c>
      <c r="BL792" s="17" t="s">
        <v>291</v>
      </c>
      <c r="BM792" s="143" t="s">
        <v>1818</v>
      </c>
    </row>
    <row r="793" spans="2:65" s="12" customFormat="1">
      <c r="B793" s="149"/>
      <c r="D793" s="150" t="s">
        <v>144</v>
      </c>
      <c r="F793" s="152" t="s">
        <v>1819</v>
      </c>
      <c r="H793" s="153">
        <v>70.61</v>
      </c>
      <c r="I793" s="154"/>
      <c r="L793" s="149"/>
      <c r="M793" s="155"/>
      <c r="T793" s="156"/>
      <c r="AT793" s="151" t="s">
        <v>144</v>
      </c>
      <c r="AU793" s="151" t="s">
        <v>80</v>
      </c>
      <c r="AV793" s="12" t="s">
        <v>80</v>
      </c>
      <c r="AW793" s="12" t="s">
        <v>4</v>
      </c>
      <c r="AX793" s="12" t="s">
        <v>78</v>
      </c>
      <c r="AY793" s="151" t="s">
        <v>189</v>
      </c>
    </row>
    <row r="794" spans="2:65" s="1" customFormat="1" ht="16.5" customHeight="1">
      <c r="B794" s="32"/>
      <c r="C794" s="132" t="s">
        <v>1820</v>
      </c>
      <c r="D794" s="132" t="s">
        <v>191</v>
      </c>
      <c r="E794" s="133" t="s">
        <v>1821</v>
      </c>
      <c r="F794" s="134" t="s">
        <v>1822</v>
      </c>
      <c r="G794" s="135" t="s">
        <v>135</v>
      </c>
      <c r="H794" s="136">
        <v>4.62</v>
      </c>
      <c r="I794" s="137"/>
      <c r="J794" s="138">
        <f>ROUND(I794*H794,2)</f>
        <v>0</v>
      </c>
      <c r="K794" s="134" t="s">
        <v>194</v>
      </c>
      <c r="L794" s="32"/>
      <c r="M794" s="139" t="s">
        <v>18</v>
      </c>
      <c r="N794" s="140" t="s">
        <v>42</v>
      </c>
      <c r="P794" s="141">
        <f>O794*H794</f>
        <v>0</v>
      </c>
      <c r="Q794" s="141">
        <v>5.1999999999999995E-4</v>
      </c>
      <c r="R794" s="141">
        <f>Q794*H794</f>
        <v>2.4023999999999998E-3</v>
      </c>
      <c r="S794" s="141">
        <v>0</v>
      </c>
      <c r="T794" s="142">
        <f>S794*H794</f>
        <v>0</v>
      </c>
      <c r="AR794" s="143" t="s">
        <v>195</v>
      </c>
      <c r="AT794" s="143" t="s">
        <v>191</v>
      </c>
      <c r="AU794" s="143" t="s">
        <v>80</v>
      </c>
      <c r="AY794" s="17" t="s">
        <v>189</v>
      </c>
      <c r="BE794" s="144">
        <f>IF(N794="základní",J794,0)</f>
        <v>0</v>
      </c>
      <c r="BF794" s="144">
        <f>IF(N794="snížená",J794,0)</f>
        <v>0</v>
      </c>
      <c r="BG794" s="144">
        <f>IF(N794="zákl. přenesená",J794,0)</f>
        <v>0</v>
      </c>
      <c r="BH794" s="144">
        <f>IF(N794="sníž. přenesená",J794,0)</f>
        <v>0</v>
      </c>
      <c r="BI794" s="144">
        <f>IF(N794="nulová",J794,0)</f>
        <v>0</v>
      </c>
      <c r="BJ794" s="17" t="s">
        <v>78</v>
      </c>
      <c r="BK794" s="144">
        <f>ROUND(I794*H794,2)</f>
        <v>0</v>
      </c>
      <c r="BL794" s="17" t="s">
        <v>195</v>
      </c>
      <c r="BM794" s="143" t="s">
        <v>1823</v>
      </c>
    </row>
    <row r="795" spans="2:65" s="1" customFormat="1">
      <c r="B795" s="32"/>
      <c r="D795" s="145" t="s">
        <v>197</v>
      </c>
      <c r="F795" s="146" t="s">
        <v>1824</v>
      </c>
      <c r="I795" s="147"/>
      <c r="L795" s="32"/>
      <c r="M795" s="148"/>
      <c r="T795" s="51"/>
      <c r="AT795" s="17" t="s">
        <v>197</v>
      </c>
      <c r="AU795" s="17" t="s">
        <v>80</v>
      </c>
    </row>
    <row r="796" spans="2:65" s="12" customFormat="1">
      <c r="B796" s="149"/>
      <c r="D796" s="150" t="s">
        <v>144</v>
      </c>
      <c r="E796" s="151" t="s">
        <v>18</v>
      </c>
      <c r="F796" s="152" t="s">
        <v>1825</v>
      </c>
      <c r="H796" s="153">
        <v>4.62</v>
      </c>
      <c r="I796" s="154"/>
      <c r="L796" s="149"/>
      <c r="M796" s="155"/>
      <c r="T796" s="156"/>
      <c r="AT796" s="151" t="s">
        <v>144</v>
      </c>
      <c r="AU796" s="151" t="s">
        <v>80</v>
      </c>
      <c r="AV796" s="12" t="s">
        <v>80</v>
      </c>
      <c r="AW796" s="12" t="s">
        <v>32</v>
      </c>
      <c r="AX796" s="12" t="s">
        <v>78</v>
      </c>
      <c r="AY796" s="151" t="s">
        <v>189</v>
      </c>
    </row>
    <row r="797" spans="2:65" s="1" customFormat="1" ht="16.5" customHeight="1">
      <c r="B797" s="32"/>
      <c r="C797" s="168" t="s">
        <v>1826</v>
      </c>
      <c r="D797" s="168" t="s">
        <v>651</v>
      </c>
      <c r="E797" s="169" t="s">
        <v>1827</v>
      </c>
      <c r="F797" s="170" t="s">
        <v>1828</v>
      </c>
      <c r="G797" s="171" t="s">
        <v>135</v>
      </c>
      <c r="H797" s="172">
        <v>5.0819999999999999</v>
      </c>
      <c r="I797" s="173"/>
      <c r="J797" s="174">
        <f>ROUND(I797*H797,2)</f>
        <v>0</v>
      </c>
      <c r="K797" s="170" t="s">
        <v>194</v>
      </c>
      <c r="L797" s="175"/>
      <c r="M797" s="176" t="s">
        <v>18</v>
      </c>
      <c r="N797" s="177" t="s">
        <v>42</v>
      </c>
      <c r="P797" s="141">
        <f>O797*H797</f>
        <v>0</v>
      </c>
      <c r="Q797" s="141">
        <v>0.01</v>
      </c>
      <c r="R797" s="141">
        <f>Q797*H797</f>
        <v>5.0819999999999997E-2</v>
      </c>
      <c r="S797" s="141">
        <v>0</v>
      </c>
      <c r="T797" s="142">
        <f>S797*H797</f>
        <v>0</v>
      </c>
      <c r="AR797" s="143" t="s">
        <v>234</v>
      </c>
      <c r="AT797" s="143" t="s">
        <v>651</v>
      </c>
      <c r="AU797" s="143" t="s">
        <v>80</v>
      </c>
      <c r="AY797" s="17" t="s">
        <v>189</v>
      </c>
      <c r="BE797" s="144">
        <f>IF(N797="základní",J797,0)</f>
        <v>0</v>
      </c>
      <c r="BF797" s="144">
        <f>IF(N797="snížená",J797,0)</f>
        <v>0</v>
      </c>
      <c r="BG797" s="144">
        <f>IF(N797="zákl. přenesená",J797,0)</f>
        <v>0</v>
      </c>
      <c r="BH797" s="144">
        <f>IF(N797="sníž. přenesená",J797,0)</f>
        <v>0</v>
      </c>
      <c r="BI797" s="144">
        <f>IF(N797="nulová",J797,0)</f>
        <v>0</v>
      </c>
      <c r="BJ797" s="17" t="s">
        <v>78</v>
      </c>
      <c r="BK797" s="144">
        <f>ROUND(I797*H797,2)</f>
        <v>0</v>
      </c>
      <c r="BL797" s="17" t="s">
        <v>195</v>
      </c>
      <c r="BM797" s="143" t="s">
        <v>1829</v>
      </c>
    </row>
    <row r="798" spans="2:65" s="12" customFormat="1">
      <c r="B798" s="149"/>
      <c r="D798" s="150" t="s">
        <v>144</v>
      </c>
      <c r="F798" s="152" t="s">
        <v>1830</v>
      </c>
      <c r="H798" s="153">
        <v>5.0819999999999999</v>
      </c>
      <c r="I798" s="154"/>
      <c r="L798" s="149"/>
      <c r="M798" s="155"/>
      <c r="T798" s="156"/>
      <c r="AT798" s="151" t="s">
        <v>144</v>
      </c>
      <c r="AU798" s="151" t="s">
        <v>80</v>
      </c>
      <c r="AV798" s="12" t="s">
        <v>80</v>
      </c>
      <c r="AW798" s="12" t="s">
        <v>4</v>
      </c>
      <c r="AX798" s="12" t="s">
        <v>78</v>
      </c>
      <c r="AY798" s="151" t="s">
        <v>189</v>
      </c>
    </row>
    <row r="799" spans="2:65" s="1" customFormat="1" ht="24.2" customHeight="1">
      <c r="B799" s="32"/>
      <c r="C799" s="132" t="s">
        <v>1831</v>
      </c>
      <c r="D799" s="132" t="s">
        <v>191</v>
      </c>
      <c r="E799" s="133" t="s">
        <v>1832</v>
      </c>
      <c r="F799" s="134" t="s">
        <v>1833</v>
      </c>
      <c r="G799" s="135" t="s">
        <v>256</v>
      </c>
      <c r="H799" s="136">
        <v>1.8120000000000001</v>
      </c>
      <c r="I799" s="137"/>
      <c r="J799" s="138">
        <f>ROUND(I799*H799,2)</f>
        <v>0</v>
      </c>
      <c r="K799" s="134" t="s">
        <v>194</v>
      </c>
      <c r="L799" s="32"/>
      <c r="M799" s="139" t="s">
        <v>18</v>
      </c>
      <c r="N799" s="140" t="s">
        <v>42</v>
      </c>
      <c r="P799" s="141">
        <f>O799*H799</f>
        <v>0</v>
      </c>
      <c r="Q799" s="141">
        <v>0</v>
      </c>
      <c r="R799" s="141">
        <f>Q799*H799</f>
        <v>0</v>
      </c>
      <c r="S799" s="141">
        <v>0</v>
      </c>
      <c r="T799" s="142">
        <f>S799*H799</f>
        <v>0</v>
      </c>
      <c r="AR799" s="143" t="s">
        <v>291</v>
      </c>
      <c r="AT799" s="143" t="s">
        <v>191</v>
      </c>
      <c r="AU799" s="143" t="s">
        <v>80</v>
      </c>
      <c r="AY799" s="17" t="s">
        <v>189</v>
      </c>
      <c r="BE799" s="144">
        <f>IF(N799="základní",J799,0)</f>
        <v>0</v>
      </c>
      <c r="BF799" s="144">
        <f>IF(N799="snížená",J799,0)</f>
        <v>0</v>
      </c>
      <c r="BG799" s="144">
        <f>IF(N799="zákl. přenesená",J799,0)</f>
        <v>0</v>
      </c>
      <c r="BH799" s="144">
        <f>IF(N799="sníž. přenesená",J799,0)</f>
        <v>0</v>
      </c>
      <c r="BI799" s="144">
        <f>IF(N799="nulová",J799,0)</f>
        <v>0</v>
      </c>
      <c r="BJ799" s="17" t="s">
        <v>78</v>
      </c>
      <c r="BK799" s="144">
        <f>ROUND(I799*H799,2)</f>
        <v>0</v>
      </c>
      <c r="BL799" s="17" t="s">
        <v>291</v>
      </c>
      <c r="BM799" s="143" t="s">
        <v>1834</v>
      </c>
    </row>
    <row r="800" spans="2:65" s="1" customFormat="1">
      <c r="B800" s="32"/>
      <c r="D800" s="145" t="s">
        <v>197</v>
      </c>
      <c r="F800" s="146" t="s">
        <v>1835</v>
      </c>
      <c r="I800" s="147"/>
      <c r="L800" s="32"/>
      <c r="M800" s="148"/>
      <c r="T800" s="51"/>
      <c r="AT800" s="17" t="s">
        <v>197</v>
      </c>
      <c r="AU800" s="17" t="s">
        <v>80</v>
      </c>
    </row>
    <row r="801" spans="2:65" s="11" customFormat="1" ht="22.9" customHeight="1">
      <c r="B801" s="120"/>
      <c r="D801" s="121" t="s">
        <v>70</v>
      </c>
      <c r="E801" s="130" t="s">
        <v>1836</v>
      </c>
      <c r="F801" s="130" t="s">
        <v>1837</v>
      </c>
      <c r="I801" s="123"/>
      <c r="J801" s="131">
        <f>BK801</f>
        <v>0</v>
      </c>
      <c r="L801" s="120"/>
      <c r="M801" s="125"/>
      <c r="P801" s="126">
        <f>SUM(P802:P814)</f>
        <v>0</v>
      </c>
      <c r="R801" s="126">
        <f>SUM(R802:R814)</f>
        <v>7.5199999999999998E-3</v>
      </c>
      <c r="T801" s="127">
        <f>SUM(T802:T814)</f>
        <v>0</v>
      </c>
      <c r="AR801" s="121" t="s">
        <v>80</v>
      </c>
      <c r="AT801" s="128" t="s">
        <v>70</v>
      </c>
      <c r="AU801" s="128" t="s">
        <v>78</v>
      </c>
      <c r="AY801" s="121" t="s">
        <v>189</v>
      </c>
      <c r="BK801" s="129">
        <f>SUM(BK802:BK814)</f>
        <v>0</v>
      </c>
    </row>
    <row r="802" spans="2:65" s="1" customFormat="1" ht="24.2" customHeight="1">
      <c r="B802" s="32"/>
      <c r="C802" s="132" t="s">
        <v>1838</v>
      </c>
      <c r="D802" s="132" t="s">
        <v>191</v>
      </c>
      <c r="E802" s="133" t="s">
        <v>1839</v>
      </c>
      <c r="F802" s="134" t="s">
        <v>1840</v>
      </c>
      <c r="G802" s="135" t="s">
        <v>135</v>
      </c>
      <c r="H802" s="136">
        <v>16</v>
      </c>
      <c r="I802" s="137"/>
      <c r="J802" s="138">
        <f>ROUND(I802*H802,2)</f>
        <v>0</v>
      </c>
      <c r="K802" s="134" t="s">
        <v>194</v>
      </c>
      <c r="L802" s="32"/>
      <c r="M802" s="139" t="s">
        <v>18</v>
      </c>
      <c r="N802" s="140" t="s">
        <v>42</v>
      </c>
      <c r="P802" s="141">
        <f>O802*H802</f>
        <v>0</v>
      </c>
      <c r="Q802" s="141">
        <v>8.0000000000000007E-5</v>
      </c>
      <c r="R802" s="141">
        <f>Q802*H802</f>
        <v>1.2800000000000001E-3</v>
      </c>
      <c r="S802" s="141">
        <v>0</v>
      </c>
      <c r="T802" s="142">
        <f>S802*H802</f>
        <v>0</v>
      </c>
      <c r="AR802" s="143" t="s">
        <v>291</v>
      </c>
      <c r="AT802" s="143" t="s">
        <v>191</v>
      </c>
      <c r="AU802" s="143" t="s">
        <v>80</v>
      </c>
      <c r="AY802" s="17" t="s">
        <v>189</v>
      </c>
      <c r="BE802" s="144">
        <f>IF(N802="základní",J802,0)</f>
        <v>0</v>
      </c>
      <c r="BF802" s="144">
        <f>IF(N802="snížená",J802,0)</f>
        <v>0</v>
      </c>
      <c r="BG802" s="144">
        <f>IF(N802="zákl. přenesená",J802,0)</f>
        <v>0</v>
      </c>
      <c r="BH802" s="144">
        <f>IF(N802="sníž. přenesená",J802,0)</f>
        <v>0</v>
      </c>
      <c r="BI802" s="144">
        <f>IF(N802="nulová",J802,0)</f>
        <v>0</v>
      </c>
      <c r="BJ802" s="17" t="s">
        <v>78</v>
      </c>
      <c r="BK802" s="144">
        <f>ROUND(I802*H802,2)</f>
        <v>0</v>
      </c>
      <c r="BL802" s="17" t="s">
        <v>291</v>
      </c>
      <c r="BM802" s="143" t="s">
        <v>1841</v>
      </c>
    </row>
    <row r="803" spans="2:65" s="1" customFormat="1">
      <c r="B803" s="32"/>
      <c r="D803" s="145" t="s">
        <v>197</v>
      </c>
      <c r="F803" s="146" t="s">
        <v>1842</v>
      </c>
      <c r="I803" s="147"/>
      <c r="L803" s="32"/>
      <c r="M803" s="148"/>
      <c r="T803" s="51"/>
      <c r="AT803" s="17" t="s">
        <v>197</v>
      </c>
      <c r="AU803" s="17" t="s">
        <v>80</v>
      </c>
    </row>
    <row r="804" spans="2:65" s="1" customFormat="1" ht="16.5" customHeight="1">
      <c r="B804" s="32"/>
      <c r="C804" s="132" t="s">
        <v>1843</v>
      </c>
      <c r="D804" s="132" t="s">
        <v>191</v>
      </c>
      <c r="E804" s="133" t="s">
        <v>1844</v>
      </c>
      <c r="F804" s="134" t="s">
        <v>1845</v>
      </c>
      <c r="G804" s="135" t="s">
        <v>135</v>
      </c>
      <c r="H804" s="136">
        <v>16</v>
      </c>
      <c r="I804" s="137"/>
      <c r="J804" s="138">
        <f>ROUND(I804*H804,2)</f>
        <v>0</v>
      </c>
      <c r="K804" s="134" t="s">
        <v>194</v>
      </c>
      <c r="L804" s="32"/>
      <c r="M804" s="139" t="s">
        <v>18</v>
      </c>
      <c r="N804" s="140" t="s">
        <v>42</v>
      </c>
      <c r="P804" s="141">
        <f>O804*H804</f>
        <v>0</v>
      </c>
      <c r="Q804" s="141">
        <v>1.1E-4</v>
      </c>
      <c r="R804" s="141">
        <f>Q804*H804</f>
        <v>1.7600000000000001E-3</v>
      </c>
      <c r="S804" s="141">
        <v>0</v>
      </c>
      <c r="T804" s="142">
        <f>S804*H804</f>
        <v>0</v>
      </c>
      <c r="AR804" s="143" t="s">
        <v>291</v>
      </c>
      <c r="AT804" s="143" t="s">
        <v>191</v>
      </c>
      <c r="AU804" s="143" t="s">
        <v>80</v>
      </c>
      <c r="AY804" s="17" t="s">
        <v>189</v>
      </c>
      <c r="BE804" s="144">
        <f>IF(N804="základní",J804,0)</f>
        <v>0</v>
      </c>
      <c r="BF804" s="144">
        <f>IF(N804="snížená",J804,0)</f>
        <v>0</v>
      </c>
      <c r="BG804" s="144">
        <f>IF(N804="zákl. přenesená",J804,0)</f>
        <v>0</v>
      </c>
      <c r="BH804" s="144">
        <f>IF(N804="sníž. přenesená",J804,0)</f>
        <v>0</v>
      </c>
      <c r="BI804" s="144">
        <f>IF(N804="nulová",J804,0)</f>
        <v>0</v>
      </c>
      <c r="BJ804" s="17" t="s">
        <v>78</v>
      </c>
      <c r="BK804" s="144">
        <f>ROUND(I804*H804,2)</f>
        <v>0</v>
      </c>
      <c r="BL804" s="17" t="s">
        <v>291</v>
      </c>
      <c r="BM804" s="143" t="s">
        <v>1846</v>
      </c>
    </row>
    <row r="805" spans="2:65" s="1" customFormat="1">
      <c r="B805" s="32"/>
      <c r="D805" s="145" t="s">
        <v>197</v>
      </c>
      <c r="F805" s="146" t="s">
        <v>1847</v>
      </c>
      <c r="I805" s="147"/>
      <c r="L805" s="32"/>
      <c r="M805" s="148"/>
      <c r="T805" s="51"/>
      <c r="AT805" s="17" t="s">
        <v>197</v>
      </c>
      <c r="AU805" s="17" t="s">
        <v>80</v>
      </c>
    </row>
    <row r="806" spans="2:65" s="1" customFormat="1" ht="16.5" customHeight="1">
      <c r="B806" s="32"/>
      <c r="C806" s="132" t="s">
        <v>1848</v>
      </c>
      <c r="D806" s="132" t="s">
        <v>191</v>
      </c>
      <c r="E806" s="133" t="s">
        <v>1849</v>
      </c>
      <c r="F806" s="134" t="s">
        <v>1850</v>
      </c>
      <c r="G806" s="135" t="s">
        <v>135</v>
      </c>
      <c r="H806" s="136">
        <v>16</v>
      </c>
      <c r="I806" s="137"/>
      <c r="J806" s="138">
        <f>ROUND(I806*H806,2)</f>
        <v>0</v>
      </c>
      <c r="K806" s="134" t="s">
        <v>194</v>
      </c>
      <c r="L806" s="32"/>
      <c r="M806" s="139" t="s">
        <v>18</v>
      </c>
      <c r="N806" s="140" t="s">
        <v>42</v>
      </c>
      <c r="P806" s="141">
        <f>O806*H806</f>
        <v>0</v>
      </c>
      <c r="Q806" s="141">
        <v>0</v>
      </c>
      <c r="R806" s="141">
        <f>Q806*H806</f>
        <v>0</v>
      </c>
      <c r="S806" s="141">
        <v>0</v>
      </c>
      <c r="T806" s="142">
        <f>S806*H806</f>
        <v>0</v>
      </c>
      <c r="AR806" s="143" t="s">
        <v>291</v>
      </c>
      <c r="AT806" s="143" t="s">
        <v>191</v>
      </c>
      <c r="AU806" s="143" t="s">
        <v>80</v>
      </c>
      <c r="AY806" s="17" t="s">
        <v>189</v>
      </c>
      <c r="BE806" s="144">
        <f>IF(N806="základní",J806,0)</f>
        <v>0</v>
      </c>
      <c r="BF806" s="144">
        <f>IF(N806="snížená",J806,0)</f>
        <v>0</v>
      </c>
      <c r="BG806" s="144">
        <f>IF(N806="zákl. přenesená",J806,0)</f>
        <v>0</v>
      </c>
      <c r="BH806" s="144">
        <f>IF(N806="sníž. přenesená",J806,0)</f>
        <v>0</v>
      </c>
      <c r="BI806" s="144">
        <f>IF(N806="nulová",J806,0)</f>
        <v>0</v>
      </c>
      <c r="BJ806" s="17" t="s">
        <v>78</v>
      </c>
      <c r="BK806" s="144">
        <f>ROUND(I806*H806,2)</f>
        <v>0</v>
      </c>
      <c r="BL806" s="17" t="s">
        <v>291</v>
      </c>
      <c r="BM806" s="143" t="s">
        <v>1851</v>
      </c>
    </row>
    <row r="807" spans="2:65" s="1" customFormat="1">
      <c r="B807" s="32"/>
      <c r="D807" s="145" t="s">
        <v>197</v>
      </c>
      <c r="F807" s="146" t="s">
        <v>1852</v>
      </c>
      <c r="I807" s="147"/>
      <c r="L807" s="32"/>
      <c r="M807" s="148"/>
      <c r="T807" s="51"/>
      <c r="AT807" s="17" t="s">
        <v>197</v>
      </c>
      <c r="AU807" s="17" t="s">
        <v>80</v>
      </c>
    </row>
    <row r="808" spans="2:65" s="1" customFormat="1" ht="16.5" customHeight="1">
      <c r="B808" s="32"/>
      <c r="C808" s="132" t="s">
        <v>1853</v>
      </c>
      <c r="D808" s="132" t="s">
        <v>191</v>
      </c>
      <c r="E808" s="133" t="s">
        <v>1854</v>
      </c>
      <c r="F808" s="134" t="s">
        <v>1855</v>
      </c>
      <c r="G808" s="135" t="s">
        <v>135</v>
      </c>
      <c r="H808" s="136">
        <v>16</v>
      </c>
      <c r="I808" s="137"/>
      <c r="J808" s="138">
        <f>ROUND(I808*H808,2)</f>
        <v>0</v>
      </c>
      <c r="K808" s="134" t="s">
        <v>194</v>
      </c>
      <c r="L808" s="32"/>
      <c r="M808" s="139" t="s">
        <v>18</v>
      </c>
      <c r="N808" s="140" t="s">
        <v>42</v>
      </c>
      <c r="P808" s="141">
        <f>O808*H808</f>
        <v>0</v>
      </c>
      <c r="Q808" s="141">
        <v>1.3999999999999999E-4</v>
      </c>
      <c r="R808" s="141">
        <f>Q808*H808</f>
        <v>2.2399999999999998E-3</v>
      </c>
      <c r="S808" s="141">
        <v>0</v>
      </c>
      <c r="T808" s="142">
        <f>S808*H808</f>
        <v>0</v>
      </c>
      <c r="AR808" s="143" t="s">
        <v>291</v>
      </c>
      <c r="AT808" s="143" t="s">
        <v>191</v>
      </c>
      <c r="AU808" s="143" t="s">
        <v>80</v>
      </c>
      <c r="AY808" s="17" t="s">
        <v>189</v>
      </c>
      <c r="BE808" s="144">
        <f>IF(N808="základní",J808,0)</f>
        <v>0</v>
      </c>
      <c r="BF808" s="144">
        <f>IF(N808="snížená",J808,0)</f>
        <v>0</v>
      </c>
      <c r="BG808" s="144">
        <f>IF(N808="zákl. přenesená",J808,0)</f>
        <v>0</v>
      </c>
      <c r="BH808" s="144">
        <f>IF(N808="sníž. přenesená",J808,0)</f>
        <v>0</v>
      </c>
      <c r="BI808" s="144">
        <f>IF(N808="nulová",J808,0)</f>
        <v>0</v>
      </c>
      <c r="BJ808" s="17" t="s">
        <v>78</v>
      </c>
      <c r="BK808" s="144">
        <f>ROUND(I808*H808,2)</f>
        <v>0</v>
      </c>
      <c r="BL808" s="17" t="s">
        <v>291</v>
      </c>
      <c r="BM808" s="143" t="s">
        <v>1856</v>
      </c>
    </row>
    <row r="809" spans="2:65" s="1" customFormat="1">
      <c r="B809" s="32"/>
      <c r="D809" s="145" t="s">
        <v>197</v>
      </c>
      <c r="F809" s="146" t="s">
        <v>1857</v>
      </c>
      <c r="I809" s="147"/>
      <c r="L809" s="32"/>
      <c r="M809" s="148"/>
      <c r="T809" s="51"/>
      <c r="AT809" s="17" t="s">
        <v>197</v>
      </c>
      <c r="AU809" s="17" t="s">
        <v>80</v>
      </c>
    </row>
    <row r="810" spans="2:65" s="12" customFormat="1">
      <c r="B810" s="149"/>
      <c r="D810" s="150" t="s">
        <v>144</v>
      </c>
      <c r="E810" s="151" t="s">
        <v>18</v>
      </c>
      <c r="F810" s="152" t="s">
        <v>1858</v>
      </c>
      <c r="H810" s="153">
        <v>2</v>
      </c>
      <c r="I810" s="154"/>
      <c r="L810" s="149"/>
      <c r="M810" s="155"/>
      <c r="T810" s="156"/>
      <c r="AT810" s="151" t="s">
        <v>144</v>
      </c>
      <c r="AU810" s="151" t="s">
        <v>80</v>
      </c>
      <c r="AV810" s="12" t="s">
        <v>80</v>
      </c>
      <c r="AW810" s="12" t="s">
        <v>32</v>
      </c>
      <c r="AX810" s="12" t="s">
        <v>71</v>
      </c>
      <c r="AY810" s="151" t="s">
        <v>189</v>
      </c>
    </row>
    <row r="811" spans="2:65" s="12" customFormat="1">
      <c r="B811" s="149"/>
      <c r="D811" s="150" t="s">
        <v>144</v>
      </c>
      <c r="E811" s="151" t="s">
        <v>18</v>
      </c>
      <c r="F811" s="152" t="s">
        <v>1859</v>
      </c>
      <c r="H811" s="153">
        <v>14</v>
      </c>
      <c r="I811" s="154"/>
      <c r="L811" s="149"/>
      <c r="M811" s="155"/>
      <c r="T811" s="156"/>
      <c r="AT811" s="151" t="s">
        <v>144</v>
      </c>
      <c r="AU811" s="151" t="s">
        <v>80</v>
      </c>
      <c r="AV811" s="12" t="s">
        <v>80</v>
      </c>
      <c r="AW811" s="12" t="s">
        <v>32</v>
      </c>
      <c r="AX811" s="12" t="s">
        <v>71</v>
      </c>
      <c r="AY811" s="151" t="s">
        <v>189</v>
      </c>
    </row>
    <row r="812" spans="2:65" s="13" customFormat="1">
      <c r="B812" s="158"/>
      <c r="D812" s="150" t="s">
        <v>144</v>
      </c>
      <c r="E812" s="159" t="s">
        <v>18</v>
      </c>
      <c r="F812" s="160" t="s">
        <v>268</v>
      </c>
      <c r="H812" s="161">
        <v>16</v>
      </c>
      <c r="I812" s="162"/>
      <c r="L812" s="158"/>
      <c r="M812" s="163"/>
      <c r="T812" s="164"/>
      <c r="AT812" s="159" t="s">
        <v>144</v>
      </c>
      <c r="AU812" s="159" t="s">
        <v>80</v>
      </c>
      <c r="AV812" s="13" t="s">
        <v>195</v>
      </c>
      <c r="AW812" s="13" t="s">
        <v>32</v>
      </c>
      <c r="AX812" s="13" t="s">
        <v>78</v>
      </c>
      <c r="AY812" s="159" t="s">
        <v>189</v>
      </c>
    </row>
    <row r="813" spans="2:65" s="1" customFormat="1" ht="21.75" customHeight="1">
      <c r="B813" s="32"/>
      <c r="C813" s="132" t="s">
        <v>1860</v>
      </c>
      <c r="D813" s="132" t="s">
        <v>191</v>
      </c>
      <c r="E813" s="133" t="s">
        <v>1861</v>
      </c>
      <c r="F813" s="134" t="s">
        <v>1862</v>
      </c>
      <c r="G813" s="135" t="s">
        <v>135</v>
      </c>
      <c r="H813" s="136">
        <v>16</v>
      </c>
      <c r="I813" s="137"/>
      <c r="J813" s="138">
        <f>ROUND(I813*H813,2)</f>
        <v>0</v>
      </c>
      <c r="K813" s="134" t="s">
        <v>194</v>
      </c>
      <c r="L813" s="32"/>
      <c r="M813" s="139" t="s">
        <v>18</v>
      </c>
      <c r="N813" s="140" t="s">
        <v>42</v>
      </c>
      <c r="P813" s="141">
        <f>O813*H813</f>
        <v>0</v>
      </c>
      <c r="Q813" s="141">
        <v>1.3999999999999999E-4</v>
      </c>
      <c r="R813" s="141">
        <f>Q813*H813</f>
        <v>2.2399999999999998E-3</v>
      </c>
      <c r="S813" s="141">
        <v>0</v>
      </c>
      <c r="T813" s="142">
        <f>S813*H813</f>
        <v>0</v>
      </c>
      <c r="AR813" s="143" t="s">
        <v>291</v>
      </c>
      <c r="AT813" s="143" t="s">
        <v>191</v>
      </c>
      <c r="AU813" s="143" t="s">
        <v>80</v>
      </c>
      <c r="AY813" s="17" t="s">
        <v>189</v>
      </c>
      <c r="BE813" s="144">
        <f>IF(N813="základní",J813,0)</f>
        <v>0</v>
      </c>
      <c r="BF813" s="144">
        <f>IF(N813="snížená",J813,0)</f>
        <v>0</v>
      </c>
      <c r="BG813" s="144">
        <f>IF(N813="zákl. přenesená",J813,0)</f>
        <v>0</v>
      </c>
      <c r="BH813" s="144">
        <f>IF(N813="sníž. přenesená",J813,0)</f>
        <v>0</v>
      </c>
      <c r="BI813" s="144">
        <f>IF(N813="nulová",J813,0)</f>
        <v>0</v>
      </c>
      <c r="BJ813" s="17" t="s">
        <v>78</v>
      </c>
      <c r="BK813" s="144">
        <f>ROUND(I813*H813,2)</f>
        <v>0</v>
      </c>
      <c r="BL813" s="17" t="s">
        <v>291</v>
      </c>
      <c r="BM813" s="143" t="s">
        <v>1863</v>
      </c>
    </row>
    <row r="814" spans="2:65" s="1" customFormat="1">
      <c r="B814" s="32"/>
      <c r="D814" s="145" t="s">
        <v>197</v>
      </c>
      <c r="F814" s="146" t="s">
        <v>1864</v>
      </c>
      <c r="I814" s="147"/>
      <c r="L814" s="32"/>
      <c r="M814" s="148"/>
      <c r="T814" s="51"/>
      <c r="AT814" s="17" t="s">
        <v>197</v>
      </c>
      <c r="AU814" s="17" t="s">
        <v>80</v>
      </c>
    </row>
    <row r="815" spans="2:65" s="11" customFormat="1" ht="22.9" customHeight="1">
      <c r="B815" s="120"/>
      <c r="D815" s="121" t="s">
        <v>70</v>
      </c>
      <c r="E815" s="130" t="s">
        <v>1865</v>
      </c>
      <c r="F815" s="130" t="s">
        <v>1866</v>
      </c>
      <c r="I815" s="123"/>
      <c r="J815" s="131">
        <f>BK815</f>
        <v>0</v>
      </c>
      <c r="L815" s="120"/>
      <c r="M815" s="125"/>
      <c r="P815" s="126">
        <f>SUM(P816:P849)</f>
        <v>0</v>
      </c>
      <c r="R815" s="126">
        <f>SUM(R816:R849)</f>
        <v>0.30729380000000001</v>
      </c>
      <c r="T815" s="127">
        <f>SUM(T816:T849)</f>
        <v>0.1044795</v>
      </c>
      <c r="AR815" s="121" t="s">
        <v>80</v>
      </c>
      <c r="AT815" s="128" t="s">
        <v>70</v>
      </c>
      <c r="AU815" s="128" t="s">
        <v>78</v>
      </c>
      <c r="AY815" s="121" t="s">
        <v>189</v>
      </c>
      <c r="BK815" s="129">
        <f>SUM(BK816:BK849)</f>
        <v>0</v>
      </c>
    </row>
    <row r="816" spans="2:65" s="1" customFormat="1" ht="16.5" customHeight="1">
      <c r="B816" s="32"/>
      <c r="C816" s="132" t="s">
        <v>1867</v>
      </c>
      <c r="D816" s="132" t="s">
        <v>191</v>
      </c>
      <c r="E816" s="133" t="s">
        <v>1868</v>
      </c>
      <c r="F816" s="134" t="s">
        <v>1869</v>
      </c>
      <c r="G816" s="135" t="s">
        <v>135</v>
      </c>
      <c r="H816" s="136">
        <v>557.85</v>
      </c>
      <c r="I816" s="137"/>
      <c r="J816" s="138">
        <f>ROUND(I816*H816,2)</f>
        <v>0</v>
      </c>
      <c r="K816" s="134" t="s">
        <v>194</v>
      </c>
      <c r="L816" s="32"/>
      <c r="M816" s="139" t="s">
        <v>18</v>
      </c>
      <c r="N816" s="140" t="s">
        <v>42</v>
      </c>
      <c r="P816" s="141">
        <f>O816*H816</f>
        <v>0</v>
      </c>
      <c r="Q816" s="141">
        <v>0</v>
      </c>
      <c r="R816" s="141">
        <f>Q816*H816</f>
        <v>0</v>
      </c>
      <c r="S816" s="141">
        <v>1.4999999999999999E-4</v>
      </c>
      <c r="T816" s="142">
        <f>S816*H816</f>
        <v>8.3677500000000002E-2</v>
      </c>
      <c r="AR816" s="143" t="s">
        <v>291</v>
      </c>
      <c r="AT816" s="143" t="s">
        <v>191</v>
      </c>
      <c r="AU816" s="143" t="s">
        <v>80</v>
      </c>
      <c r="AY816" s="17" t="s">
        <v>189</v>
      </c>
      <c r="BE816" s="144">
        <f>IF(N816="základní",J816,0)</f>
        <v>0</v>
      </c>
      <c r="BF816" s="144">
        <f>IF(N816="snížená",J816,0)</f>
        <v>0</v>
      </c>
      <c r="BG816" s="144">
        <f>IF(N816="zákl. přenesená",J816,0)</f>
        <v>0</v>
      </c>
      <c r="BH816" s="144">
        <f>IF(N816="sníž. přenesená",J816,0)</f>
        <v>0</v>
      </c>
      <c r="BI816" s="144">
        <f>IF(N816="nulová",J816,0)</f>
        <v>0</v>
      </c>
      <c r="BJ816" s="17" t="s">
        <v>78</v>
      </c>
      <c r="BK816" s="144">
        <f>ROUND(I816*H816,2)</f>
        <v>0</v>
      </c>
      <c r="BL816" s="17" t="s">
        <v>291</v>
      </c>
      <c r="BM816" s="143" t="s">
        <v>1870</v>
      </c>
    </row>
    <row r="817" spans="2:65" s="1" customFormat="1">
      <c r="B817" s="32"/>
      <c r="D817" s="145" t="s">
        <v>197</v>
      </c>
      <c r="F817" s="146" t="s">
        <v>1871</v>
      </c>
      <c r="I817" s="147"/>
      <c r="L817" s="32"/>
      <c r="M817" s="148"/>
      <c r="T817" s="51"/>
      <c r="AT817" s="17" t="s">
        <v>197</v>
      </c>
      <c r="AU817" s="17" t="s">
        <v>80</v>
      </c>
    </row>
    <row r="818" spans="2:65" s="12" customFormat="1">
      <c r="B818" s="149"/>
      <c r="D818" s="150" t="s">
        <v>144</v>
      </c>
      <c r="F818" s="152" t="s">
        <v>1872</v>
      </c>
      <c r="H818" s="153">
        <v>557.85</v>
      </c>
      <c r="I818" s="154"/>
      <c r="L818" s="149"/>
      <c r="M818" s="155"/>
      <c r="T818" s="156"/>
      <c r="AT818" s="151" t="s">
        <v>144</v>
      </c>
      <c r="AU818" s="151" t="s">
        <v>80</v>
      </c>
      <c r="AV818" s="12" t="s">
        <v>80</v>
      </c>
      <c r="AW818" s="12" t="s">
        <v>4</v>
      </c>
      <c r="AX818" s="12" t="s">
        <v>78</v>
      </c>
      <c r="AY818" s="151" t="s">
        <v>189</v>
      </c>
    </row>
    <row r="819" spans="2:65" s="1" customFormat="1" ht="16.5" customHeight="1">
      <c r="B819" s="32"/>
      <c r="C819" s="132" t="s">
        <v>1873</v>
      </c>
      <c r="D819" s="132" t="s">
        <v>191</v>
      </c>
      <c r="E819" s="133" t="s">
        <v>1874</v>
      </c>
      <c r="F819" s="134" t="s">
        <v>1875</v>
      </c>
      <c r="G819" s="135" t="s">
        <v>135</v>
      </c>
      <c r="H819" s="136">
        <v>62.68</v>
      </c>
      <c r="I819" s="137"/>
      <c r="J819" s="138">
        <f>ROUND(I819*H819,2)</f>
        <v>0</v>
      </c>
      <c r="K819" s="134" t="s">
        <v>194</v>
      </c>
      <c r="L819" s="32"/>
      <c r="M819" s="139" t="s">
        <v>18</v>
      </c>
      <c r="N819" s="140" t="s">
        <v>42</v>
      </c>
      <c r="P819" s="141">
        <f>O819*H819</f>
        <v>0</v>
      </c>
      <c r="Q819" s="141">
        <v>0</v>
      </c>
      <c r="R819" s="141">
        <f>Q819*H819</f>
        <v>0</v>
      </c>
      <c r="S819" s="141">
        <v>1.4999999999999999E-4</v>
      </c>
      <c r="T819" s="142">
        <f>S819*H819</f>
        <v>9.4019999999999989E-3</v>
      </c>
      <c r="AR819" s="143" t="s">
        <v>291</v>
      </c>
      <c r="AT819" s="143" t="s">
        <v>191</v>
      </c>
      <c r="AU819" s="143" t="s">
        <v>80</v>
      </c>
      <c r="AY819" s="17" t="s">
        <v>189</v>
      </c>
      <c r="BE819" s="144">
        <f>IF(N819="základní",J819,0)</f>
        <v>0</v>
      </c>
      <c r="BF819" s="144">
        <f>IF(N819="snížená",J819,0)</f>
        <v>0</v>
      </c>
      <c r="BG819" s="144">
        <f>IF(N819="zákl. přenesená",J819,0)</f>
        <v>0</v>
      </c>
      <c r="BH819" s="144">
        <f>IF(N819="sníž. přenesená",J819,0)</f>
        <v>0</v>
      </c>
      <c r="BI819" s="144">
        <f>IF(N819="nulová",J819,0)</f>
        <v>0</v>
      </c>
      <c r="BJ819" s="17" t="s">
        <v>78</v>
      </c>
      <c r="BK819" s="144">
        <f>ROUND(I819*H819,2)</f>
        <v>0</v>
      </c>
      <c r="BL819" s="17" t="s">
        <v>291</v>
      </c>
      <c r="BM819" s="143" t="s">
        <v>1876</v>
      </c>
    </row>
    <row r="820" spans="2:65" s="1" customFormat="1">
      <c r="B820" s="32"/>
      <c r="D820" s="145" t="s">
        <v>197</v>
      </c>
      <c r="F820" s="146" t="s">
        <v>1877</v>
      </c>
      <c r="I820" s="147"/>
      <c r="L820" s="32"/>
      <c r="M820" s="148"/>
      <c r="T820" s="51"/>
      <c r="AT820" s="17" t="s">
        <v>197</v>
      </c>
      <c r="AU820" s="17" t="s">
        <v>80</v>
      </c>
    </row>
    <row r="821" spans="2:65" s="12" customFormat="1">
      <c r="B821" s="149"/>
      <c r="D821" s="150" t="s">
        <v>144</v>
      </c>
      <c r="F821" s="152" t="s">
        <v>1878</v>
      </c>
      <c r="H821" s="153">
        <v>62.68</v>
      </c>
      <c r="I821" s="154"/>
      <c r="L821" s="149"/>
      <c r="M821" s="155"/>
      <c r="T821" s="156"/>
      <c r="AT821" s="151" t="s">
        <v>144</v>
      </c>
      <c r="AU821" s="151" t="s">
        <v>80</v>
      </c>
      <c r="AV821" s="12" t="s">
        <v>80</v>
      </c>
      <c r="AW821" s="12" t="s">
        <v>4</v>
      </c>
      <c r="AX821" s="12" t="s">
        <v>78</v>
      </c>
      <c r="AY821" s="151" t="s">
        <v>189</v>
      </c>
    </row>
    <row r="822" spans="2:65" s="1" customFormat="1" ht="16.5" customHeight="1">
      <c r="B822" s="32"/>
      <c r="C822" s="132" t="s">
        <v>1879</v>
      </c>
      <c r="D822" s="132" t="s">
        <v>191</v>
      </c>
      <c r="E822" s="133" t="s">
        <v>1880</v>
      </c>
      <c r="F822" s="134" t="s">
        <v>1881</v>
      </c>
      <c r="G822" s="135" t="s">
        <v>135</v>
      </c>
      <c r="H822" s="136">
        <v>380</v>
      </c>
      <c r="I822" s="137"/>
      <c r="J822" s="138">
        <f>ROUND(I822*H822,2)</f>
        <v>0</v>
      </c>
      <c r="K822" s="134" t="s">
        <v>194</v>
      </c>
      <c r="L822" s="32"/>
      <c r="M822" s="139" t="s">
        <v>18</v>
      </c>
      <c r="N822" s="140" t="s">
        <v>42</v>
      </c>
      <c r="P822" s="141">
        <f>O822*H822</f>
        <v>0</v>
      </c>
      <c r="Q822" s="141">
        <v>0</v>
      </c>
      <c r="R822" s="141">
        <f>Q822*H822</f>
        <v>0</v>
      </c>
      <c r="S822" s="141">
        <v>3.0000000000000001E-5</v>
      </c>
      <c r="T822" s="142">
        <f>S822*H822</f>
        <v>1.14E-2</v>
      </c>
      <c r="AR822" s="143" t="s">
        <v>291</v>
      </c>
      <c r="AT822" s="143" t="s">
        <v>191</v>
      </c>
      <c r="AU822" s="143" t="s">
        <v>80</v>
      </c>
      <c r="AY822" s="17" t="s">
        <v>189</v>
      </c>
      <c r="BE822" s="144">
        <f>IF(N822="základní",J822,0)</f>
        <v>0</v>
      </c>
      <c r="BF822" s="144">
        <f>IF(N822="snížená",J822,0)</f>
        <v>0</v>
      </c>
      <c r="BG822" s="144">
        <f>IF(N822="zákl. přenesená",J822,0)</f>
        <v>0</v>
      </c>
      <c r="BH822" s="144">
        <f>IF(N822="sníž. přenesená",J822,0)</f>
        <v>0</v>
      </c>
      <c r="BI822" s="144">
        <f>IF(N822="nulová",J822,0)</f>
        <v>0</v>
      </c>
      <c r="BJ822" s="17" t="s">
        <v>78</v>
      </c>
      <c r="BK822" s="144">
        <f>ROUND(I822*H822,2)</f>
        <v>0</v>
      </c>
      <c r="BL822" s="17" t="s">
        <v>291</v>
      </c>
      <c r="BM822" s="143" t="s">
        <v>1882</v>
      </c>
    </row>
    <row r="823" spans="2:65" s="1" customFormat="1">
      <c r="B823" s="32"/>
      <c r="D823" s="145" t="s">
        <v>197</v>
      </c>
      <c r="F823" s="146" t="s">
        <v>1883</v>
      </c>
      <c r="I823" s="147"/>
      <c r="L823" s="32"/>
      <c r="M823" s="148"/>
      <c r="T823" s="51"/>
      <c r="AT823" s="17" t="s">
        <v>197</v>
      </c>
      <c r="AU823" s="17" t="s">
        <v>80</v>
      </c>
    </row>
    <row r="824" spans="2:65" s="12" customFormat="1">
      <c r="B824" s="149"/>
      <c r="D824" s="150" t="s">
        <v>144</v>
      </c>
      <c r="E824" s="151" t="s">
        <v>18</v>
      </c>
      <c r="F824" s="152" t="s">
        <v>1884</v>
      </c>
      <c r="H824" s="153">
        <v>380</v>
      </c>
      <c r="I824" s="154"/>
      <c r="L824" s="149"/>
      <c r="M824" s="155"/>
      <c r="T824" s="156"/>
      <c r="AT824" s="151" t="s">
        <v>144</v>
      </c>
      <c r="AU824" s="151" t="s">
        <v>80</v>
      </c>
      <c r="AV824" s="12" t="s">
        <v>80</v>
      </c>
      <c r="AW824" s="12" t="s">
        <v>32</v>
      </c>
      <c r="AX824" s="12" t="s">
        <v>78</v>
      </c>
      <c r="AY824" s="151" t="s">
        <v>189</v>
      </c>
    </row>
    <row r="825" spans="2:65" s="1" customFormat="1" ht="16.5" customHeight="1">
      <c r="B825" s="32"/>
      <c r="C825" s="168" t="s">
        <v>1885</v>
      </c>
      <c r="D825" s="168" t="s">
        <v>651</v>
      </c>
      <c r="E825" s="169" t="s">
        <v>1886</v>
      </c>
      <c r="F825" s="170" t="s">
        <v>1887</v>
      </c>
      <c r="G825" s="171" t="s">
        <v>135</v>
      </c>
      <c r="H825" s="172">
        <v>437</v>
      </c>
      <c r="I825" s="173"/>
      <c r="J825" s="174">
        <f>ROUND(I825*H825,2)</f>
        <v>0</v>
      </c>
      <c r="K825" s="170" t="s">
        <v>194</v>
      </c>
      <c r="L825" s="175"/>
      <c r="M825" s="176" t="s">
        <v>18</v>
      </c>
      <c r="N825" s="177" t="s">
        <v>42</v>
      </c>
      <c r="P825" s="141">
        <f>O825*H825</f>
        <v>0</v>
      </c>
      <c r="Q825" s="141">
        <v>5.0000000000000002E-5</v>
      </c>
      <c r="R825" s="141">
        <f>Q825*H825</f>
        <v>2.1850000000000001E-2</v>
      </c>
      <c r="S825" s="141">
        <v>0</v>
      </c>
      <c r="T825" s="142">
        <f>S825*H825</f>
        <v>0</v>
      </c>
      <c r="AR825" s="143" t="s">
        <v>394</v>
      </c>
      <c r="AT825" s="143" t="s">
        <v>651</v>
      </c>
      <c r="AU825" s="143" t="s">
        <v>80</v>
      </c>
      <c r="AY825" s="17" t="s">
        <v>189</v>
      </c>
      <c r="BE825" s="144">
        <f>IF(N825="základní",J825,0)</f>
        <v>0</v>
      </c>
      <c r="BF825" s="144">
        <f>IF(N825="snížená",J825,0)</f>
        <v>0</v>
      </c>
      <c r="BG825" s="144">
        <f>IF(N825="zákl. přenesená",J825,0)</f>
        <v>0</v>
      </c>
      <c r="BH825" s="144">
        <f>IF(N825="sníž. přenesená",J825,0)</f>
        <v>0</v>
      </c>
      <c r="BI825" s="144">
        <f>IF(N825="nulová",J825,0)</f>
        <v>0</v>
      </c>
      <c r="BJ825" s="17" t="s">
        <v>78</v>
      </c>
      <c r="BK825" s="144">
        <f>ROUND(I825*H825,2)</f>
        <v>0</v>
      </c>
      <c r="BL825" s="17" t="s">
        <v>291</v>
      </c>
      <c r="BM825" s="143" t="s">
        <v>1888</v>
      </c>
    </row>
    <row r="826" spans="2:65" s="12" customFormat="1">
      <c r="B826" s="149"/>
      <c r="D826" s="150" t="s">
        <v>144</v>
      </c>
      <c r="F826" s="152" t="s">
        <v>1889</v>
      </c>
      <c r="H826" s="153">
        <v>437</v>
      </c>
      <c r="I826" s="154"/>
      <c r="L826" s="149"/>
      <c r="M826" s="155"/>
      <c r="T826" s="156"/>
      <c r="AT826" s="151" t="s">
        <v>144</v>
      </c>
      <c r="AU826" s="151" t="s">
        <v>80</v>
      </c>
      <c r="AV826" s="12" t="s">
        <v>80</v>
      </c>
      <c r="AW826" s="12" t="s">
        <v>4</v>
      </c>
      <c r="AX826" s="12" t="s">
        <v>78</v>
      </c>
      <c r="AY826" s="151" t="s">
        <v>189</v>
      </c>
    </row>
    <row r="827" spans="2:65" s="1" customFormat="1" ht="16.5" customHeight="1">
      <c r="B827" s="32"/>
      <c r="C827" s="132" t="s">
        <v>1890</v>
      </c>
      <c r="D827" s="132" t="s">
        <v>191</v>
      </c>
      <c r="E827" s="133" t="s">
        <v>1891</v>
      </c>
      <c r="F827" s="134" t="s">
        <v>1892</v>
      </c>
      <c r="G827" s="135" t="s">
        <v>135</v>
      </c>
      <c r="H827" s="136">
        <v>557.85</v>
      </c>
      <c r="I827" s="137"/>
      <c r="J827" s="138">
        <f>ROUND(I827*H827,2)</f>
        <v>0</v>
      </c>
      <c r="K827" s="134" t="s">
        <v>194</v>
      </c>
      <c r="L827" s="32"/>
      <c r="M827" s="139" t="s">
        <v>18</v>
      </c>
      <c r="N827" s="140" t="s">
        <v>42</v>
      </c>
      <c r="P827" s="141">
        <f>O827*H827</f>
        <v>0</v>
      </c>
      <c r="Q827" s="141">
        <v>2.0000000000000001E-4</v>
      </c>
      <c r="R827" s="141">
        <f>Q827*H827</f>
        <v>0.11157000000000002</v>
      </c>
      <c r="S827" s="141">
        <v>0</v>
      </c>
      <c r="T827" s="142">
        <f>S827*H827</f>
        <v>0</v>
      </c>
      <c r="AR827" s="143" t="s">
        <v>291</v>
      </c>
      <c r="AT827" s="143" t="s">
        <v>191</v>
      </c>
      <c r="AU827" s="143" t="s">
        <v>80</v>
      </c>
      <c r="AY827" s="17" t="s">
        <v>189</v>
      </c>
      <c r="BE827" s="144">
        <f>IF(N827="základní",J827,0)</f>
        <v>0</v>
      </c>
      <c r="BF827" s="144">
        <f>IF(N827="snížená",J827,0)</f>
        <v>0</v>
      </c>
      <c r="BG827" s="144">
        <f>IF(N827="zákl. přenesená",J827,0)</f>
        <v>0</v>
      </c>
      <c r="BH827" s="144">
        <f>IF(N827="sníž. přenesená",J827,0)</f>
        <v>0</v>
      </c>
      <c r="BI827" s="144">
        <f>IF(N827="nulová",J827,0)</f>
        <v>0</v>
      </c>
      <c r="BJ827" s="17" t="s">
        <v>78</v>
      </c>
      <c r="BK827" s="144">
        <f>ROUND(I827*H827,2)</f>
        <v>0</v>
      </c>
      <c r="BL827" s="17" t="s">
        <v>291</v>
      </c>
      <c r="BM827" s="143" t="s">
        <v>1893</v>
      </c>
    </row>
    <row r="828" spans="2:65" s="1" customFormat="1">
      <c r="B828" s="32"/>
      <c r="D828" s="145" t="s">
        <v>197</v>
      </c>
      <c r="F828" s="146" t="s">
        <v>1894</v>
      </c>
      <c r="I828" s="147"/>
      <c r="L828" s="32"/>
      <c r="M828" s="148"/>
      <c r="T828" s="51"/>
      <c r="AT828" s="17" t="s">
        <v>197</v>
      </c>
      <c r="AU828" s="17" t="s">
        <v>80</v>
      </c>
    </row>
    <row r="829" spans="2:65" s="12" customFormat="1">
      <c r="B829" s="149"/>
      <c r="D829" s="150" t="s">
        <v>144</v>
      </c>
      <c r="F829" s="152" t="s">
        <v>1872</v>
      </c>
      <c r="H829" s="153">
        <v>557.85</v>
      </c>
      <c r="I829" s="154"/>
      <c r="L829" s="149"/>
      <c r="M829" s="155"/>
      <c r="T829" s="156"/>
      <c r="AT829" s="151" t="s">
        <v>144</v>
      </c>
      <c r="AU829" s="151" t="s">
        <v>80</v>
      </c>
      <c r="AV829" s="12" t="s">
        <v>80</v>
      </c>
      <c r="AW829" s="12" t="s">
        <v>4</v>
      </c>
      <c r="AX829" s="12" t="s">
        <v>78</v>
      </c>
      <c r="AY829" s="151" t="s">
        <v>189</v>
      </c>
    </row>
    <row r="830" spans="2:65" s="1" customFormat="1" ht="24.2" customHeight="1">
      <c r="B830" s="32"/>
      <c r="C830" s="132" t="s">
        <v>1895</v>
      </c>
      <c r="D830" s="132" t="s">
        <v>191</v>
      </c>
      <c r="E830" s="133" t="s">
        <v>1896</v>
      </c>
      <c r="F830" s="134" t="s">
        <v>1897</v>
      </c>
      <c r="G830" s="135" t="s">
        <v>135</v>
      </c>
      <c r="H830" s="136">
        <v>557.85</v>
      </c>
      <c r="I830" s="137"/>
      <c r="J830" s="138">
        <f>ROUND(I830*H830,2)</f>
        <v>0</v>
      </c>
      <c r="K830" s="134" t="s">
        <v>194</v>
      </c>
      <c r="L830" s="32"/>
      <c r="M830" s="139" t="s">
        <v>18</v>
      </c>
      <c r="N830" s="140" t="s">
        <v>42</v>
      </c>
      <c r="P830" s="141">
        <f>O830*H830</f>
        <v>0</v>
      </c>
      <c r="Q830" s="141">
        <v>2.5999999999999998E-4</v>
      </c>
      <c r="R830" s="141">
        <f>Q830*H830</f>
        <v>0.145041</v>
      </c>
      <c r="S830" s="141">
        <v>0</v>
      </c>
      <c r="T830" s="142">
        <f>S830*H830</f>
        <v>0</v>
      </c>
      <c r="AR830" s="143" t="s">
        <v>291</v>
      </c>
      <c r="AT830" s="143" t="s">
        <v>191</v>
      </c>
      <c r="AU830" s="143" t="s">
        <v>80</v>
      </c>
      <c r="AY830" s="17" t="s">
        <v>189</v>
      </c>
      <c r="BE830" s="144">
        <f>IF(N830="základní",J830,0)</f>
        <v>0</v>
      </c>
      <c r="BF830" s="144">
        <f>IF(N830="snížená",J830,0)</f>
        <v>0</v>
      </c>
      <c r="BG830" s="144">
        <f>IF(N830="zákl. přenesená",J830,0)</f>
        <v>0</v>
      </c>
      <c r="BH830" s="144">
        <f>IF(N830="sníž. přenesená",J830,0)</f>
        <v>0</v>
      </c>
      <c r="BI830" s="144">
        <f>IF(N830="nulová",J830,0)</f>
        <v>0</v>
      </c>
      <c r="BJ830" s="17" t="s">
        <v>78</v>
      </c>
      <c r="BK830" s="144">
        <f>ROUND(I830*H830,2)</f>
        <v>0</v>
      </c>
      <c r="BL830" s="17" t="s">
        <v>291</v>
      </c>
      <c r="BM830" s="143" t="s">
        <v>1898</v>
      </c>
    </row>
    <row r="831" spans="2:65" s="1" customFormat="1">
      <c r="B831" s="32"/>
      <c r="D831" s="145" t="s">
        <v>197</v>
      </c>
      <c r="F831" s="146" t="s">
        <v>1899</v>
      </c>
      <c r="I831" s="147"/>
      <c r="L831" s="32"/>
      <c r="M831" s="148"/>
      <c r="T831" s="51"/>
      <c r="AT831" s="17" t="s">
        <v>197</v>
      </c>
      <c r="AU831" s="17" t="s">
        <v>80</v>
      </c>
    </row>
    <row r="832" spans="2:65" s="12" customFormat="1">
      <c r="B832" s="149"/>
      <c r="D832" s="150" t="s">
        <v>144</v>
      </c>
      <c r="E832" s="151" t="s">
        <v>18</v>
      </c>
      <c r="F832" s="152" t="s">
        <v>1900</v>
      </c>
      <c r="H832" s="153">
        <v>56.22</v>
      </c>
      <c r="I832" s="154"/>
      <c r="L832" s="149"/>
      <c r="M832" s="155"/>
      <c r="T832" s="156"/>
      <c r="AT832" s="151" t="s">
        <v>144</v>
      </c>
      <c r="AU832" s="151" t="s">
        <v>80</v>
      </c>
      <c r="AV832" s="12" t="s">
        <v>80</v>
      </c>
      <c r="AW832" s="12" t="s">
        <v>32</v>
      </c>
      <c r="AX832" s="12" t="s">
        <v>71</v>
      </c>
      <c r="AY832" s="151" t="s">
        <v>189</v>
      </c>
    </row>
    <row r="833" spans="2:65" s="12" customFormat="1">
      <c r="B833" s="149"/>
      <c r="D833" s="150" t="s">
        <v>144</v>
      </c>
      <c r="E833" s="151" t="s">
        <v>18</v>
      </c>
      <c r="F833" s="152" t="s">
        <v>1901</v>
      </c>
      <c r="H833" s="153">
        <v>78.510000000000005</v>
      </c>
      <c r="I833" s="154"/>
      <c r="L833" s="149"/>
      <c r="M833" s="155"/>
      <c r="T833" s="156"/>
      <c r="AT833" s="151" t="s">
        <v>144</v>
      </c>
      <c r="AU833" s="151" t="s">
        <v>80</v>
      </c>
      <c r="AV833" s="12" t="s">
        <v>80</v>
      </c>
      <c r="AW833" s="12" t="s">
        <v>32</v>
      </c>
      <c r="AX833" s="12" t="s">
        <v>71</v>
      </c>
      <c r="AY833" s="151" t="s">
        <v>189</v>
      </c>
    </row>
    <row r="834" spans="2:65" s="12" customFormat="1">
      <c r="B834" s="149"/>
      <c r="D834" s="150" t="s">
        <v>144</v>
      </c>
      <c r="E834" s="151" t="s">
        <v>18</v>
      </c>
      <c r="F834" s="152" t="s">
        <v>1902</v>
      </c>
      <c r="H834" s="153">
        <v>116.88</v>
      </c>
      <c r="I834" s="154"/>
      <c r="L834" s="149"/>
      <c r="M834" s="155"/>
      <c r="T834" s="156"/>
      <c r="AT834" s="151" t="s">
        <v>144</v>
      </c>
      <c r="AU834" s="151" t="s">
        <v>80</v>
      </c>
      <c r="AV834" s="12" t="s">
        <v>80</v>
      </c>
      <c r="AW834" s="12" t="s">
        <v>32</v>
      </c>
      <c r="AX834" s="12" t="s">
        <v>71</v>
      </c>
      <c r="AY834" s="151" t="s">
        <v>189</v>
      </c>
    </row>
    <row r="835" spans="2:65" s="12" customFormat="1">
      <c r="B835" s="149"/>
      <c r="D835" s="150" t="s">
        <v>144</v>
      </c>
      <c r="E835" s="151" t="s">
        <v>18</v>
      </c>
      <c r="F835" s="152" t="s">
        <v>1903</v>
      </c>
      <c r="H835" s="153">
        <v>91.62</v>
      </c>
      <c r="I835" s="154"/>
      <c r="L835" s="149"/>
      <c r="M835" s="155"/>
      <c r="T835" s="156"/>
      <c r="AT835" s="151" t="s">
        <v>144</v>
      </c>
      <c r="AU835" s="151" t="s">
        <v>80</v>
      </c>
      <c r="AV835" s="12" t="s">
        <v>80</v>
      </c>
      <c r="AW835" s="12" t="s">
        <v>32</v>
      </c>
      <c r="AX835" s="12" t="s">
        <v>71</v>
      </c>
      <c r="AY835" s="151" t="s">
        <v>189</v>
      </c>
    </row>
    <row r="836" spans="2:65" s="12" customFormat="1">
      <c r="B836" s="149"/>
      <c r="D836" s="150" t="s">
        <v>144</v>
      </c>
      <c r="E836" s="151" t="s">
        <v>18</v>
      </c>
      <c r="F836" s="152" t="s">
        <v>1904</v>
      </c>
      <c r="H836" s="153">
        <v>82.24</v>
      </c>
      <c r="I836" s="154"/>
      <c r="L836" s="149"/>
      <c r="M836" s="155"/>
      <c r="T836" s="156"/>
      <c r="AT836" s="151" t="s">
        <v>144</v>
      </c>
      <c r="AU836" s="151" t="s">
        <v>80</v>
      </c>
      <c r="AV836" s="12" t="s">
        <v>80</v>
      </c>
      <c r="AW836" s="12" t="s">
        <v>32</v>
      </c>
      <c r="AX836" s="12" t="s">
        <v>71</v>
      </c>
      <c r="AY836" s="151" t="s">
        <v>189</v>
      </c>
    </row>
    <row r="837" spans="2:65" s="12" customFormat="1">
      <c r="B837" s="149"/>
      <c r="D837" s="150" t="s">
        <v>144</v>
      </c>
      <c r="E837" s="151" t="s">
        <v>18</v>
      </c>
      <c r="F837" s="152" t="s">
        <v>1905</v>
      </c>
      <c r="H837" s="153">
        <v>114.18</v>
      </c>
      <c r="I837" s="154"/>
      <c r="L837" s="149"/>
      <c r="M837" s="155"/>
      <c r="T837" s="156"/>
      <c r="AT837" s="151" t="s">
        <v>144</v>
      </c>
      <c r="AU837" s="151" t="s">
        <v>80</v>
      </c>
      <c r="AV837" s="12" t="s">
        <v>80</v>
      </c>
      <c r="AW837" s="12" t="s">
        <v>32</v>
      </c>
      <c r="AX837" s="12" t="s">
        <v>71</v>
      </c>
      <c r="AY837" s="151" t="s">
        <v>189</v>
      </c>
    </row>
    <row r="838" spans="2:65" s="12" customFormat="1">
      <c r="B838" s="149"/>
      <c r="D838" s="150" t="s">
        <v>144</v>
      </c>
      <c r="E838" s="151" t="s">
        <v>18</v>
      </c>
      <c r="F838" s="152" t="s">
        <v>1906</v>
      </c>
      <c r="H838" s="153">
        <v>11.1</v>
      </c>
      <c r="I838" s="154"/>
      <c r="L838" s="149"/>
      <c r="M838" s="155"/>
      <c r="T838" s="156"/>
      <c r="AT838" s="151" t="s">
        <v>144</v>
      </c>
      <c r="AU838" s="151" t="s">
        <v>80</v>
      </c>
      <c r="AV838" s="12" t="s">
        <v>80</v>
      </c>
      <c r="AW838" s="12" t="s">
        <v>32</v>
      </c>
      <c r="AX838" s="12" t="s">
        <v>71</v>
      </c>
      <c r="AY838" s="151" t="s">
        <v>189</v>
      </c>
    </row>
    <row r="839" spans="2:65" s="12" customFormat="1">
      <c r="B839" s="149"/>
      <c r="D839" s="150" t="s">
        <v>144</v>
      </c>
      <c r="E839" s="151" t="s">
        <v>18</v>
      </c>
      <c r="F839" s="152" t="s">
        <v>1907</v>
      </c>
      <c r="H839" s="153">
        <v>7.1</v>
      </c>
      <c r="I839" s="154"/>
      <c r="L839" s="149"/>
      <c r="M839" s="155"/>
      <c r="T839" s="156"/>
      <c r="AT839" s="151" t="s">
        <v>144</v>
      </c>
      <c r="AU839" s="151" t="s">
        <v>80</v>
      </c>
      <c r="AV839" s="12" t="s">
        <v>80</v>
      </c>
      <c r="AW839" s="12" t="s">
        <v>32</v>
      </c>
      <c r="AX839" s="12" t="s">
        <v>71</v>
      </c>
      <c r="AY839" s="151" t="s">
        <v>189</v>
      </c>
    </row>
    <row r="840" spans="2:65" s="13" customFormat="1">
      <c r="B840" s="158"/>
      <c r="D840" s="150" t="s">
        <v>144</v>
      </c>
      <c r="E840" s="159" t="s">
        <v>18</v>
      </c>
      <c r="F840" s="160" t="s">
        <v>268</v>
      </c>
      <c r="H840" s="161">
        <v>557.85</v>
      </c>
      <c r="I840" s="162"/>
      <c r="L840" s="158"/>
      <c r="M840" s="163"/>
      <c r="T840" s="164"/>
      <c r="AT840" s="159" t="s">
        <v>144</v>
      </c>
      <c r="AU840" s="159" t="s">
        <v>80</v>
      </c>
      <c r="AV840" s="13" t="s">
        <v>195</v>
      </c>
      <c r="AW840" s="13" t="s">
        <v>32</v>
      </c>
      <c r="AX840" s="13" t="s">
        <v>78</v>
      </c>
      <c r="AY840" s="159" t="s">
        <v>189</v>
      </c>
    </row>
    <row r="841" spans="2:65" s="1" customFormat="1" ht="21.75" customHeight="1">
      <c r="B841" s="32"/>
      <c r="C841" s="132" t="s">
        <v>1908</v>
      </c>
      <c r="D841" s="132" t="s">
        <v>191</v>
      </c>
      <c r="E841" s="133" t="s">
        <v>1909</v>
      </c>
      <c r="F841" s="134" t="s">
        <v>1910</v>
      </c>
      <c r="G841" s="135" t="s">
        <v>135</v>
      </c>
      <c r="H841" s="136">
        <v>62.68</v>
      </c>
      <c r="I841" s="137"/>
      <c r="J841" s="138">
        <f>ROUND(I841*H841,2)</f>
        <v>0</v>
      </c>
      <c r="K841" s="134" t="s">
        <v>194</v>
      </c>
      <c r="L841" s="32"/>
      <c r="M841" s="139" t="s">
        <v>18</v>
      </c>
      <c r="N841" s="140" t="s">
        <v>42</v>
      </c>
      <c r="P841" s="141">
        <f>O841*H841</f>
        <v>0</v>
      </c>
      <c r="Q841" s="141">
        <v>2.0000000000000001E-4</v>
      </c>
      <c r="R841" s="141">
        <f>Q841*H841</f>
        <v>1.2536E-2</v>
      </c>
      <c r="S841" s="141">
        <v>0</v>
      </c>
      <c r="T841" s="142">
        <f>S841*H841</f>
        <v>0</v>
      </c>
      <c r="AR841" s="143" t="s">
        <v>291</v>
      </c>
      <c r="AT841" s="143" t="s">
        <v>191</v>
      </c>
      <c r="AU841" s="143" t="s">
        <v>80</v>
      </c>
      <c r="AY841" s="17" t="s">
        <v>189</v>
      </c>
      <c r="BE841" s="144">
        <f>IF(N841="základní",J841,0)</f>
        <v>0</v>
      </c>
      <c r="BF841" s="144">
        <f>IF(N841="snížená",J841,0)</f>
        <v>0</v>
      </c>
      <c r="BG841" s="144">
        <f>IF(N841="zákl. přenesená",J841,0)</f>
        <v>0</v>
      </c>
      <c r="BH841" s="144">
        <f>IF(N841="sníž. přenesená",J841,0)</f>
        <v>0</v>
      </c>
      <c r="BI841" s="144">
        <f>IF(N841="nulová",J841,0)</f>
        <v>0</v>
      </c>
      <c r="BJ841" s="17" t="s">
        <v>78</v>
      </c>
      <c r="BK841" s="144">
        <f>ROUND(I841*H841,2)</f>
        <v>0</v>
      </c>
      <c r="BL841" s="17" t="s">
        <v>291</v>
      </c>
      <c r="BM841" s="143" t="s">
        <v>1911</v>
      </c>
    </row>
    <row r="842" spans="2:65" s="1" customFormat="1">
      <c r="B842" s="32"/>
      <c r="D842" s="145" t="s">
        <v>197</v>
      </c>
      <c r="F842" s="146" t="s">
        <v>1912</v>
      </c>
      <c r="I842" s="147"/>
      <c r="L842" s="32"/>
      <c r="M842" s="148"/>
      <c r="T842" s="51"/>
      <c r="AT842" s="17" t="s">
        <v>197</v>
      </c>
      <c r="AU842" s="17" t="s">
        <v>80</v>
      </c>
    </row>
    <row r="843" spans="2:65" s="1" customFormat="1" ht="24.2" customHeight="1">
      <c r="B843" s="32"/>
      <c r="C843" s="132" t="s">
        <v>1913</v>
      </c>
      <c r="D843" s="132" t="s">
        <v>191</v>
      </c>
      <c r="E843" s="133" t="s">
        <v>1914</v>
      </c>
      <c r="F843" s="134" t="s">
        <v>1915</v>
      </c>
      <c r="G843" s="135" t="s">
        <v>135</v>
      </c>
      <c r="H843" s="136">
        <v>62.68</v>
      </c>
      <c r="I843" s="137"/>
      <c r="J843" s="138">
        <f>ROUND(I843*H843,2)</f>
        <v>0</v>
      </c>
      <c r="K843" s="134" t="s">
        <v>194</v>
      </c>
      <c r="L843" s="32"/>
      <c r="M843" s="139" t="s">
        <v>18</v>
      </c>
      <c r="N843" s="140" t="s">
        <v>42</v>
      </c>
      <c r="P843" s="141">
        <f>O843*H843</f>
        <v>0</v>
      </c>
      <c r="Q843" s="141">
        <v>2.5999999999999998E-4</v>
      </c>
      <c r="R843" s="141">
        <f>Q843*H843</f>
        <v>1.62968E-2</v>
      </c>
      <c r="S843" s="141">
        <v>0</v>
      </c>
      <c r="T843" s="142">
        <f>S843*H843</f>
        <v>0</v>
      </c>
      <c r="AR843" s="143" t="s">
        <v>291</v>
      </c>
      <c r="AT843" s="143" t="s">
        <v>191</v>
      </c>
      <c r="AU843" s="143" t="s">
        <v>80</v>
      </c>
      <c r="AY843" s="17" t="s">
        <v>189</v>
      </c>
      <c r="BE843" s="144">
        <f>IF(N843="základní",J843,0)</f>
        <v>0</v>
      </c>
      <c r="BF843" s="144">
        <f>IF(N843="snížená",J843,0)</f>
        <v>0</v>
      </c>
      <c r="BG843" s="144">
        <f>IF(N843="zákl. přenesená",J843,0)</f>
        <v>0</v>
      </c>
      <c r="BH843" s="144">
        <f>IF(N843="sníž. přenesená",J843,0)</f>
        <v>0</v>
      </c>
      <c r="BI843" s="144">
        <f>IF(N843="nulová",J843,0)</f>
        <v>0</v>
      </c>
      <c r="BJ843" s="17" t="s">
        <v>78</v>
      </c>
      <c r="BK843" s="144">
        <f>ROUND(I843*H843,2)</f>
        <v>0</v>
      </c>
      <c r="BL843" s="17" t="s">
        <v>291</v>
      </c>
      <c r="BM843" s="143" t="s">
        <v>1916</v>
      </c>
    </row>
    <row r="844" spans="2:65" s="1" customFormat="1">
      <c r="B844" s="32"/>
      <c r="D844" s="145" t="s">
        <v>197</v>
      </c>
      <c r="F844" s="146" t="s">
        <v>1917</v>
      </c>
      <c r="I844" s="147"/>
      <c r="L844" s="32"/>
      <c r="M844" s="148"/>
      <c r="T844" s="51"/>
      <c r="AT844" s="17" t="s">
        <v>197</v>
      </c>
      <c r="AU844" s="17" t="s">
        <v>80</v>
      </c>
    </row>
    <row r="845" spans="2:65" s="12" customFormat="1">
      <c r="B845" s="149"/>
      <c r="D845" s="150" t="s">
        <v>144</v>
      </c>
      <c r="E845" s="151" t="s">
        <v>18</v>
      </c>
      <c r="F845" s="152" t="s">
        <v>1918</v>
      </c>
      <c r="H845" s="153">
        <v>62.68</v>
      </c>
      <c r="I845" s="154"/>
      <c r="L845" s="149"/>
      <c r="M845" s="155"/>
      <c r="T845" s="156"/>
      <c r="AT845" s="151" t="s">
        <v>144</v>
      </c>
      <c r="AU845" s="151" t="s">
        <v>80</v>
      </c>
      <c r="AV845" s="12" t="s">
        <v>80</v>
      </c>
      <c r="AW845" s="12" t="s">
        <v>32</v>
      </c>
      <c r="AX845" s="12" t="s">
        <v>78</v>
      </c>
      <c r="AY845" s="151" t="s">
        <v>189</v>
      </c>
    </row>
    <row r="846" spans="2:65" s="1" customFormat="1" ht="24.2" customHeight="1">
      <c r="B846" s="32"/>
      <c r="C846" s="132" t="s">
        <v>1919</v>
      </c>
      <c r="D846" s="132" t="s">
        <v>191</v>
      </c>
      <c r="E846" s="133" t="s">
        <v>1920</v>
      </c>
      <c r="F846" s="134" t="s">
        <v>1921</v>
      </c>
      <c r="G846" s="135" t="s">
        <v>135</v>
      </c>
      <c r="H846" s="136">
        <v>75.45</v>
      </c>
      <c r="I846" s="137"/>
      <c r="J846" s="138">
        <f>ROUND(I846*H846,2)</f>
        <v>0</v>
      </c>
      <c r="K846" s="134" t="s">
        <v>18</v>
      </c>
      <c r="L846" s="32"/>
      <c r="M846" s="139" t="s">
        <v>18</v>
      </c>
      <c r="N846" s="140" t="s">
        <v>42</v>
      </c>
      <c r="P846" s="141">
        <f>O846*H846</f>
        <v>0</v>
      </c>
      <c r="Q846" s="141">
        <v>0</v>
      </c>
      <c r="R846" s="141">
        <f>Q846*H846</f>
        <v>0</v>
      </c>
      <c r="S846" s="141">
        <v>0</v>
      </c>
      <c r="T846" s="142">
        <f>S846*H846</f>
        <v>0</v>
      </c>
      <c r="AR846" s="143" t="s">
        <v>291</v>
      </c>
      <c r="AT846" s="143" t="s">
        <v>191</v>
      </c>
      <c r="AU846" s="143" t="s">
        <v>80</v>
      </c>
      <c r="AY846" s="17" t="s">
        <v>189</v>
      </c>
      <c r="BE846" s="144">
        <f>IF(N846="základní",J846,0)</f>
        <v>0</v>
      </c>
      <c r="BF846" s="144">
        <f>IF(N846="snížená",J846,0)</f>
        <v>0</v>
      </c>
      <c r="BG846" s="144">
        <f>IF(N846="zákl. přenesená",J846,0)</f>
        <v>0</v>
      </c>
      <c r="BH846" s="144">
        <f>IF(N846="sníž. přenesená",J846,0)</f>
        <v>0</v>
      </c>
      <c r="BI846" s="144">
        <f>IF(N846="nulová",J846,0)</f>
        <v>0</v>
      </c>
      <c r="BJ846" s="17" t="s">
        <v>78</v>
      </c>
      <c r="BK846" s="144">
        <f>ROUND(I846*H846,2)</f>
        <v>0</v>
      </c>
      <c r="BL846" s="17" t="s">
        <v>291</v>
      </c>
      <c r="BM846" s="143" t="s">
        <v>1922</v>
      </c>
    </row>
    <row r="847" spans="2:65" s="12" customFormat="1">
      <c r="B847" s="149"/>
      <c r="D847" s="150" t="s">
        <v>144</v>
      </c>
      <c r="E847" s="151" t="s">
        <v>18</v>
      </c>
      <c r="F847" s="152" t="s">
        <v>1923</v>
      </c>
      <c r="H847" s="153">
        <v>91.95</v>
      </c>
      <c r="I847" s="154"/>
      <c r="L847" s="149"/>
      <c r="M847" s="155"/>
      <c r="T847" s="156"/>
      <c r="AT847" s="151" t="s">
        <v>144</v>
      </c>
      <c r="AU847" s="151" t="s">
        <v>80</v>
      </c>
      <c r="AV847" s="12" t="s">
        <v>80</v>
      </c>
      <c r="AW847" s="12" t="s">
        <v>32</v>
      </c>
      <c r="AX847" s="12" t="s">
        <v>71</v>
      </c>
      <c r="AY847" s="151" t="s">
        <v>189</v>
      </c>
    </row>
    <row r="848" spans="2:65" s="12" customFormat="1">
      <c r="B848" s="149"/>
      <c r="D848" s="150" t="s">
        <v>144</v>
      </c>
      <c r="E848" s="151" t="s">
        <v>18</v>
      </c>
      <c r="F848" s="152" t="s">
        <v>1924</v>
      </c>
      <c r="H848" s="153">
        <v>-16.5</v>
      </c>
      <c r="I848" s="154"/>
      <c r="L848" s="149"/>
      <c r="M848" s="155"/>
      <c r="T848" s="156"/>
      <c r="AT848" s="151" t="s">
        <v>144</v>
      </c>
      <c r="AU848" s="151" t="s">
        <v>80</v>
      </c>
      <c r="AV848" s="12" t="s">
        <v>80</v>
      </c>
      <c r="AW848" s="12" t="s">
        <v>32</v>
      </c>
      <c r="AX848" s="12" t="s">
        <v>71</v>
      </c>
      <c r="AY848" s="151" t="s">
        <v>189</v>
      </c>
    </row>
    <row r="849" spans="2:65" s="13" customFormat="1">
      <c r="B849" s="158"/>
      <c r="D849" s="150" t="s">
        <v>144</v>
      </c>
      <c r="E849" s="159" t="s">
        <v>18</v>
      </c>
      <c r="F849" s="160" t="s">
        <v>268</v>
      </c>
      <c r="H849" s="161">
        <v>75.45</v>
      </c>
      <c r="I849" s="162"/>
      <c r="L849" s="158"/>
      <c r="M849" s="163"/>
      <c r="T849" s="164"/>
      <c r="AT849" s="159" t="s">
        <v>144</v>
      </c>
      <c r="AU849" s="159" t="s">
        <v>80</v>
      </c>
      <c r="AV849" s="13" t="s">
        <v>195</v>
      </c>
      <c r="AW849" s="13" t="s">
        <v>32</v>
      </c>
      <c r="AX849" s="13" t="s">
        <v>78</v>
      </c>
      <c r="AY849" s="159" t="s">
        <v>189</v>
      </c>
    </row>
    <row r="850" spans="2:65" s="11" customFormat="1" ht="22.9" customHeight="1">
      <c r="B850" s="120"/>
      <c r="D850" s="121" t="s">
        <v>70</v>
      </c>
      <c r="E850" s="130" t="s">
        <v>1925</v>
      </c>
      <c r="F850" s="130" t="s">
        <v>1926</v>
      </c>
      <c r="I850" s="123"/>
      <c r="J850" s="131">
        <f>BK850</f>
        <v>0</v>
      </c>
      <c r="L850" s="120"/>
      <c r="M850" s="125"/>
      <c r="P850" s="126">
        <f>SUM(P851:P876)</f>
        <v>0</v>
      </c>
      <c r="R850" s="126">
        <f>SUM(R851:R876)</f>
        <v>7.9731999999999997E-2</v>
      </c>
      <c r="T850" s="127">
        <f>SUM(T851:T876)</f>
        <v>0</v>
      </c>
      <c r="AR850" s="121" t="s">
        <v>80</v>
      </c>
      <c r="AT850" s="128" t="s">
        <v>70</v>
      </c>
      <c r="AU850" s="128" t="s">
        <v>78</v>
      </c>
      <c r="AY850" s="121" t="s">
        <v>189</v>
      </c>
      <c r="BK850" s="129">
        <f>SUM(BK851:BK876)</f>
        <v>0</v>
      </c>
    </row>
    <row r="851" spans="2:65" s="1" customFormat="1" ht="24.2" customHeight="1">
      <c r="B851" s="32"/>
      <c r="C851" s="132" t="s">
        <v>1927</v>
      </c>
      <c r="D851" s="132" t="s">
        <v>191</v>
      </c>
      <c r="E851" s="133" t="s">
        <v>1928</v>
      </c>
      <c r="F851" s="134" t="s">
        <v>1929</v>
      </c>
      <c r="G851" s="135" t="s">
        <v>551</v>
      </c>
      <c r="H851" s="136">
        <v>6</v>
      </c>
      <c r="I851" s="137"/>
      <c r="J851" s="138">
        <f>ROUND(I851*H851,2)</f>
        <v>0</v>
      </c>
      <c r="K851" s="134" t="s">
        <v>194</v>
      </c>
      <c r="L851" s="32"/>
      <c r="M851" s="139" t="s">
        <v>18</v>
      </c>
      <c r="N851" s="140" t="s">
        <v>42</v>
      </c>
      <c r="P851" s="141">
        <f>O851*H851</f>
        <v>0</v>
      </c>
      <c r="Q851" s="141">
        <v>0</v>
      </c>
      <c r="R851" s="141">
        <f>Q851*H851</f>
        <v>0</v>
      </c>
      <c r="S851" s="141">
        <v>0</v>
      </c>
      <c r="T851" s="142">
        <f>S851*H851</f>
        <v>0</v>
      </c>
      <c r="AR851" s="143" t="s">
        <v>291</v>
      </c>
      <c r="AT851" s="143" t="s">
        <v>191</v>
      </c>
      <c r="AU851" s="143" t="s">
        <v>80</v>
      </c>
      <c r="AY851" s="17" t="s">
        <v>189</v>
      </c>
      <c r="BE851" s="144">
        <f>IF(N851="základní",J851,0)</f>
        <v>0</v>
      </c>
      <c r="BF851" s="144">
        <f>IF(N851="snížená",J851,0)</f>
        <v>0</v>
      </c>
      <c r="BG851" s="144">
        <f>IF(N851="zákl. přenesená",J851,0)</f>
        <v>0</v>
      </c>
      <c r="BH851" s="144">
        <f>IF(N851="sníž. přenesená",J851,0)</f>
        <v>0</v>
      </c>
      <c r="BI851" s="144">
        <f>IF(N851="nulová",J851,0)</f>
        <v>0</v>
      </c>
      <c r="BJ851" s="17" t="s">
        <v>78</v>
      </c>
      <c r="BK851" s="144">
        <f>ROUND(I851*H851,2)</f>
        <v>0</v>
      </c>
      <c r="BL851" s="17" t="s">
        <v>291</v>
      </c>
      <c r="BM851" s="143" t="s">
        <v>1930</v>
      </c>
    </row>
    <row r="852" spans="2:65" s="1" customFormat="1">
      <c r="B852" s="32"/>
      <c r="D852" s="145" t="s">
        <v>197</v>
      </c>
      <c r="F852" s="146" t="s">
        <v>1931</v>
      </c>
      <c r="I852" s="147"/>
      <c r="L852" s="32"/>
      <c r="M852" s="148"/>
      <c r="T852" s="51"/>
      <c r="AT852" s="17" t="s">
        <v>197</v>
      </c>
      <c r="AU852" s="17" t="s">
        <v>80</v>
      </c>
    </row>
    <row r="853" spans="2:65" s="1" customFormat="1" ht="39">
      <c r="B853" s="32"/>
      <c r="D853" s="150" t="s">
        <v>133</v>
      </c>
      <c r="F853" s="157" t="s">
        <v>1932</v>
      </c>
      <c r="I853" s="147"/>
      <c r="L853" s="32"/>
      <c r="M853" s="148"/>
      <c r="T853" s="51"/>
      <c r="AT853" s="17" t="s">
        <v>133</v>
      </c>
      <c r="AU853" s="17" t="s">
        <v>80</v>
      </c>
    </row>
    <row r="854" spans="2:65" s="1" customFormat="1" ht="16.5" customHeight="1">
      <c r="B854" s="32"/>
      <c r="C854" s="168" t="s">
        <v>1933</v>
      </c>
      <c r="D854" s="168" t="s">
        <v>651</v>
      </c>
      <c r="E854" s="169" t="s">
        <v>1934</v>
      </c>
      <c r="F854" s="170" t="s">
        <v>1935</v>
      </c>
      <c r="G854" s="171" t="s">
        <v>135</v>
      </c>
      <c r="H854" s="172">
        <v>6.5860000000000003</v>
      </c>
      <c r="I854" s="173"/>
      <c r="J854" s="174">
        <f>ROUND(I854*H854,2)</f>
        <v>0</v>
      </c>
      <c r="K854" s="170" t="s">
        <v>194</v>
      </c>
      <c r="L854" s="175"/>
      <c r="M854" s="176" t="s">
        <v>18</v>
      </c>
      <c r="N854" s="177" t="s">
        <v>42</v>
      </c>
      <c r="P854" s="141">
        <f>O854*H854</f>
        <v>0</v>
      </c>
      <c r="Q854" s="141">
        <v>1E-3</v>
      </c>
      <c r="R854" s="141">
        <f>Q854*H854</f>
        <v>6.5860000000000007E-3</v>
      </c>
      <c r="S854" s="141">
        <v>0</v>
      </c>
      <c r="T854" s="142">
        <f>S854*H854</f>
        <v>0</v>
      </c>
      <c r="AR854" s="143" t="s">
        <v>394</v>
      </c>
      <c r="AT854" s="143" t="s">
        <v>651</v>
      </c>
      <c r="AU854" s="143" t="s">
        <v>80</v>
      </c>
      <c r="AY854" s="17" t="s">
        <v>189</v>
      </c>
      <c r="BE854" s="144">
        <f>IF(N854="základní",J854,0)</f>
        <v>0</v>
      </c>
      <c r="BF854" s="144">
        <f>IF(N854="snížená",J854,0)</f>
        <v>0</v>
      </c>
      <c r="BG854" s="144">
        <f>IF(N854="zákl. přenesená",J854,0)</f>
        <v>0</v>
      </c>
      <c r="BH854" s="144">
        <f>IF(N854="sníž. přenesená",J854,0)</f>
        <v>0</v>
      </c>
      <c r="BI854" s="144">
        <f>IF(N854="nulová",J854,0)</f>
        <v>0</v>
      </c>
      <c r="BJ854" s="17" t="s">
        <v>78</v>
      </c>
      <c r="BK854" s="144">
        <f>ROUND(I854*H854,2)</f>
        <v>0</v>
      </c>
      <c r="BL854" s="17" t="s">
        <v>291</v>
      </c>
      <c r="BM854" s="143" t="s">
        <v>1936</v>
      </c>
    </row>
    <row r="855" spans="2:65" s="12" customFormat="1">
      <c r="B855" s="149"/>
      <c r="D855" s="150" t="s">
        <v>144</v>
      </c>
      <c r="E855" s="151" t="s">
        <v>18</v>
      </c>
      <c r="F855" s="152" t="s">
        <v>1937</v>
      </c>
      <c r="H855" s="153">
        <v>6.5860000000000003</v>
      </c>
      <c r="I855" s="154"/>
      <c r="L855" s="149"/>
      <c r="M855" s="155"/>
      <c r="T855" s="156"/>
      <c r="AT855" s="151" t="s">
        <v>144</v>
      </c>
      <c r="AU855" s="151" t="s">
        <v>80</v>
      </c>
      <c r="AV855" s="12" t="s">
        <v>80</v>
      </c>
      <c r="AW855" s="12" t="s">
        <v>32</v>
      </c>
      <c r="AX855" s="12" t="s">
        <v>78</v>
      </c>
      <c r="AY855" s="151" t="s">
        <v>189</v>
      </c>
    </row>
    <row r="856" spans="2:65" s="1" customFormat="1" ht="16.5" customHeight="1">
      <c r="B856" s="32"/>
      <c r="C856" s="168" t="s">
        <v>1938</v>
      </c>
      <c r="D856" s="168" t="s">
        <v>651</v>
      </c>
      <c r="E856" s="169" t="s">
        <v>1939</v>
      </c>
      <c r="F856" s="170" t="s">
        <v>1940</v>
      </c>
      <c r="G856" s="171" t="s">
        <v>135</v>
      </c>
      <c r="H856" s="172">
        <v>2.109</v>
      </c>
      <c r="I856" s="173"/>
      <c r="J856" s="174">
        <f>ROUND(I856*H856,2)</f>
        <v>0</v>
      </c>
      <c r="K856" s="170" t="s">
        <v>194</v>
      </c>
      <c r="L856" s="175"/>
      <c r="M856" s="176" t="s">
        <v>18</v>
      </c>
      <c r="N856" s="177" t="s">
        <v>42</v>
      </c>
      <c r="P856" s="141">
        <f>O856*H856</f>
        <v>0</v>
      </c>
      <c r="Q856" s="141">
        <v>1E-3</v>
      </c>
      <c r="R856" s="141">
        <f>Q856*H856</f>
        <v>2.1090000000000002E-3</v>
      </c>
      <c r="S856" s="141">
        <v>0</v>
      </c>
      <c r="T856" s="142">
        <f>S856*H856</f>
        <v>0</v>
      </c>
      <c r="AR856" s="143" t="s">
        <v>394</v>
      </c>
      <c r="AT856" s="143" t="s">
        <v>651</v>
      </c>
      <c r="AU856" s="143" t="s">
        <v>80</v>
      </c>
      <c r="AY856" s="17" t="s">
        <v>189</v>
      </c>
      <c r="BE856" s="144">
        <f>IF(N856="základní",J856,0)</f>
        <v>0</v>
      </c>
      <c r="BF856" s="144">
        <f>IF(N856="snížená",J856,0)</f>
        <v>0</v>
      </c>
      <c r="BG856" s="144">
        <f>IF(N856="zákl. přenesená",J856,0)</f>
        <v>0</v>
      </c>
      <c r="BH856" s="144">
        <f>IF(N856="sníž. přenesená",J856,0)</f>
        <v>0</v>
      </c>
      <c r="BI856" s="144">
        <f>IF(N856="nulová",J856,0)</f>
        <v>0</v>
      </c>
      <c r="BJ856" s="17" t="s">
        <v>78</v>
      </c>
      <c r="BK856" s="144">
        <f>ROUND(I856*H856,2)</f>
        <v>0</v>
      </c>
      <c r="BL856" s="17" t="s">
        <v>291</v>
      </c>
      <c r="BM856" s="143" t="s">
        <v>1941</v>
      </c>
    </row>
    <row r="857" spans="2:65" s="12" customFormat="1">
      <c r="B857" s="149"/>
      <c r="D857" s="150" t="s">
        <v>144</v>
      </c>
      <c r="E857" s="151" t="s">
        <v>18</v>
      </c>
      <c r="F857" s="152" t="s">
        <v>1942</v>
      </c>
      <c r="H857" s="153">
        <v>2.109</v>
      </c>
      <c r="I857" s="154"/>
      <c r="L857" s="149"/>
      <c r="M857" s="155"/>
      <c r="T857" s="156"/>
      <c r="AT857" s="151" t="s">
        <v>144</v>
      </c>
      <c r="AU857" s="151" t="s">
        <v>80</v>
      </c>
      <c r="AV857" s="12" t="s">
        <v>80</v>
      </c>
      <c r="AW857" s="12" t="s">
        <v>32</v>
      </c>
      <c r="AX857" s="12" t="s">
        <v>78</v>
      </c>
      <c r="AY857" s="151" t="s">
        <v>189</v>
      </c>
    </row>
    <row r="858" spans="2:65" s="1" customFormat="1" ht="16.5" customHeight="1">
      <c r="B858" s="32"/>
      <c r="C858" s="168" t="s">
        <v>1943</v>
      </c>
      <c r="D858" s="168" t="s">
        <v>651</v>
      </c>
      <c r="E858" s="169" t="s">
        <v>1944</v>
      </c>
      <c r="F858" s="170" t="s">
        <v>1945</v>
      </c>
      <c r="G858" s="171" t="s">
        <v>135</v>
      </c>
      <c r="H858" s="172">
        <v>2.7240000000000002</v>
      </c>
      <c r="I858" s="173"/>
      <c r="J858" s="174">
        <f>ROUND(I858*H858,2)</f>
        <v>0</v>
      </c>
      <c r="K858" s="170" t="s">
        <v>194</v>
      </c>
      <c r="L858" s="175"/>
      <c r="M858" s="176" t="s">
        <v>18</v>
      </c>
      <c r="N858" s="177" t="s">
        <v>42</v>
      </c>
      <c r="P858" s="141">
        <f>O858*H858</f>
        <v>0</v>
      </c>
      <c r="Q858" s="141">
        <v>1E-3</v>
      </c>
      <c r="R858" s="141">
        <f>Q858*H858</f>
        <v>2.7240000000000003E-3</v>
      </c>
      <c r="S858" s="141">
        <v>0</v>
      </c>
      <c r="T858" s="142">
        <f>S858*H858</f>
        <v>0</v>
      </c>
      <c r="AR858" s="143" t="s">
        <v>394</v>
      </c>
      <c r="AT858" s="143" t="s">
        <v>651</v>
      </c>
      <c r="AU858" s="143" t="s">
        <v>80</v>
      </c>
      <c r="AY858" s="17" t="s">
        <v>189</v>
      </c>
      <c r="BE858" s="144">
        <f>IF(N858="základní",J858,0)</f>
        <v>0</v>
      </c>
      <c r="BF858" s="144">
        <f>IF(N858="snížená",J858,0)</f>
        <v>0</v>
      </c>
      <c r="BG858" s="144">
        <f>IF(N858="zákl. přenesená",J858,0)</f>
        <v>0</v>
      </c>
      <c r="BH858" s="144">
        <f>IF(N858="sníž. přenesená",J858,0)</f>
        <v>0</v>
      </c>
      <c r="BI858" s="144">
        <f>IF(N858="nulová",J858,0)</f>
        <v>0</v>
      </c>
      <c r="BJ858" s="17" t="s">
        <v>78</v>
      </c>
      <c r="BK858" s="144">
        <f>ROUND(I858*H858,2)</f>
        <v>0</v>
      </c>
      <c r="BL858" s="17" t="s">
        <v>291</v>
      </c>
      <c r="BM858" s="143" t="s">
        <v>1946</v>
      </c>
    </row>
    <row r="859" spans="2:65" s="12" customFormat="1">
      <c r="B859" s="149"/>
      <c r="D859" s="150" t="s">
        <v>144</v>
      </c>
      <c r="E859" s="151" t="s">
        <v>18</v>
      </c>
      <c r="F859" s="152" t="s">
        <v>1947</v>
      </c>
      <c r="H859" s="153">
        <v>1.3720000000000001</v>
      </c>
      <c r="I859" s="154"/>
      <c r="L859" s="149"/>
      <c r="M859" s="155"/>
      <c r="T859" s="156"/>
      <c r="AT859" s="151" t="s">
        <v>144</v>
      </c>
      <c r="AU859" s="151" t="s">
        <v>80</v>
      </c>
      <c r="AV859" s="12" t="s">
        <v>80</v>
      </c>
      <c r="AW859" s="12" t="s">
        <v>32</v>
      </c>
      <c r="AX859" s="12" t="s">
        <v>71</v>
      </c>
      <c r="AY859" s="151" t="s">
        <v>189</v>
      </c>
    </row>
    <row r="860" spans="2:65" s="12" customFormat="1">
      <c r="B860" s="149"/>
      <c r="D860" s="150" t="s">
        <v>144</v>
      </c>
      <c r="E860" s="151" t="s">
        <v>18</v>
      </c>
      <c r="F860" s="152" t="s">
        <v>1948</v>
      </c>
      <c r="H860" s="153">
        <v>1.3520000000000001</v>
      </c>
      <c r="I860" s="154"/>
      <c r="L860" s="149"/>
      <c r="M860" s="155"/>
      <c r="T860" s="156"/>
      <c r="AT860" s="151" t="s">
        <v>144</v>
      </c>
      <c r="AU860" s="151" t="s">
        <v>80</v>
      </c>
      <c r="AV860" s="12" t="s">
        <v>80</v>
      </c>
      <c r="AW860" s="12" t="s">
        <v>32</v>
      </c>
      <c r="AX860" s="12" t="s">
        <v>71</v>
      </c>
      <c r="AY860" s="151" t="s">
        <v>189</v>
      </c>
    </row>
    <row r="861" spans="2:65" s="13" customFormat="1">
      <c r="B861" s="158"/>
      <c r="D861" s="150" t="s">
        <v>144</v>
      </c>
      <c r="E861" s="159" t="s">
        <v>18</v>
      </c>
      <c r="F861" s="160" t="s">
        <v>268</v>
      </c>
      <c r="H861" s="161">
        <v>2.7240000000000002</v>
      </c>
      <c r="I861" s="162"/>
      <c r="L861" s="158"/>
      <c r="M861" s="163"/>
      <c r="T861" s="164"/>
      <c r="AT861" s="159" t="s">
        <v>144</v>
      </c>
      <c r="AU861" s="159" t="s">
        <v>80</v>
      </c>
      <c r="AV861" s="13" t="s">
        <v>195</v>
      </c>
      <c r="AW861" s="13" t="s">
        <v>32</v>
      </c>
      <c r="AX861" s="13" t="s">
        <v>78</v>
      </c>
      <c r="AY861" s="159" t="s">
        <v>189</v>
      </c>
    </row>
    <row r="862" spans="2:65" s="1" customFormat="1" ht="24.2" customHeight="1">
      <c r="B862" s="32"/>
      <c r="C862" s="132" t="s">
        <v>1949</v>
      </c>
      <c r="D862" s="132" t="s">
        <v>191</v>
      </c>
      <c r="E862" s="133" t="s">
        <v>1950</v>
      </c>
      <c r="F862" s="134" t="s">
        <v>1951</v>
      </c>
      <c r="G862" s="135" t="s">
        <v>551</v>
      </c>
      <c r="H862" s="136">
        <v>14</v>
      </c>
      <c r="I862" s="137"/>
      <c r="J862" s="138">
        <f>ROUND(I862*H862,2)</f>
        <v>0</v>
      </c>
      <c r="K862" s="134" t="s">
        <v>194</v>
      </c>
      <c r="L862" s="32"/>
      <c r="M862" s="139" t="s">
        <v>18</v>
      </c>
      <c r="N862" s="140" t="s">
        <v>42</v>
      </c>
      <c r="P862" s="141">
        <f>O862*H862</f>
        <v>0</v>
      </c>
      <c r="Q862" s="141">
        <v>0</v>
      </c>
      <c r="R862" s="141">
        <f>Q862*H862</f>
        <v>0</v>
      </c>
      <c r="S862" s="141">
        <v>0</v>
      </c>
      <c r="T862" s="142">
        <f>S862*H862</f>
        <v>0</v>
      </c>
      <c r="AR862" s="143" t="s">
        <v>291</v>
      </c>
      <c r="AT862" s="143" t="s">
        <v>191</v>
      </c>
      <c r="AU862" s="143" t="s">
        <v>80</v>
      </c>
      <c r="AY862" s="17" t="s">
        <v>189</v>
      </c>
      <c r="BE862" s="144">
        <f>IF(N862="základní",J862,0)</f>
        <v>0</v>
      </c>
      <c r="BF862" s="144">
        <f>IF(N862="snížená",J862,0)</f>
        <v>0</v>
      </c>
      <c r="BG862" s="144">
        <f>IF(N862="zákl. přenesená",J862,0)</f>
        <v>0</v>
      </c>
      <c r="BH862" s="144">
        <f>IF(N862="sníž. přenesená",J862,0)</f>
        <v>0</v>
      </c>
      <c r="BI862" s="144">
        <f>IF(N862="nulová",J862,0)</f>
        <v>0</v>
      </c>
      <c r="BJ862" s="17" t="s">
        <v>78</v>
      </c>
      <c r="BK862" s="144">
        <f>ROUND(I862*H862,2)</f>
        <v>0</v>
      </c>
      <c r="BL862" s="17" t="s">
        <v>291</v>
      </c>
      <c r="BM862" s="143" t="s">
        <v>1952</v>
      </c>
    </row>
    <row r="863" spans="2:65" s="1" customFormat="1">
      <c r="B863" s="32"/>
      <c r="D863" s="145" t="s">
        <v>197</v>
      </c>
      <c r="F863" s="146" t="s">
        <v>1953</v>
      </c>
      <c r="I863" s="147"/>
      <c r="L863" s="32"/>
      <c r="M863" s="148"/>
      <c r="T863" s="51"/>
      <c r="AT863" s="17" t="s">
        <v>197</v>
      </c>
      <c r="AU863" s="17" t="s">
        <v>80</v>
      </c>
    </row>
    <row r="864" spans="2:65" s="1" customFormat="1" ht="39">
      <c r="B864" s="32"/>
      <c r="D864" s="150" t="s">
        <v>133</v>
      </c>
      <c r="F864" s="157" t="s">
        <v>1932</v>
      </c>
      <c r="I864" s="147"/>
      <c r="L864" s="32"/>
      <c r="M864" s="148"/>
      <c r="T864" s="51"/>
      <c r="AT864" s="17" t="s">
        <v>133</v>
      </c>
      <c r="AU864" s="17" t="s">
        <v>80</v>
      </c>
    </row>
    <row r="865" spans="2:65" s="1" customFormat="1" ht="16.5" customHeight="1">
      <c r="B865" s="32"/>
      <c r="C865" s="168" t="s">
        <v>1954</v>
      </c>
      <c r="D865" s="168" t="s">
        <v>651</v>
      </c>
      <c r="E865" s="169" t="s">
        <v>1955</v>
      </c>
      <c r="F865" s="170" t="s">
        <v>1956</v>
      </c>
      <c r="G865" s="171" t="s">
        <v>135</v>
      </c>
      <c r="H865" s="172">
        <v>68.313000000000002</v>
      </c>
      <c r="I865" s="173"/>
      <c r="J865" s="174">
        <f>ROUND(I865*H865,2)</f>
        <v>0</v>
      </c>
      <c r="K865" s="170" t="s">
        <v>194</v>
      </c>
      <c r="L865" s="175"/>
      <c r="M865" s="176" t="s">
        <v>18</v>
      </c>
      <c r="N865" s="177" t="s">
        <v>42</v>
      </c>
      <c r="P865" s="141">
        <f>O865*H865</f>
        <v>0</v>
      </c>
      <c r="Q865" s="141">
        <v>1E-3</v>
      </c>
      <c r="R865" s="141">
        <f>Q865*H865</f>
        <v>6.8312999999999999E-2</v>
      </c>
      <c r="S865" s="141">
        <v>0</v>
      </c>
      <c r="T865" s="142">
        <f>S865*H865</f>
        <v>0</v>
      </c>
      <c r="AR865" s="143" t="s">
        <v>394</v>
      </c>
      <c r="AT865" s="143" t="s">
        <v>651</v>
      </c>
      <c r="AU865" s="143" t="s">
        <v>80</v>
      </c>
      <c r="AY865" s="17" t="s">
        <v>189</v>
      </c>
      <c r="BE865" s="144">
        <f>IF(N865="základní",J865,0)</f>
        <v>0</v>
      </c>
      <c r="BF865" s="144">
        <f>IF(N865="snížená",J865,0)</f>
        <v>0</v>
      </c>
      <c r="BG865" s="144">
        <f>IF(N865="zákl. přenesená",J865,0)</f>
        <v>0</v>
      </c>
      <c r="BH865" s="144">
        <f>IF(N865="sníž. přenesená",J865,0)</f>
        <v>0</v>
      </c>
      <c r="BI865" s="144">
        <f>IF(N865="nulová",J865,0)</f>
        <v>0</v>
      </c>
      <c r="BJ865" s="17" t="s">
        <v>78</v>
      </c>
      <c r="BK865" s="144">
        <f>ROUND(I865*H865,2)</f>
        <v>0</v>
      </c>
      <c r="BL865" s="17" t="s">
        <v>291</v>
      </c>
      <c r="BM865" s="143" t="s">
        <v>1957</v>
      </c>
    </row>
    <row r="866" spans="2:65" s="12" customFormat="1">
      <c r="B866" s="149"/>
      <c r="D866" s="150" t="s">
        <v>144</v>
      </c>
      <c r="E866" s="151" t="s">
        <v>18</v>
      </c>
      <c r="F866" s="152" t="s">
        <v>1958</v>
      </c>
      <c r="H866" s="153">
        <v>8.7360000000000007</v>
      </c>
      <c r="I866" s="154"/>
      <c r="L866" s="149"/>
      <c r="M866" s="155"/>
      <c r="T866" s="156"/>
      <c r="AT866" s="151" t="s">
        <v>144</v>
      </c>
      <c r="AU866" s="151" t="s">
        <v>80</v>
      </c>
      <c r="AV866" s="12" t="s">
        <v>80</v>
      </c>
      <c r="AW866" s="12" t="s">
        <v>32</v>
      </c>
      <c r="AX866" s="12" t="s">
        <v>71</v>
      </c>
      <c r="AY866" s="151" t="s">
        <v>189</v>
      </c>
    </row>
    <row r="867" spans="2:65" s="12" customFormat="1">
      <c r="B867" s="149"/>
      <c r="D867" s="150" t="s">
        <v>144</v>
      </c>
      <c r="E867" s="151" t="s">
        <v>18</v>
      </c>
      <c r="F867" s="152" t="s">
        <v>1959</v>
      </c>
      <c r="H867" s="153">
        <v>9.7859999999999996</v>
      </c>
      <c r="I867" s="154"/>
      <c r="L867" s="149"/>
      <c r="M867" s="155"/>
      <c r="T867" s="156"/>
      <c r="AT867" s="151" t="s">
        <v>144</v>
      </c>
      <c r="AU867" s="151" t="s">
        <v>80</v>
      </c>
      <c r="AV867" s="12" t="s">
        <v>80</v>
      </c>
      <c r="AW867" s="12" t="s">
        <v>32</v>
      </c>
      <c r="AX867" s="12" t="s">
        <v>71</v>
      </c>
      <c r="AY867" s="151" t="s">
        <v>189</v>
      </c>
    </row>
    <row r="868" spans="2:65" s="12" customFormat="1">
      <c r="B868" s="149"/>
      <c r="D868" s="150" t="s">
        <v>144</v>
      </c>
      <c r="E868" s="151" t="s">
        <v>18</v>
      </c>
      <c r="F868" s="152" t="s">
        <v>1960</v>
      </c>
      <c r="H868" s="153">
        <v>5.0819999999999999</v>
      </c>
      <c r="I868" s="154"/>
      <c r="L868" s="149"/>
      <c r="M868" s="155"/>
      <c r="T868" s="156"/>
      <c r="AT868" s="151" t="s">
        <v>144</v>
      </c>
      <c r="AU868" s="151" t="s">
        <v>80</v>
      </c>
      <c r="AV868" s="12" t="s">
        <v>80</v>
      </c>
      <c r="AW868" s="12" t="s">
        <v>32</v>
      </c>
      <c r="AX868" s="12" t="s">
        <v>71</v>
      </c>
      <c r="AY868" s="151" t="s">
        <v>189</v>
      </c>
    </row>
    <row r="869" spans="2:65" s="12" customFormat="1">
      <c r="B869" s="149"/>
      <c r="D869" s="150" t="s">
        <v>144</v>
      </c>
      <c r="E869" s="151" t="s">
        <v>18</v>
      </c>
      <c r="F869" s="152" t="s">
        <v>1961</v>
      </c>
      <c r="H869" s="153">
        <v>4.9980000000000002</v>
      </c>
      <c r="I869" s="154"/>
      <c r="L869" s="149"/>
      <c r="M869" s="155"/>
      <c r="T869" s="156"/>
      <c r="AT869" s="151" t="s">
        <v>144</v>
      </c>
      <c r="AU869" s="151" t="s">
        <v>80</v>
      </c>
      <c r="AV869" s="12" t="s">
        <v>80</v>
      </c>
      <c r="AW869" s="12" t="s">
        <v>32</v>
      </c>
      <c r="AX869" s="12" t="s">
        <v>71</v>
      </c>
      <c r="AY869" s="151" t="s">
        <v>189</v>
      </c>
    </row>
    <row r="870" spans="2:65" s="12" customFormat="1">
      <c r="B870" s="149"/>
      <c r="D870" s="150" t="s">
        <v>144</v>
      </c>
      <c r="E870" s="151" t="s">
        <v>18</v>
      </c>
      <c r="F870" s="152" t="s">
        <v>1962</v>
      </c>
      <c r="H870" s="153">
        <v>4.9139999999999997</v>
      </c>
      <c r="I870" s="154"/>
      <c r="L870" s="149"/>
      <c r="M870" s="155"/>
      <c r="T870" s="156"/>
      <c r="AT870" s="151" t="s">
        <v>144</v>
      </c>
      <c r="AU870" s="151" t="s">
        <v>80</v>
      </c>
      <c r="AV870" s="12" t="s">
        <v>80</v>
      </c>
      <c r="AW870" s="12" t="s">
        <v>32</v>
      </c>
      <c r="AX870" s="12" t="s">
        <v>71</v>
      </c>
      <c r="AY870" s="151" t="s">
        <v>189</v>
      </c>
    </row>
    <row r="871" spans="2:65" s="12" customFormat="1">
      <c r="B871" s="149"/>
      <c r="D871" s="150" t="s">
        <v>144</v>
      </c>
      <c r="E871" s="151" t="s">
        <v>18</v>
      </c>
      <c r="F871" s="152" t="s">
        <v>1963</v>
      </c>
      <c r="H871" s="153">
        <v>5.0190000000000001</v>
      </c>
      <c r="I871" s="154"/>
      <c r="L871" s="149"/>
      <c r="M871" s="155"/>
      <c r="T871" s="156"/>
      <c r="AT871" s="151" t="s">
        <v>144</v>
      </c>
      <c r="AU871" s="151" t="s">
        <v>80</v>
      </c>
      <c r="AV871" s="12" t="s">
        <v>80</v>
      </c>
      <c r="AW871" s="12" t="s">
        <v>32</v>
      </c>
      <c r="AX871" s="12" t="s">
        <v>71</v>
      </c>
      <c r="AY871" s="151" t="s">
        <v>189</v>
      </c>
    </row>
    <row r="872" spans="2:65" s="12" customFormat="1">
      <c r="B872" s="149"/>
      <c r="D872" s="150" t="s">
        <v>144</v>
      </c>
      <c r="E872" s="151" t="s">
        <v>18</v>
      </c>
      <c r="F872" s="152" t="s">
        <v>1964</v>
      </c>
      <c r="H872" s="153">
        <v>9.9540000000000006</v>
      </c>
      <c r="I872" s="154"/>
      <c r="L872" s="149"/>
      <c r="M872" s="155"/>
      <c r="T872" s="156"/>
      <c r="AT872" s="151" t="s">
        <v>144</v>
      </c>
      <c r="AU872" s="151" t="s">
        <v>80</v>
      </c>
      <c r="AV872" s="12" t="s">
        <v>80</v>
      </c>
      <c r="AW872" s="12" t="s">
        <v>32</v>
      </c>
      <c r="AX872" s="12" t="s">
        <v>71</v>
      </c>
      <c r="AY872" s="151" t="s">
        <v>189</v>
      </c>
    </row>
    <row r="873" spans="2:65" s="12" customFormat="1">
      <c r="B873" s="149"/>
      <c r="D873" s="150" t="s">
        <v>144</v>
      </c>
      <c r="E873" s="151" t="s">
        <v>18</v>
      </c>
      <c r="F873" s="152" t="s">
        <v>1965</v>
      </c>
      <c r="H873" s="153">
        <v>19.824000000000002</v>
      </c>
      <c r="I873" s="154"/>
      <c r="L873" s="149"/>
      <c r="M873" s="155"/>
      <c r="T873" s="156"/>
      <c r="AT873" s="151" t="s">
        <v>144</v>
      </c>
      <c r="AU873" s="151" t="s">
        <v>80</v>
      </c>
      <c r="AV873" s="12" t="s">
        <v>80</v>
      </c>
      <c r="AW873" s="12" t="s">
        <v>32</v>
      </c>
      <c r="AX873" s="12" t="s">
        <v>71</v>
      </c>
      <c r="AY873" s="151" t="s">
        <v>189</v>
      </c>
    </row>
    <row r="874" spans="2:65" s="13" customFormat="1">
      <c r="B874" s="158"/>
      <c r="D874" s="150" t="s">
        <v>144</v>
      </c>
      <c r="E874" s="159" t="s">
        <v>18</v>
      </c>
      <c r="F874" s="160" t="s">
        <v>268</v>
      </c>
      <c r="H874" s="161">
        <v>68.313000000000002</v>
      </c>
      <c r="I874" s="162"/>
      <c r="L874" s="158"/>
      <c r="M874" s="163"/>
      <c r="T874" s="164"/>
      <c r="AT874" s="159" t="s">
        <v>144</v>
      </c>
      <c r="AU874" s="159" t="s">
        <v>80</v>
      </c>
      <c r="AV874" s="13" t="s">
        <v>195</v>
      </c>
      <c r="AW874" s="13" t="s">
        <v>32</v>
      </c>
      <c r="AX874" s="13" t="s">
        <v>78</v>
      </c>
      <c r="AY874" s="159" t="s">
        <v>189</v>
      </c>
    </row>
    <row r="875" spans="2:65" s="1" customFormat="1" ht="24.2" customHeight="1">
      <c r="B875" s="32"/>
      <c r="C875" s="132" t="s">
        <v>1966</v>
      </c>
      <c r="D875" s="132" t="s">
        <v>191</v>
      </c>
      <c r="E875" s="133" t="s">
        <v>1967</v>
      </c>
      <c r="F875" s="134" t="s">
        <v>1968</v>
      </c>
      <c r="G875" s="135" t="s">
        <v>256</v>
      </c>
      <c r="H875" s="136">
        <v>0.08</v>
      </c>
      <c r="I875" s="137"/>
      <c r="J875" s="138">
        <f>ROUND(I875*H875,2)</f>
        <v>0</v>
      </c>
      <c r="K875" s="134" t="s">
        <v>194</v>
      </c>
      <c r="L875" s="32"/>
      <c r="M875" s="139" t="s">
        <v>18</v>
      </c>
      <c r="N875" s="140" t="s">
        <v>42</v>
      </c>
      <c r="P875" s="141">
        <f>O875*H875</f>
        <v>0</v>
      </c>
      <c r="Q875" s="141">
        <v>0</v>
      </c>
      <c r="R875" s="141">
        <f>Q875*H875</f>
        <v>0</v>
      </c>
      <c r="S875" s="141">
        <v>0</v>
      </c>
      <c r="T875" s="142">
        <f>S875*H875</f>
        <v>0</v>
      </c>
      <c r="AR875" s="143" t="s">
        <v>291</v>
      </c>
      <c r="AT875" s="143" t="s">
        <v>191</v>
      </c>
      <c r="AU875" s="143" t="s">
        <v>80</v>
      </c>
      <c r="AY875" s="17" t="s">
        <v>189</v>
      </c>
      <c r="BE875" s="144">
        <f>IF(N875="základní",J875,0)</f>
        <v>0</v>
      </c>
      <c r="BF875" s="144">
        <f>IF(N875="snížená",J875,0)</f>
        <v>0</v>
      </c>
      <c r="BG875" s="144">
        <f>IF(N875="zákl. přenesená",J875,0)</f>
        <v>0</v>
      </c>
      <c r="BH875" s="144">
        <f>IF(N875="sníž. přenesená",J875,0)</f>
        <v>0</v>
      </c>
      <c r="BI875" s="144">
        <f>IF(N875="nulová",J875,0)</f>
        <v>0</v>
      </c>
      <c r="BJ875" s="17" t="s">
        <v>78</v>
      </c>
      <c r="BK875" s="144">
        <f>ROUND(I875*H875,2)</f>
        <v>0</v>
      </c>
      <c r="BL875" s="17" t="s">
        <v>291</v>
      </c>
      <c r="BM875" s="143" t="s">
        <v>1969</v>
      </c>
    </row>
    <row r="876" spans="2:65" s="1" customFormat="1">
      <c r="B876" s="32"/>
      <c r="D876" s="145" t="s">
        <v>197</v>
      </c>
      <c r="F876" s="146" t="s">
        <v>1970</v>
      </c>
      <c r="I876" s="147"/>
      <c r="L876" s="32"/>
      <c r="M876" s="184"/>
      <c r="N876" s="185"/>
      <c r="O876" s="185"/>
      <c r="P876" s="185"/>
      <c r="Q876" s="185"/>
      <c r="R876" s="185"/>
      <c r="S876" s="185"/>
      <c r="T876" s="186"/>
      <c r="AT876" s="17" t="s">
        <v>197</v>
      </c>
      <c r="AU876" s="17" t="s">
        <v>80</v>
      </c>
    </row>
    <row r="877" spans="2:65" s="1" customFormat="1" ht="6.95" customHeight="1">
      <c r="B877" s="40"/>
      <c r="C877" s="41"/>
      <c r="D877" s="41"/>
      <c r="E877" s="41"/>
      <c r="F877" s="41"/>
      <c r="G877" s="41"/>
      <c r="H877" s="41"/>
      <c r="I877" s="41"/>
      <c r="J877" s="41"/>
      <c r="K877" s="41"/>
      <c r="L877" s="32"/>
    </row>
  </sheetData>
  <sheetProtection algorithmName="SHA-512" hashValue="2dHtu2athbc/wHQMbLgJaTNPwrzwD7QFC0ZibI2oQh+lD7RXloQ3BWHkQNTgwwPyVVUBFJfep9tHN0/OUlPDCA==" saltValue="Z7N7VRYcnE2PyQg/voE3YTCMFYJD/HNCVRN06GxJQz4qQY7T+JE7UDqllcj36W5Htue4IOWYporzNA+3hXz1DQ==" spinCount="100000" sheet="1" objects="1" scenarios="1" formatColumns="0" formatRows="0" autoFilter="0"/>
  <autoFilter ref="C114:K876" xr:uid="{00000000-0009-0000-0000-000002000000}"/>
  <mergeCells count="15">
    <mergeCell ref="E101:H101"/>
    <mergeCell ref="E105:H105"/>
    <mergeCell ref="E103:H103"/>
    <mergeCell ref="E107:H107"/>
    <mergeCell ref="L2:V2"/>
    <mergeCell ref="E31:H31"/>
    <mergeCell ref="E52:H52"/>
    <mergeCell ref="E56:H56"/>
    <mergeCell ref="E54:H54"/>
    <mergeCell ref="E58:H58"/>
    <mergeCell ref="E7:H7"/>
    <mergeCell ref="E11:H11"/>
    <mergeCell ref="E9:H9"/>
    <mergeCell ref="E13:H13"/>
    <mergeCell ref="E22:H22"/>
  </mergeCells>
  <hyperlinks>
    <hyperlink ref="F119" r:id="rId1" xr:uid="{00000000-0004-0000-0200-000000000000}"/>
    <hyperlink ref="F125" r:id="rId2" xr:uid="{00000000-0004-0000-0200-000001000000}"/>
    <hyperlink ref="F133" r:id="rId3" xr:uid="{00000000-0004-0000-0200-000002000000}"/>
    <hyperlink ref="F139" r:id="rId4" xr:uid="{00000000-0004-0000-0200-000003000000}"/>
    <hyperlink ref="F145" r:id="rId5" xr:uid="{00000000-0004-0000-0200-000004000000}"/>
    <hyperlink ref="F148" r:id="rId6" xr:uid="{00000000-0004-0000-0200-000005000000}"/>
    <hyperlink ref="F150" r:id="rId7" xr:uid="{00000000-0004-0000-0200-000006000000}"/>
    <hyperlink ref="F153" r:id="rId8" xr:uid="{00000000-0004-0000-0200-000007000000}"/>
    <hyperlink ref="F156" r:id="rId9" xr:uid="{00000000-0004-0000-0200-000008000000}"/>
    <hyperlink ref="F159" r:id="rId10" xr:uid="{00000000-0004-0000-0200-000009000000}"/>
    <hyperlink ref="F161" r:id="rId11" xr:uid="{00000000-0004-0000-0200-00000A000000}"/>
    <hyperlink ref="F164" r:id="rId12" xr:uid="{00000000-0004-0000-0200-00000B000000}"/>
    <hyperlink ref="F167" r:id="rId13" xr:uid="{00000000-0004-0000-0200-00000C000000}"/>
    <hyperlink ref="F169" r:id="rId14" xr:uid="{00000000-0004-0000-0200-00000D000000}"/>
    <hyperlink ref="F173" r:id="rId15" xr:uid="{00000000-0004-0000-0200-00000E000000}"/>
    <hyperlink ref="F176" r:id="rId16" xr:uid="{00000000-0004-0000-0200-00000F000000}"/>
    <hyperlink ref="F179" r:id="rId17" xr:uid="{00000000-0004-0000-0200-000010000000}"/>
    <hyperlink ref="F184" r:id="rId18" xr:uid="{00000000-0004-0000-0200-000011000000}"/>
    <hyperlink ref="F189" r:id="rId19" xr:uid="{00000000-0004-0000-0200-000012000000}"/>
    <hyperlink ref="F191" r:id="rId20" xr:uid="{00000000-0004-0000-0200-000013000000}"/>
    <hyperlink ref="F194" r:id="rId21" xr:uid="{00000000-0004-0000-0200-000014000000}"/>
    <hyperlink ref="F199" r:id="rId22" xr:uid="{00000000-0004-0000-0200-000015000000}"/>
    <hyperlink ref="F204" r:id="rId23" xr:uid="{00000000-0004-0000-0200-000016000000}"/>
    <hyperlink ref="F209" r:id="rId24" xr:uid="{00000000-0004-0000-0200-000017000000}"/>
    <hyperlink ref="F212" r:id="rId25" xr:uid="{00000000-0004-0000-0200-000018000000}"/>
    <hyperlink ref="F215" r:id="rId26" xr:uid="{00000000-0004-0000-0200-000019000000}"/>
    <hyperlink ref="F219" r:id="rId27" xr:uid="{00000000-0004-0000-0200-00001A000000}"/>
    <hyperlink ref="F224" r:id="rId28" xr:uid="{00000000-0004-0000-0200-00001B000000}"/>
    <hyperlink ref="F227" r:id="rId29" xr:uid="{00000000-0004-0000-0200-00001C000000}"/>
    <hyperlink ref="F229" r:id="rId30" xr:uid="{00000000-0004-0000-0200-00001D000000}"/>
    <hyperlink ref="F232" r:id="rId31" xr:uid="{00000000-0004-0000-0200-00001E000000}"/>
    <hyperlink ref="F235" r:id="rId32" xr:uid="{00000000-0004-0000-0200-00001F000000}"/>
    <hyperlink ref="F237" r:id="rId33" xr:uid="{00000000-0004-0000-0200-000020000000}"/>
    <hyperlink ref="F240" r:id="rId34" xr:uid="{00000000-0004-0000-0200-000021000000}"/>
    <hyperlink ref="F244" r:id="rId35" xr:uid="{00000000-0004-0000-0200-000022000000}"/>
    <hyperlink ref="F249" r:id="rId36" xr:uid="{00000000-0004-0000-0200-000023000000}"/>
    <hyperlink ref="F255" r:id="rId37" xr:uid="{00000000-0004-0000-0200-000024000000}"/>
    <hyperlink ref="F258" r:id="rId38" xr:uid="{00000000-0004-0000-0200-000025000000}"/>
    <hyperlink ref="F266" r:id="rId39" xr:uid="{00000000-0004-0000-0200-000026000000}"/>
    <hyperlink ref="F271" r:id="rId40" xr:uid="{00000000-0004-0000-0200-000027000000}"/>
    <hyperlink ref="F273" r:id="rId41" xr:uid="{00000000-0004-0000-0200-000028000000}"/>
    <hyperlink ref="F280" r:id="rId42" xr:uid="{00000000-0004-0000-0200-000029000000}"/>
    <hyperlink ref="F294" r:id="rId43" xr:uid="{00000000-0004-0000-0200-00002A000000}"/>
    <hyperlink ref="F297" r:id="rId44" xr:uid="{00000000-0004-0000-0200-00002B000000}"/>
    <hyperlink ref="F300" r:id="rId45" xr:uid="{00000000-0004-0000-0200-00002C000000}"/>
    <hyperlink ref="F303" r:id="rId46" xr:uid="{00000000-0004-0000-0200-00002D000000}"/>
    <hyperlink ref="F310" r:id="rId47" xr:uid="{00000000-0004-0000-0200-00002E000000}"/>
    <hyperlink ref="F316" r:id="rId48" xr:uid="{00000000-0004-0000-0200-00002F000000}"/>
    <hyperlink ref="F319" r:id="rId49" xr:uid="{00000000-0004-0000-0200-000030000000}"/>
    <hyperlink ref="F325" r:id="rId50" xr:uid="{00000000-0004-0000-0200-000031000000}"/>
    <hyperlink ref="F328" r:id="rId51" xr:uid="{00000000-0004-0000-0200-000032000000}"/>
    <hyperlink ref="F333" r:id="rId52" xr:uid="{00000000-0004-0000-0200-000033000000}"/>
    <hyperlink ref="F336" r:id="rId53" xr:uid="{00000000-0004-0000-0200-000034000000}"/>
    <hyperlink ref="F339" r:id="rId54" xr:uid="{00000000-0004-0000-0200-000035000000}"/>
    <hyperlink ref="F342" r:id="rId55" xr:uid="{00000000-0004-0000-0200-000036000000}"/>
    <hyperlink ref="F352" r:id="rId56" xr:uid="{00000000-0004-0000-0200-000037000000}"/>
    <hyperlink ref="F355" r:id="rId57" xr:uid="{00000000-0004-0000-0200-000038000000}"/>
    <hyperlink ref="F359" r:id="rId58" xr:uid="{00000000-0004-0000-0200-000039000000}"/>
    <hyperlink ref="F361" r:id="rId59" xr:uid="{00000000-0004-0000-0200-00003A000000}"/>
    <hyperlink ref="F364" r:id="rId60" xr:uid="{00000000-0004-0000-0200-00003B000000}"/>
    <hyperlink ref="F367" r:id="rId61" xr:uid="{00000000-0004-0000-0200-00003C000000}"/>
    <hyperlink ref="F371" r:id="rId62" xr:uid="{00000000-0004-0000-0200-00003D000000}"/>
    <hyperlink ref="F375" r:id="rId63" xr:uid="{00000000-0004-0000-0200-00003E000000}"/>
    <hyperlink ref="F383" r:id="rId64" xr:uid="{00000000-0004-0000-0200-00003F000000}"/>
    <hyperlink ref="F386" r:id="rId65" xr:uid="{00000000-0004-0000-0200-000040000000}"/>
    <hyperlink ref="F388" r:id="rId66" xr:uid="{00000000-0004-0000-0200-000041000000}"/>
    <hyperlink ref="F391" r:id="rId67" xr:uid="{00000000-0004-0000-0200-000042000000}"/>
    <hyperlink ref="F395" r:id="rId68" xr:uid="{00000000-0004-0000-0200-000043000000}"/>
    <hyperlink ref="F400" r:id="rId69" xr:uid="{00000000-0004-0000-0200-000044000000}"/>
    <hyperlink ref="F407" r:id="rId70" xr:uid="{00000000-0004-0000-0200-000045000000}"/>
    <hyperlink ref="F410" r:id="rId71" xr:uid="{00000000-0004-0000-0200-000046000000}"/>
    <hyperlink ref="F423" r:id="rId72" xr:uid="{00000000-0004-0000-0200-000047000000}"/>
    <hyperlink ref="F428" r:id="rId73" xr:uid="{00000000-0004-0000-0200-000048000000}"/>
    <hyperlink ref="F431" r:id="rId74" xr:uid="{00000000-0004-0000-0200-000049000000}"/>
    <hyperlink ref="F438" r:id="rId75" xr:uid="{00000000-0004-0000-0200-00004A000000}"/>
    <hyperlink ref="F441" r:id="rId76" xr:uid="{00000000-0004-0000-0200-00004B000000}"/>
    <hyperlink ref="F444" r:id="rId77" xr:uid="{00000000-0004-0000-0200-00004C000000}"/>
    <hyperlink ref="F446" r:id="rId78" xr:uid="{00000000-0004-0000-0200-00004D000000}"/>
    <hyperlink ref="F452" r:id="rId79" xr:uid="{00000000-0004-0000-0200-00004E000000}"/>
    <hyperlink ref="F455" r:id="rId80" xr:uid="{00000000-0004-0000-0200-00004F000000}"/>
    <hyperlink ref="F464" r:id="rId81" xr:uid="{00000000-0004-0000-0200-000050000000}"/>
    <hyperlink ref="F475" r:id="rId82" xr:uid="{00000000-0004-0000-0200-000051000000}"/>
    <hyperlink ref="F480" r:id="rId83" xr:uid="{00000000-0004-0000-0200-000052000000}"/>
    <hyperlink ref="F483" r:id="rId84" xr:uid="{00000000-0004-0000-0200-000053000000}"/>
    <hyperlink ref="F490" r:id="rId85" xr:uid="{00000000-0004-0000-0200-000054000000}"/>
    <hyperlink ref="F493" r:id="rId86" xr:uid="{00000000-0004-0000-0200-000055000000}"/>
    <hyperlink ref="F510" r:id="rId87" xr:uid="{00000000-0004-0000-0200-000056000000}"/>
    <hyperlink ref="F515" r:id="rId88" xr:uid="{00000000-0004-0000-0200-000057000000}"/>
    <hyperlink ref="F520" r:id="rId89" xr:uid="{00000000-0004-0000-0200-000058000000}"/>
    <hyperlink ref="F526" r:id="rId90" xr:uid="{00000000-0004-0000-0200-000059000000}"/>
    <hyperlink ref="F530" r:id="rId91" xr:uid="{00000000-0004-0000-0200-00005A000000}"/>
    <hyperlink ref="F538" r:id="rId92" xr:uid="{00000000-0004-0000-0200-00005B000000}"/>
    <hyperlink ref="F541" r:id="rId93" xr:uid="{00000000-0004-0000-0200-00005C000000}"/>
    <hyperlink ref="F551" r:id="rId94" xr:uid="{00000000-0004-0000-0200-00005D000000}"/>
    <hyperlink ref="F554" r:id="rId95" xr:uid="{00000000-0004-0000-0200-00005E000000}"/>
    <hyperlink ref="F556" r:id="rId96" xr:uid="{00000000-0004-0000-0200-00005F000000}"/>
    <hyperlink ref="F559" r:id="rId97" xr:uid="{00000000-0004-0000-0200-000060000000}"/>
    <hyperlink ref="F562" r:id="rId98" xr:uid="{00000000-0004-0000-0200-000061000000}"/>
    <hyperlink ref="F564" r:id="rId99" xr:uid="{00000000-0004-0000-0200-000062000000}"/>
    <hyperlink ref="F567" r:id="rId100" xr:uid="{00000000-0004-0000-0200-000063000000}"/>
    <hyperlink ref="F570" r:id="rId101" xr:uid="{00000000-0004-0000-0200-000064000000}"/>
    <hyperlink ref="F575" r:id="rId102" xr:uid="{00000000-0004-0000-0200-000065000000}"/>
    <hyperlink ref="F588" r:id="rId103" xr:uid="{00000000-0004-0000-0200-000066000000}"/>
    <hyperlink ref="F592" r:id="rId104" xr:uid="{00000000-0004-0000-0200-000067000000}"/>
    <hyperlink ref="F596" r:id="rId105" xr:uid="{00000000-0004-0000-0200-000068000000}"/>
    <hyperlink ref="F599" r:id="rId106" xr:uid="{00000000-0004-0000-0200-000069000000}"/>
    <hyperlink ref="F602" r:id="rId107" xr:uid="{00000000-0004-0000-0200-00006A000000}"/>
    <hyperlink ref="F607" r:id="rId108" xr:uid="{00000000-0004-0000-0200-00006B000000}"/>
    <hyperlink ref="F635" r:id="rId109" xr:uid="{00000000-0004-0000-0200-00006C000000}"/>
    <hyperlink ref="F640" r:id="rId110" xr:uid="{00000000-0004-0000-0200-00006D000000}"/>
    <hyperlink ref="F645" r:id="rId111" xr:uid="{00000000-0004-0000-0200-00006E000000}"/>
    <hyperlink ref="F649" r:id="rId112" xr:uid="{00000000-0004-0000-0200-00006F000000}"/>
    <hyperlink ref="F655" r:id="rId113" xr:uid="{00000000-0004-0000-0200-000070000000}"/>
    <hyperlink ref="F658" r:id="rId114" xr:uid="{00000000-0004-0000-0200-000071000000}"/>
    <hyperlink ref="F671" r:id="rId115" xr:uid="{00000000-0004-0000-0200-000072000000}"/>
    <hyperlink ref="F675" r:id="rId116" xr:uid="{00000000-0004-0000-0200-000073000000}"/>
    <hyperlink ref="F678" r:id="rId117" xr:uid="{00000000-0004-0000-0200-000074000000}"/>
    <hyperlink ref="F685" r:id="rId118" xr:uid="{00000000-0004-0000-0200-000075000000}"/>
    <hyperlink ref="F689" r:id="rId119" xr:uid="{00000000-0004-0000-0200-000076000000}"/>
    <hyperlink ref="F692" r:id="rId120" xr:uid="{00000000-0004-0000-0200-000077000000}"/>
    <hyperlink ref="F698" r:id="rId121" xr:uid="{00000000-0004-0000-0200-000078000000}"/>
    <hyperlink ref="F718" r:id="rId122" xr:uid="{00000000-0004-0000-0200-000079000000}"/>
    <hyperlink ref="F723" r:id="rId123" xr:uid="{00000000-0004-0000-0200-00007A000000}"/>
    <hyperlink ref="F728" r:id="rId124" xr:uid="{00000000-0004-0000-0200-00007B000000}"/>
    <hyperlink ref="F731" r:id="rId125" xr:uid="{00000000-0004-0000-0200-00007C000000}"/>
    <hyperlink ref="F736" r:id="rId126" xr:uid="{00000000-0004-0000-0200-00007D000000}"/>
    <hyperlink ref="F740" r:id="rId127" xr:uid="{00000000-0004-0000-0200-00007E000000}"/>
    <hyperlink ref="F744" r:id="rId128" xr:uid="{00000000-0004-0000-0200-00007F000000}"/>
    <hyperlink ref="F748" r:id="rId129" xr:uid="{00000000-0004-0000-0200-000080000000}"/>
    <hyperlink ref="F753" r:id="rId130" xr:uid="{00000000-0004-0000-0200-000081000000}"/>
    <hyperlink ref="F756" r:id="rId131" xr:uid="{00000000-0004-0000-0200-000082000000}"/>
    <hyperlink ref="F759" r:id="rId132" xr:uid="{00000000-0004-0000-0200-000083000000}"/>
    <hyperlink ref="F761" r:id="rId133" xr:uid="{00000000-0004-0000-0200-000084000000}"/>
    <hyperlink ref="F766" r:id="rId134" xr:uid="{00000000-0004-0000-0200-000085000000}"/>
    <hyperlink ref="F771" r:id="rId135" xr:uid="{00000000-0004-0000-0200-000086000000}"/>
    <hyperlink ref="F778" r:id="rId136" xr:uid="{00000000-0004-0000-0200-000087000000}"/>
    <hyperlink ref="F781" r:id="rId137" xr:uid="{00000000-0004-0000-0200-000088000000}"/>
    <hyperlink ref="F783" r:id="rId138" xr:uid="{00000000-0004-0000-0200-000089000000}"/>
    <hyperlink ref="F788" r:id="rId139" xr:uid="{00000000-0004-0000-0200-00008A000000}"/>
    <hyperlink ref="F795" r:id="rId140" xr:uid="{00000000-0004-0000-0200-00008B000000}"/>
    <hyperlink ref="F800" r:id="rId141" xr:uid="{00000000-0004-0000-0200-00008C000000}"/>
    <hyperlink ref="F803" r:id="rId142" xr:uid="{00000000-0004-0000-0200-00008D000000}"/>
    <hyperlink ref="F805" r:id="rId143" xr:uid="{00000000-0004-0000-0200-00008E000000}"/>
    <hyperlink ref="F807" r:id="rId144" xr:uid="{00000000-0004-0000-0200-00008F000000}"/>
    <hyperlink ref="F809" r:id="rId145" xr:uid="{00000000-0004-0000-0200-000090000000}"/>
    <hyperlink ref="F814" r:id="rId146" xr:uid="{00000000-0004-0000-0200-000091000000}"/>
    <hyperlink ref="F817" r:id="rId147" xr:uid="{00000000-0004-0000-0200-000092000000}"/>
    <hyperlink ref="F820" r:id="rId148" xr:uid="{00000000-0004-0000-0200-000093000000}"/>
    <hyperlink ref="F823" r:id="rId149" xr:uid="{00000000-0004-0000-0200-000094000000}"/>
    <hyperlink ref="F828" r:id="rId150" xr:uid="{00000000-0004-0000-0200-000095000000}"/>
    <hyperlink ref="F831" r:id="rId151" xr:uid="{00000000-0004-0000-0200-000096000000}"/>
    <hyperlink ref="F842" r:id="rId152" xr:uid="{00000000-0004-0000-0200-000097000000}"/>
    <hyperlink ref="F844" r:id="rId153" xr:uid="{00000000-0004-0000-0200-000098000000}"/>
    <hyperlink ref="F852" r:id="rId154" xr:uid="{00000000-0004-0000-0200-000099000000}"/>
    <hyperlink ref="F863" r:id="rId155" xr:uid="{00000000-0004-0000-0200-00009A000000}"/>
    <hyperlink ref="F876" r:id="rId156" xr:uid="{00000000-0004-0000-0200-00009B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5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04"/>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20"/>
      <c r="M2" s="320"/>
      <c r="N2" s="320"/>
      <c r="O2" s="320"/>
      <c r="P2" s="320"/>
      <c r="Q2" s="320"/>
      <c r="R2" s="320"/>
      <c r="S2" s="320"/>
      <c r="T2" s="320"/>
      <c r="U2" s="320"/>
      <c r="V2" s="320"/>
      <c r="AT2" s="17" t="s">
        <v>92</v>
      </c>
      <c r="AZ2" s="88" t="s">
        <v>1971</v>
      </c>
      <c r="BA2" s="88" t="s">
        <v>1972</v>
      </c>
      <c r="BB2" s="88" t="s">
        <v>131</v>
      </c>
      <c r="BC2" s="88" t="s">
        <v>1973</v>
      </c>
      <c r="BD2" s="88" t="s">
        <v>80</v>
      </c>
    </row>
    <row r="3" spans="2:56" ht="6.95" customHeight="1">
      <c r="B3" s="18"/>
      <c r="C3" s="19"/>
      <c r="D3" s="19"/>
      <c r="E3" s="19"/>
      <c r="F3" s="19"/>
      <c r="G3" s="19"/>
      <c r="H3" s="19"/>
      <c r="I3" s="19"/>
      <c r="J3" s="19"/>
      <c r="K3" s="19"/>
      <c r="L3" s="20"/>
      <c r="AT3" s="17" t="s">
        <v>80</v>
      </c>
      <c r="AZ3" s="88" t="s">
        <v>141</v>
      </c>
      <c r="BA3" s="88" t="s">
        <v>1974</v>
      </c>
      <c r="BB3" s="88" t="s">
        <v>131</v>
      </c>
      <c r="BC3" s="88" t="s">
        <v>1975</v>
      </c>
      <c r="BD3" s="88" t="s">
        <v>80</v>
      </c>
    </row>
    <row r="4" spans="2:56" ht="24.95" customHeight="1">
      <c r="B4" s="20"/>
      <c r="D4" s="21" t="s">
        <v>137</v>
      </c>
      <c r="L4" s="20"/>
      <c r="M4" s="89" t="s">
        <v>10</v>
      </c>
      <c r="AT4" s="17" t="s">
        <v>4</v>
      </c>
      <c r="AZ4" s="88" t="s">
        <v>48</v>
      </c>
      <c r="BA4" s="88" t="s">
        <v>1976</v>
      </c>
      <c r="BB4" s="88" t="s">
        <v>131</v>
      </c>
      <c r="BC4" s="88" t="s">
        <v>1977</v>
      </c>
      <c r="BD4" s="88" t="s">
        <v>80</v>
      </c>
    </row>
    <row r="5" spans="2:56" ht="6.95" customHeight="1">
      <c r="B5" s="20"/>
      <c r="L5" s="20"/>
      <c r="AZ5" s="88" t="s">
        <v>147</v>
      </c>
      <c r="BA5" s="88" t="s">
        <v>1978</v>
      </c>
      <c r="BB5" s="88" t="s">
        <v>131</v>
      </c>
      <c r="BC5" s="88" t="s">
        <v>298</v>
      </c>
      <c r="BD5" s="88" t="s">
        <v>80</v>
      </c>
    </row>
    <row r="6" spans="2:56" ht="12" customHeight="1">
      <c r="B6" s="20"/>
      <c r="D6" s="27" t="s">
        <v>15</v>
      </c>
      <c r="L6" s="20"/>
    </row>
    <row r="7" spans="2:56" ht="16.5" customHeight="1">
      <c r="B7" s="20"/>
      <c r="E7" s="347" t="str">
        <f>'Rekapitulace stavby'!K6</f>
        <v>Rekonstrukce pavilonu údržby - A, úprava 13.6.2025</v>
      </c>
      <c r="F7" s="348"/>
      <c r="G7" s="348"/>
      <c r="H7" s="348"/>
      <c r="L7" s="20"/>
    </row>
    <row r="8" spans="2:56" ht="12.75">
      <c r="B8" s="20"/>
      <c r="D8" s="27" t="s">
        <v>150</v>
      </c>
      <c r="L8" s="20"/>
    </row>
    <row r="9" spans="2:56" ht="16.5" customHeight="1">
      <c r="B9" s="20"/>
      <c r="E9" s="347" t="s">
        <v>151</v>
      </c>
      <c r="F9" s="320"/>
      <c r="G9" s="320"/>
      <c r="H9" s="320"/>
      <c r="L9" s="20"/>
    </row>
    <row r="10" spans="2:56" ht="12" customHeight="1">
      <c r="B10" s="20"/>
      <c r="D10" s="27" t="s">
        <v>152</v>
      </c>
      <c r="L10" s="20"/>
    </row>
    <row r="11" spans="2:56" s="1" customFormat="1" ht="16.5" customHeight="1">
      <c r="B11" s="32"/>
      <c r="E11" s="311" t="s">
        <v>630</v>
      </c>
      <c r="F11" s="346"/>
      <c r="G11" s="346"/>
      <c r="H11" s="346"/>
      <c r="L11" s="32"/>
    </row>
    <row r="12" spans="2:56" s="1" customFormat="1" ht="12" customHeight="1">
      <c r="B12" s="32"/>
      <c r="D12" s="27" t="s">
        <v>631</v>
      </c>
      <c r="L12" s="32"/>
    </row>
    <row r="13" spans="2:56" s="1" customFormat="1" ht="16.5" customHeight="1">
      <c r="B13" s="32"/>
      <c r="E13" s="342" t="s">
        <v>1979</v>
      </c>
      <c r="F13" s="346"/>
      <c r="G13" s="346"/>
      <c r="H13" s="346"/>
      <c r="L13" s="32"/>
    </row>
    <row r="14" spans="2:56" s="1" customFormat="1">
      <c r="B14" s="32"/>
      <c r="L14" s="32"/>
    </row>
    <row r="15" spans="2:56" s="1" customFormat="1" ht="12" customHeight="1">
      <c r="B15" s="32"/>
      <c r="D15" s="27" t="s">
        <v>17</v>
      </c>
      <c r="F15" s="25" t="s">
        <v>18</v>
      </c>
      <c r="I15" s="27" t="s">
        <v>19</v>
      </c>
      <c r="J15" s="25" t="s">
        <v>18</v>
      </c>
      <c r="L15" s="32"/>
    </row>
    <row r="16" spans="2:56" s="1" customFormat="1" ht="12" customHeight="1">
      <c r="B16" s="32"/>
      <c r="D16" s="27" t="s">
        <v>20</v>
      </c>
      <c r="F16" s="25" t="s">
        <v>21</v>
      </c>
      <c r="I16" s="27" t="s">
        <v>22</v>
      </c>
      <c r="J16" s="48" t="str">
        <f>'Rekapitulace stavby'!AN8</f>
        <v>3. 4. 2024</v>
      </c>
      <c r="L16" s="32"/>
    </row>
    <row r="17" spans="2:12" s="1" customFormat="1" ht="10.9" customHeight="1">
      <c r="B17" s="32"/>
      <c r="L17" s="32"/>
    </row>
    <row r="18" spans="2:12" s="1" customFormat="1" ht="12" customHeight="1">
      <c r="B18" s="32"/>
      <c r="D18" s="27" t="s">
        <v>24</v>
      </c>
      <c r="I18" s="27" t="s">
        <v>25</v>
      </c>
      <c r="J18" s="25" t="s">
        <v>18</v>
      </c>
      <c r="L18" s="32"/>
    </row>
    <row r="19" spans="2:12" s="1" customFormat="1" ht="18" customHeight="1">
      <c r="B19" s="32"/>
      <c r="E19" s="25" t="s">
        <v>26</v>
      </c>
      <c r="I19" s="27" t="s">
        <v>27</v>
      </c>
      <c r="J19" s="25" t="s">
        <v>18</v>
      </c>
      <c r="L19" s="32"/>
    </row>
    <row r="20" spans="2:12" s="1" customFormat="1" ht="6.95" customHeight="1">
      <c r="B20" s="32"/>
      <c r="L20" s="32"/>
    </row>
    <row r="21" spans="2:12" s="1" customFormat="1" ht="12" customHeight="1">
      <c r="B21" s="32"/>
      <c r="D21" s="27" t="s">
        <v>28</v>
      </c>
      <c r="I21" s="27" t="s">
        <v>25</v>
      </c>
      <c r="J21" s="28" t="str">
        <f>'Rekapitulace stavby'!AN13</f>
        <v>Vyplň údaj</v>
      </c>
      <c r="L21" s="32"/>
    </row>
    <row r="22" spans="2:12" s="1" customFormat="1" ht="18" customHeight="1">
      <c r="B22" s="32"/>
      <c r="E22" s="349" t="str">
        <f>'Rekapitulace stavby'!E14</f>
        <v>Vyplň údaj</v>
      </c>
      <c r="F22" s="332"/>
      <c r="G22" s="332"/>
      <c r="H22" s="332"/>
      <c r="I22" s="27" t="s">
        <v>27</v>
      </c>
      <c r="J22" s="28" t="str">
        <f>'Rekapitulace stavby'!AN14</f>
        <v>Vyplň údaj</v>
      </c>
      <c r="L22" s="32"/>
    </row>
    <row r="23" spans="2:12" s="1" customFormat="1" ht="6.95" customHeight="1">
      <c r="B23" s="32"/>
      <c r="L23" s="32"/>
    </row>
    <row r="24" spans="2:12" s="1" customFormat="1" ht="12" customHeight="1">
      <c r="B24" s="32"/>
      <c r="D24" s="27" t="s">
        <v>30</v>
      </c>
      <c r="I24" s="27" t="s">
        <v>25</v>
      </c>
      <c r="J24" s="25" t="s">
        <v>18</v>
      </c>
      <c r="L24" s="32"/>
    </row>
    <row r="25" spans="2:12" s="1" customFormat="1" ht="18" customHeight="1">
      <c r="B25" s="32"/>
      <c r="E25" s="25" t="s">
        <v>31</v>
      </c>
      <c r="I25" s="27" t="s">
        <v>27</v>
      </c>
      <c r="J25" s="25" t="s">
        <v>18</v>
      </c>
      <c r="L25" s="32"/>
    </row>
    <row r="26" spans="2:12" s="1" customFormat="1" ht="6.95" customHeight="1">
      <c r="B26" s="32"/>
      <c r="L26" s="32"/>
    </row>
    <row r="27" spans="2:12" s="1" customFormat="1" ht="12" customHeight="1">
      <c r="B27" s="32"/>
      <c r="D27" s="27" t="s">
        <v>33</v>
      </c>
      <c r="I27" s="27" t="s">
        <v>25</v>
      </c>
      <c r="J27" s="25" t="s">
        <v>18</v>
      </c>
      <c r="L27" s="32"/>
    </row>
    <row r="28" spans="2:12" s="1" customFormat="1" ht="18" customHeight="1">
      <c r="B28" s="32"/>
      <c r="E28" s="25" t="s">
        <v>34</v>
      </c>
      <c r="I28" s="27" t="s">
        <v>27</v>
      </c>
      <c r="J28" s="25" t="s">
        <v>18</v>
      </c>
      <c r="L28" s="32"/>
    </row>
    <row r="29" spans="2:12" s="1" customFormat="1" ht="6.95" customHeight="1">
      <c r="B29" s="32"/>
      <c r="L29" s="32"/>
    </row>
    <row r="30" spans="2:12" s="1" customFormat="1" ht="12" customHeight="1">
      <c r="B30" s="32"/>
      <c r="D30" s="27" t="s">
        <v>35</v>
      </c>
      <c r="L30" s="32"/>
    </row>
    <row r="31" spans="2:12" s="7" customFormat="1" ht="16.5" customHeight="1">
      <c r="B31" s="90"/>
      <c r="E31" s="336" t="s">
        <v>18</v>
      </c>
      <c r="F31" s="336"/>
      <c r="G31" s="336"/>
      <c r="H31" s="336"/>
      <c r="L31" s="90"/>
    </row>
    <row r="32" spans="2:12" s="1" customFormat="1" ht="6.95" customHeight="1">
      <c r="B32" s="32"/>
      <c r="L32" s="32"/>
    </row>
    <row r="33" spans="2:12" s="1" customFormat="1" ht="6.95" customHeight="1">
      <c r="B33" s="32"/>
      <c r="D33" s="49"/>
      <c r="E33" s="49"/>
      <c r="F33" s="49"/>
      <c r="G33" s="49"/>
      <c r="H33" s="49"/>
      <c r="I33" s="49"/>
      <c r="J33" s="49"/>
      <c r="K33" s="49"/>
      <c r="L33" s="32"/>
    </row>
    <row r="34" spans="2:12" s="1" customFormat="1" ht="25.35" customHeight="1">
      <c r="B34" s="32"/>
      <c r="D34" s="91" t="s">
        <v>37</v>
      </c>
      <c r="J34" s="61">
        <f>ROUND(J93, 2)</f>
        <v>0</v>
      </c>
      <c r="L34" s="32"/>
    </row>
    <row r="35" spans="2:12" s="1" customFormat="1" ht="6.95" customHeight="1">
      <c r="B35" s="32"/>
      <c r="D35" s="49"/>
      <c r="E35" s="49"/>
      <c r="F35" s="49"/>
      <c r="G35" s="49"/>
      <c r="H35" s="49"/>
      <c r="I35" s="49"/>
      <c r="J35" s="49"/>
      <c r="K35" s="49"/>
      <c r="L35" s="32"/>
    </row>
    <row r="36" spans="2:12" s="1" customFormat="1" ht="14.45" customHeight="1">
      <c r="B36" s="32"/>
      <c r="F36" s="92" t="s">
        <v>39</v>
      </c>
      <c r="I36" s="92" t="s">
        <v>38</v>
      </c>
      <c r="J36" s="92" t="s">
        <v>40</v>
      </c>
      <c r="L36" s="32"/>
    </row>
    <row r="37" spans="2:12" s="1" customFormat="1" ht="14.45" customHeight="1">
      <c r="B37" s="32"/>
      <c r="D37" s="93" t="s">
        <v>41</v>
      </c>
      <c r="E37" s="27" t="s">
        <v>42</v>
      </c>
      <c r="F37" s="81">
        <f>ROUND((SUM(BE93:BE203)),  2)</f>
        <v>0</v>
      </c>
      <c r="I37" s="94">
        <v>0.21</v>
      </c>
      <c r="J37" s="81">
        <f>ROUND(((SUM(BE93:BE203))*I37),  2)</f>
        <v>0</v>
      </c>
      <c r="L37" s="32"/>
    </row>
    <row r="38" spans="2:12" s="1" customFormat="1" ht="14.45" customHeight="1">
      <c r="B38" s="32"/>
      <c r="E38" s="27" t="s">
        <v>43</v>
      </c>
      <c r="F38" s="81">
        <f>ROUND((SUM(BF93:BF203)),  2)</f>
        <v>0</v>
      </c>
      <c r="I38" s="94">
        <v>0.12</v>
      </c>
      <c r="J38" s="81">
        <f>ROUND(((SUM(BF93:BF203))*I38),  2)</f>
        <v>0</v>
      </c>
      <c r="L38" s="32"/>
    </row>
    <row r="39" spans="2:12" s="1" customFormat="1" ht="14.45" hidden="1" customHeight="1">
      <c r="B39" s="32"/>
      <c r="E39" s="27" t="s">
        <v>44</v>
      </c>
      <c r="F39" s="81">
        <f>ROUND((SUM(BG93:BG203)),  2)</f>
        <v>0</v>
      </c>
      <c r="I39" s="94">
        <v>0.21</v>
      </c>
      <c r="J39" s="81">
        <f>0</f>
        <v>0</v>
      </c>
      <c r="L39" s="32"/>
    </row>
    <row r="40" spans="2:12" s="1" customFormat="1" ht="14.45" hidden="1" customHeight="1">
      <c r="B40" s="32"/>
      <c r="E40" s="27" t="s">
        <v>45</v>
      </c>
      <c r="F40" s="81">
        <f>ROUND((SUM(BH93:BH203)),  2)</f>
        <v>0</v>
      </c>
      <c r="I40" s="94">
        <v>0.12</v>
      </c>
      <c r="J40" s="81">
        <f>0</f>
        <v>0</v>
      </c>
      <c r="L40" s="32"/>
    </row>
    <row r="41" spans="2:12" s="1" customFormat="1" ht="14.45" hidden="1" customHeight="1">
      <c r="B41" s="32"/>
      <c r="E41" s="27" t="s">
        <v>46</v>
      </c>
      <c r="F41" s="81">
        <f>ROUND((SUM(BI93:BI203)),  2)</f>
        <v>0</v>
      </c>
      <c r="I41" s="94">
        <v>0</v>
      </c>
      <c r="J41" s="81">
        <f>0</f>
        <v>0</v>
      </c>
      <c r="L41" s="32"/>
    </row>
    <row r="42" spans="2:12" s="1" customFormat="1" ht="6.95" customHeight="1">
      <c r="B42" s="32"/>
      <c r="L42" s="32"/>
    </row>
    <row r="43" spans="2:12" s="1" customFormat="1" ht="25.35" customHeight="1">
      <c r="B43" s="32"/>
      <c r="C43" s="95"/>
      <c r="D43" s="96" t="s">
        <v>47</v>
      </c>
      <c r="E43" s="52"/>
      <c r="F43" s="52"/>
      <c r="G43" s="97" t="s">
        <v>48</v>
      </c>
      <c r="H43" s="98" t="s">
        <v>49</v>
      </c>
      <c r="I43" s="52"/>
      <c r="J43" s="99">
        <f>SUM(J34:J41)</f>
        <v>0</v>
      </c>
      <c r="K43" s="100"/>
      <c r="L43" s="32"/>
    </row>
    <row r="44" spans="2:12" s="1" customFormat="1" ht="14.45" customHeight="1">
      <c r="B44" s="40"/>
      <c r="C44" s="41"/>
      <c r="D44" s="41"/>
      <c r="E44" s="41"/>
      <c r="F44" s="41"/>
      <c r="G44" s="41"/>
      <c r="H44" s="41"/>
      <c r="I44" s="41"/>
      <c r="J44" s="41"/>
      <c r="K44" s="41"/>
      <c r="L44" s="32"/>
    </row>
    <row r="48" spans="2:12" s="1" customFormat="1" ht="6.95" customHeight="1">
      <c r="B48" s="42"/>
      <c r="C48" s="43"/>
      <c r="D48" s="43"/>
      <c r="E48" s="43"/>
      <c r="F48" s="43"/>
      <c r="G48" s="43"/>
      <c r="H48" s="43"/>
      <c r="I48" s="43"/>
      <c r="J48" s="43"/>
      <c r="K48" s="43"/>
      <c r="L48" s="32"/>
    </row>
    <row r="49" spans="2:12" s="1" customFormat="1" ht="24.95" customHeight="1">
      <c r="B49" s="32"/>
      <c r="C49" s="21" t="s">
        <v>155</v>
      </c>
      <c r="L49" s="32"/>
    </row>
    <row r="50" spans="2:12" s="1" customFormat="1" ht="6.95" customHeight="1">
      <c r="B50" s="32"/>
      <c r="L50" s="32"/>
    </row>
    <row r="51" spans="2:12" s="1" customFormat="1" ht="12" customHeight="1">
      <c r="B51" s="32"/>
      <c r="C51" s="27" t="s">
        <v>15</v>
      </c>
      <c r="L51" s="32"/>
    </row>
    <row r="52" spans="2:12" s="1" customFormat="1" ht="16.5" customHeight="1">
      <c r="B52" s="32"/>
      <c r="E52" s="347" t="str">
        <f>E7</f>
        <v>Rekonstrukce pavilonu údržby - A, úprava 13.6.2025</v>
      </c>
      <c r="F52" s="348"/>
      <c r="G52" s="348"/>
      <c r="H52" s="348"/>
      <c r="L52" s="32"/>
    </row>
    <row r="53" spans="2:12" ht="12" customHeight="1">
      <c r="B53" s="20"/>
      <c r="C53" s="27" t="s">
        <v>150</v>
      </c>
      <c r="L53" s="20"/>
    </row>
    <row r="54" spans="2:12" ht="16.5" customHeight="1">
      <c r="B54" s="20"/>
      <c r="E54" s="347" t="s">
        <v>151</v>
      </c>
      <c r="F54" s="320"/>
      <c r="G54" s="320"/>
      <c r="H54" s="320"/>
      <c r="L54" s="20"/>
    </row>
    <row r="55" spans="2:12" ht="12" customHeight="1">
      <c r="B55" s="20"/>
      <c r="C55" s="27" t="s">
        <v>152</v>
      </c>
      <c r="L55" s="20"/>
    </row>
    <row r="56" spans="2:12" s="1" customFormat="1" ht="16.5" customHeight="1">
      <c r="B56" s="32"/>
      <c r="E56" s="311" t="s">
        <v>630</v>
      </c>
      <c r="F56" s="346"/>
      <c r="G56" s="346"/>
      <c r="H56" s="346"/>
      <c r="L56" s="32"/>
    </row>
    <row r="57" spans="2:12" s="1" customFormat="1" ht="12" customHeight="1">
      <c r="B57" s="32"/>
      <c r="C57" s="27" t="s">
        <v>631</v>
      </c>
      <c r="L57" s="32"/>
    </row>
    <row r="58" spans="2:12" s="1" customFormat="1" ht="16.5" customHeight="1">
      <c r="B58" s="32"/>
      <c r="E58" s="342" t="str">
        <f>E13</f>
        <v>02 - SO 01.1.2 - Kabelovod</v>
      </c>
      <c r="F58" s="346"/>
      <c r="G58" s="346"/>
      <c r="H58" s="346"/>
      <c r="L58" s="32"/>
    </row>
    <row r="59" spans="2:12" s="1" customFormat="1" ht="6.95" customHeight="1">
      <c r="B59" s="32"/>
      <c r="L59" s="32"/>
    </row>
    <row r="60" spans="2:12" s="1" customFormat="1" ht="12" customHeight="1">
      <c r="B60" s="32"/>
      <c r="C60" s="27" t="s">
        <v>20</v>
      </c>
      <c r="F60" s="25" t="str">
        <f>F16</f>
        <v>Praha - Suchdol</v>
      </c>
      <c r="I60" s="27" t="s">
        <v>22</v>
      </c>
      <c r="J60" s="48" t="str">
        <f>IF(J16="","",J16)</f>
        <v>3. 4. 2024</v>
      </c>
      <c r="L60" s="32"/>
    </row>
    <row r="61" spans="2:12" s="1" customFormat="1" ht="6.95" customHeight="1">
      <c r="B61" s="32"/>
      <c r="L61" s="32"/>
    </row>
    <row r="62" spans="2:12" s="1" customFormat="1" ht="25.7" customHeight="1">
      <c r="B62" s="32"/>
      <c r="C62" s="27" t="s">
        <v>24</v>
      </c>
      <c r="F62" s="25" t="str">
        <f>E19</f>
        <v>Česká zemědělská univerzita</v>
      </c>
      <c r="I62" s="27" t="s">
        <v>30</v>
      </c>
      <c r="J62" s="30" t="str">
        <f>E25</f>
        <v>GREBNER,  spol. s r.o.</v>
      </c>
      <c r="L62" s="32"/>
    </row>
    <row r="63" spans="2:12" s="1" customFormat="1" ht="15.2" customHeight="1">
      <c r="B63" s="32"/>
      <c r="C63" s="27" t="s">
        <v>28</v>
      </c>
      <c r="F63" s="25" t="str">
        <f>IF(E22="","",E22)</f>
        <v>Vyplň údaj</v>
      </c>
      <c r="I63" s="27" t="s">
        <v>33</v>
      </c>
      <c r="J63" s="30" t="str">
        <f>E28</f>
        <v>Ing. Josef Němeček</v>
      </c>
      <c r="L63" s="32"/>
    </row>
    <row r="64" spans="2:12" s="1" customFormat="1" ht="10.35" customHeight="1">
      <c r="B64" s="32"/>
      <c r="L64" s="32"/>
    </row>
    <row r="65" spans="2:47" s="1" customFormat="1" ht="29.25" customHeight="1">
      <c r="B65" s="32"/>
      <c r="C65" s="101" t="s">
        <v>156</v>
      </c>
      <c r="D65" s="95"/>
      <c r="E65" s="95"/>
      <c r="F65" s="95"/>
      <c r="G65" s="95"/>
      <c r="H65" s="95"/>
      <c r="I65" s="95"/>
      <c r="J65" s="102" t="s">
        <v>157</v>
      </c>
      <c r="K65" s="95"/>
      <c r="L65" s="32"/>
    </row>
    <row r="66" spans="2:47" s="1" customFormat="1" ht="10.35" customHeight="1">
      <c r="B66" s="32"/>
      <c r="L66" s="32"/>
    </row>
    <row r="67" spans="2:47" s="1" customFormat="1" ht="22.9" customHeight="1">
      <c r="B67" s="32"/>
      <c r="C67" s="103" t="s">
        <v>69</v>
      </c>
      <c r="J67" s="61">
        <f>J93</f>
        <v>0</v>
      </c>
      <c r="L67" s="32"/>
      <c r="AU67" s="17" t="s">
        <v>158</v>
      </c>
    </row>
    <row r="68" spans="2:47" s="8" customFormat="1" ht="24.95" customHeight="1">
      <c r="B68" s="104"/>
      <c r="D68" s="105" t="s">
        <v>1980</v>
      </c>
      <c r="E68" s="106"/>
      <c r="F68" s="106"/>
      <c r="G68" s="106"/>
      <c r="H68" s="106"/>
      <c r="I68" s="106"/>
      <c r="J68" s="107">
        <f>J94</f>
        <v>0</v>
      </c>
      <c r="L68" s="104"/>
    </row>
    <row r="69" spans="2:47" s="9" customFormat="1" ht="19.899999999999999" customHeight="1">
      <c r="B69" s="108"/>
      <c r="D69" s="109" t="s">
        <v>1981</v>
      </c>
      <c r="E69" s="110"/>
      <c r="F69" s="110"/>
      <c r="G69" s="110"/>
      <c r="H69" s="110"/>
      <c r="I69" s="110"/>
      <c r="J69" s="111">
        <f>J95</f>
        <v>0</v>
      </c>
      <c r="L69" s="108"/>
    </row>
    <row r="70" spans="2:47" s="1" customFormat="1" ht="21.75" customHeight="1">
      <c r="B70" s="32"/>
      <c r="L70" s="32"/>
    </row>
    <row r="71" spans="2:47" s="1" customFormat="1" ht="6.95" customHeight="1">
      <c r="B71" s="40"/>
      <c r="C71" s="41"/>
      <c r="D71" s="41"/>
      <c r="E71" s="41"/>
      <c r="F71" s="41"/>
      <c r="G71" s="41"/>
      <c r="H71" s="41"/>
      <c r="I71" s="41"/>
      <c r="J71" s="41"/>
      <c r="K71" s="41"/>
      <c r="L71" s="32"/>
    </row>
    <row r="75" spans="2:47" s="1" customFormat="1" ht="6.95" customHeight="1">
      <c r="B75" s="42"/>
      <c r="C75" s="43"/>
      <c r="D75" s="43"/>
      <c r="E75" s="43"/>
      <c r="F75" s="43"/>
      <c r="G75" s="43"/>
      <c r="H75" s="43"/>
      <c r="I75" s="43"/>
      <c r="J75" s="43"/>
      <c r="K75" s="43"/>
      <c r="L75" s="32"/>
    </row>
    <row r="76" spans="2:47" s="1" customFormat="1" ht="24.95" customHeight="1">
      <c r="B76" s="32"/>
      <c r="C76" s="21" t="s">
        <v>174</v>
      </c>
      <c r="L76" s="32"/>
    </row>
    <row r="77" spans="2:47" s="1" customFormat="1" ht="6.95" customHeight="1">
      <c r="B77" s="32"/>
      <c r="L77" s="32"/>
    </row>
    <row r="78" spans="2:47" s="1" customFormat="1" ht="12" customHeight="1">
      <c r="B78" s="32"/>
      <c r="C78" s="27" t="s">
        <v>15</v>
      </c>
      <c r="L78" s="32"/>
    </row>
    <row r="79" spans="2:47" s="1" customFormat="1" ht="16.5" customHeight="1">
      <c r="B79" s="32"/>
      <c r="E79" s="347" t="str">
        <f>E7</f>
        <v>Rekonstrukce pavilonu údržby - A, úprava 13.6.2025</v>
      </c>
      <c r="F79" s="348"/>
      <c r="G79" s="348"/>
      <c r="H79" s="348"/>
      <c r="L79" s="32"/>
    </row>
    <row r="80" spans="2:47" ht="12" customHeight="1">
      <c r="B80" s="20"/>
      <c r="C80" s="27" t="s">
        <v>150</v>
      </c>
      <c r="L80" s="20"/>
    </row>
    <row r="81" spans="2:65" ht="16.5" customHeight="1">
      <c r="B81" s="20"/>
      <c r="E81" s="347" t="s">
        <v>151</v>
      </c>
      <c r="F81" s="320"/>
      <c r="G81" s="320"/>
      <c r="H81" s="320"/>
      <c r="L81" s="20"/>
    </row>
    <row r="82" spans="2:65" ht="12" customHeight="1">
      <c r="B82" s="20"/>
      <c r="C82" s="27" t="s">
        <v>152</v>
      </c>
      <c r="L82" s="20"/>
    </row>
    <row r="83" spans="2:65" s="1" customFormat="1" ht="16.5" customHeight="1">
      <c r="B83" s="32"/>
      <c r="E83" s="311" t="s">
        <v>630</v>
      </c>
      <c r="F83" s="346"/>
      <c r="G83" s="346"/>
      <c r="H83" s="346"/>
      <c r="L83" s="32"/>
    </row>
    <row r="84" spans="2:65" s="1" customFormat="1" ht="12" customHeight="1">
      <c r="B84" s="32"/>
      <c r="C84" s="27" t="s">
        <v>631</v>
      </c>
      <c r="L84" s="32"/>
    </row>
    <row r="85" spans="2:65" s="1" customFormat="1" ht="16.5" customHeight="1">
      <c r="B85" s="32"/>
      <c r="E85" s="342" t="str">
        <f>E13</f>
        <v>02 - SO 01.1.2 - Kabelovod</v>
      </c>
      <c r="F85" s="346"/>
      <c r="G85" s="346"/>
      <c r="H85" s="346"/>
      <c r="L85" s="32"/>
    </row>
    <row r="86" spans="2:65" s="1" customFormat="1" ht="6.95" customHeight="1">
      <c r="B86" s="32"/>
      <c r="L86" s="32"/>
    </row>
    <row r="87" spans="2:65" s="1" customFormat="1" ht="12" customHeight="1">
      <c r="B87" s="32"/>
      <c r="C87" s="27" t="s">
        <v>20</v>
      </c>
      <c r="F87" s="25" t="str">
        <f>F16</f>
        <v>Praha - Suchdol</v>
      </c>
      <c r="I87" s="27" t="s">
        <v>22</v>
      </c>
      <c r="J87" s="48" t="str">
        <f>IF(J16="","",J16)</f>
        <v>3. 4. 2024</v>
      </c>
      <c r="L87" s="32"/>
    </row>
    <row r="88" spans="2:65" s="1" customFormat="1" ht="6.95" customHeight="1">
      <c r="B88" s="32"/>
      <c r="L88" s="32"/>
    </row>
    <row r="89" spans="2:65" s="1" customFormat="1" ht="25.7" customHeight="1">
      <c r="B89" s="32"/>
      <c r="C89" s="27" t="s">
        <v>24</v>
      </c>
      <c r="F89" s="25" t="str">
        <f>E19</f>
        <v>Česká zemědělská univerzita</v>
      </c>
      <c r="I89" s="27" t="s">
        <v>30</v>
      </c>
      <c r="J89" s="30" t="str">
        <f>E25</f>
        <v>GREBNER,  spol. s r.o.</v>
      </c>
      <c r="L89" s="32"/>
    </row>
    <row r="90" spans="2:65" s="1" customFormat="1" ht="15.2" customHeight="1">
      <c r="B90" s="32"/>
      <c r="C90" s="27" t="s">
        <v>28</v>
      </c>
      <c r="F90" s="25" t="str">
        <f>IF(E22="","",E22)</f>
        <v>Vyplň údaj</v>
      </c>
      <c r="I90" s="27" t="s">
        <v>33</v>
      </c>
      <c r="J90" s="30" t="str">
        <f>E28</f>
        <v>Ing. Josef Němeček</v>
      </c>
      <c r="L90" s="32"/>
    </row>
    <row r="91" spans="2:65" s="1" customFormat="1" ht="10.35" customHeight="1">
      <c r="B91" s="32"/>
      <c r="L91" s="32"/>
    </row>
    <row r="92" spans="2:65" s="10" customFormat="1" ht="29.25" customHeight="1">
      <c r="B92" s="112"/>
      <c r="C92" s="113" t="s">
        <v>175</v>
      </c>
      <c r="D92" s="114" t="s">
        <v>56</v>
      </c>
      <c r="E92" s="114" t="s">
        <v>52</v>
      </c>
      <c r="F92" s="114" t="s">
        <v>53</v>
      </c>
      <c r="G92" s="114" t="s">
        <v>176</v>
      </c>
      <c r="H92" s="114" t="s">
        <v>177</v>
      </c>
      <c r="I92" s="114" t="s">
        <v>178</v>
      </c>
      <c r="J92" s="114" t="s">
        <v>157</v>
      </c>
      <c r="K92" s="115" t="s">
        <v>179</v>
      </c>
      <c r="L92" s="112"/>
      <c r="M92" s="54" t="s">
        <v>18</v>
      </c>
      <c r="N92" s="55" t="s">
        <v>41</v>
      </c>
      <c r="O92" s="55" t="s">
        <v>180</v>
      </c>
      <c r="P92" s="55" t="s">
        <v>181</v>
      </c>
      <c r="Q92" s="55" t="s">
        <v>182</v>
      </c>
      <c r="R92" s="55" t="s">
        <v>183</v>
      </c>
      <c r="S92" s="55" t="s">
        <v>184</v>
      </c>
      <c r="T92" s="56" t="s">
        <v>185</v>
      </c>
    </row>
    <row r="93" spans="2:65" s="1" customFormat="1" ht="22.9" customHeight="1">
      <c r="B93" s="32"/>
      <c r="C93" s="59" t="s">
        <v>186</v>
      </c>
      <c r="J93" s="116">
        <f>BK93</f>
        <v>0</v>
      </c>
      <c r="L93" s="32"/>
      <c r="M93" s="57"/>
      <c r="N93" s="49"/>
      <c r="O93" s="49"/>
      <c r="P93" s="117">
        <f>P94</f>
        <v>0</v>
      </c>
      <c r="Q93" s="49"/>
      <c r="R93" s="117">
        <f>R94</f>
        <v>11.820529200000001</v>
      </c>
      <c r="S93" s="49"/>
      <c r="T93" s="118">
        <f>T94</f>
        <v>6.2903999999999991</v>
      </c>
      <c r="AT93" s="17" t="s">
        <v>70</v>
      </c>
      <c r="AU93" s="17" t="s">
        <v>158</v>
      </c>
      <c r="BK93" s="119">
        <f>BK94</f>
        <v>0</v>
      </c>
    </row>
    <row r="94" spans="2:65" s="11" customFormat="1" ht="25.9" customHeight="1">
      <c r="B94" s="120"/>
      <c r="D94" s="121" t="s">
        <v>70</v>
      </c>
      <c r="E94" s="122" t="s">
        <v>651</v>
      </c>
      <c r="F94" s="122" t="s">
        <v>1982</v>
      </c>
      <c r="I94" s="123"/>
      <c r="J94" s="124">
        <f>BK94</f>
        <v>0</v>
      </c>
      <c r="L94" s="120"/>
      <c r="M94" s="125"/>
      <c r="P94" s="126">
        <f>P95</f>
        <v>0</v>
      </c>
      <c r="R94" s="126">
        <f>R95</f>
        <v>11.820529200000001</v>
      </c>
      <c r="T94" s="127">
        <f>T95</f>
        <v>6.2903999999999991</v>
      </c>
      <c r="AR94" s="121" t="s">
        <v>89</v>
      </c>
      <c r="AT94" s="128" t="s">
        <v>70</v>
      </c>
      <c r="AU94" s="128" t="s">
        <v>71</v>
      </c>
      <c r="AY94" s="121" t="s">
        <v>189</v>
      </c>
      <c r="BK94" s="129">
        <f>BK95</f>
        <v>0</v>
      </c>
    </row>
    <row r="95" spans="2:65" s="11" customFormat="1" ht="22.9" customHeight="1">
      <c r="B95" s="120"/>
      <c r="D95" s="121" t="s">
        <v>70</v>
      </c>
      <c r="E95" s="130" t="s">
        <v>1983</v>
      </c>
      <c r="F95" s="130" t="s">
        <v>1984</v>
      </c>
      <c r="I95" s="123"/>
      <c r="J95" s="131">
        <f>BK95</f>
        <v>0</v>
      </c>
      <c r="L95" s="120"/>
      <c r="M95" s="125"/>
      <c r="P95" s="126">
        <f>SUM(P96:P203)</f>
        <v>0</v>
      </c>
      <c r="R95" s="126">
        <f>SUM(R96:R203)</f>
        <v>11.820529200000001</v>
      </c>
      <c r="T95" s="127">
        <f>SUM(T96:T203)</f>
        <v>6.2903999999999991</v>
      </c>
      <c r="AR95" s="121" t="s">
        <v>89</v>
      </c>
      <c r="AT95" s="128" t="s">
        <v>70</v>
      </c>
      <c r="AU95" s="128" t="s">
        <v>78</v>
      </c>
      <c r="AY95" s="121" t="s">
        <v>189</v>
      </c>
      <c r="BK95" s="129">
        <f>SUM(BK96:BK203)</f>
        <v>0</v>
      </c>
    </row>
    <row r="96" spans="2:65" s="1" customFormat="1" ht="16.5" customHeight="1">
      <c r="B96" s="32"/>
      <c r="C96" s="132" t="s">
        <v>78</v>
      </c>
      <c r="D96" s="132" t="s">
        <v>191</v>
      </c>
      <c r="E96" s="133" t="s">
        <v>1985</v>
      </c>
      <c r="F96" s="134" t="s">
        <v>1986</v>
      </c>
      <c r="G96" s="135" t="s">
        <v>1987</v>
      </c>
      <c r="H96" s="136">
        <v>8.9999999999999993E-3</v>
      </c>
      <c r="I96" s="137"/>
      <c r="J96" s="138">
        <f>ROUND(I96*H96,2)</f>
        <v>0</v>
      </c>
      <c r="K96" s="134" t="s">
        <v>194</v>
      </c>
      <c r="L96" s="32"/>
      <c r="M96" s="139" t="s">
        <v>18</v>
      </c>
      <c r="N96" s="140" t="s">
        <v>42</v>
      </c>
      <c r="P96" s="141">
        <f>O96*H96</f>
        <v>0</v>
      </c>
      <c r="Q96" s="141">
        <v>8.8000000000000005E-3</v>
      </c>
      <c r="R96" s="141">
        <f>Q96*H96</f>
        <v>7.9200000000000001E-5</v>
      </c>
      <c r="S96" s="141">
        <v>0</v>
      </c>
      <c r="T96" s="142">
        <f>S96*H96</f>
        <v>0</v>
      </c>
      <c r="AR96" s="143" t="s">
        <v>602</v>
      </c>
      <c r="AT96" s="143" t="s">
        <v>191</v>
      </c>
      <c r="AU96" s="143" t="s">
        <v>80</v>
      </c>
      <c r="AY96" s="17" t="s">
        <v>189</v>
      </c>
      <c r="BE96" s="144">
        <f>IF(N96="základní",J96,0)</f>
        <v>0</v>
      </c>
      <c r="BF96" s="144">
        <f>IF(N96="snížená",J96,0)</f>
        <v>0</v>
      </c>
      <c r="BG96" s="144">
        <f>IF(N96="zákl. přenesená",J96,0)</f>
        <v>0</v>
      </c>
      <c r="BH96" s="144">
        <f>IF(N96="sníž. přenesená",J96,0)</f>
        <v>0</v>
      </c>
      <c r="BI96" s="144">
        <f>IF(N96="nulová",J96,0)</f>
        <v>0</v>
      </c>
      <c r="BJ96" s="17" t="s">
        <v>78</v>
      </c>
      <c r="BK96" s="144">
        <f>ROUND(I96*H96,2)</f>
        <v>0</v>
      </c>
      <c r="BL96" s="17" t="s">
        <v>602</v>
      </c>
      <c r="BM96" s="143" t="s">
        <v>1988</v>
      </c>
    </row>
    <row r="97" spans="2:65" s="1" customFormat="1">
      <c r="B97" s="32"/>
      <c r="D97" s="145" t="s">
        <v>197</v>
      </c>
      <c r="F97" s="146" t="s">
        <v>1989</v>
      </c>
      <c r="I97" s="147"/>
      <c r="L97" s="32"/>
      <c r="M97" s="148"/>
      <c r="T97" s="51"/>
      <c r="AT97" s="17" t="s">
        <v>197</v>
      </c>
      <c r="AU97" s="17" t="s">
        <v>80</v>
      </c>
    </row>
    <row r="98" spans="2:65" s="12" customFormat="1">
      <c r="B98" s="149"/>
      <c r="D98" s="150" t="s">
        <v>144</v>
      </c>
      <c r="E98" s="151" t="s">
        <v>18</v>
      </c>
      <c r="F98" s="152" t="s">
        <v>1990</v>
      </c>
      <c r="H98" s="153">
        <v>8.9999999999999993E-3</v>
      </c>
      <c r="I98" s="154"/>
      <c r="L98" s="149"/>
      <c r="M98" s="155"/>
      <c r="T98" s="156"/>
      <c r="AT98" s="151" t="s">
        <v>144</v>
      </c>
      <c r="AU98" s="151" t="s">
        <v>80</v>
      </c>
      <c r="AV98" s="12" t="s">
        <v>80</v>
      </c>
      <c r="AW98" s="12" t="s">
        <v>32</v>
      </c>
      <c r="AX98" s="12" t="s">
        <v>78</v>
      </c>
      <c r="AY98" s="151" t="s">
        <v>189</v>
      </c>
    </row>
    <row r="99" spans="2:65" s="1" customFormat="1" ht="24.2" customHeight="1">
      <c r="B99" s="32"/>
      <c r="C99" s="132" t="s">
        <v>80</v>
      </c>
      <c r="D99" s="132" t="s">
        <v>191</v>
      </c>
      <c r="E99" s="133" t="s">
        <v>1991</v>
      </c>
      <c r="F99" s="134" t="s">
        <v>1992</v>
      </c>
      <c r="G99" s="135" t="s">
        <v>135</v>
      </c>
      <c r="H99" s="136">
        <v>3.6</v>
      </c>
      <c r="I99" s="137"/>
      <c r="J99" s="138">
        <f>ROUND(I99*H99,2)</f>
        <v>0</v>
      </c>
      <c r="K99" s="134" t="s">
        <v>194</v>
      </c>
      <c r="L99" s="32"/>
      <c r="M99" s="139" t="s">
        <v>18</v>
      </c>
      <c r="N99" s="140" t="s">
        <v>42</v>
      </c>
      <c r="P99" s="141">
        <f>O99*H99</f>
        <v>0</v>
      </c>
      <c r="Q99" s="141">
        <v>0</v>
      </c>
      <c r="R99" s="141">
        <f>Q99*H99</f>
        <v>0</v>
      </c>
      <c r="S99" s="141">
        <v>0</v>
      </c>
      <c r="T99" s="142">
        <f>S99*H99</f>
        <v>0</v>
      </c>
      <c r="AR99" s="143" t="s">
        <v>602</v>
      </c>
      <c r="AT99" s="143" t="s">
        <v>191</v>
      </c>
      <c r="AU99" s="143" t="s">
        <v>80</v>
      </c>
      <c r="AY99" s="17" t="s">
        <v>189</v>
      </c>
      <c r="BE99" s="144">
        <f>IF(N99="základní",J99,0)</f>
        <v>0</v>
      </c>
      <c r="BF99" s="144">
        <f>IF(N99="snížená",J99,0)</f>
        <v>0</v>
      </c>
      <c r="BG99" s="144">
        <f>IF(N99="zákl. přenesená",J99,0)</f>
        <v>0</v>
      </c>
      <c r="BH99" s="144">
        <f>IF(N99="sníž. přenesená",J99,0)</f>
        <v>0</v>
      </c>
      <c r="BI99" s="144">
        <f>IF(N99="nulová",J99,0)</f>
        <v>0</v>
      </c>
      <c r="BJ99" s="17" t="s">
        <v>78</v>
      </c>
      <c r="BK99" s="144">
        <f>ROUND(I99*H99,2)</f>
        <v>0</v>
      </c>
      <c r="BL99" s="17" t="s">
        <v>602</v>
      </c>
      <c r="BM99" s="143" t="s">
        <v>1993</v>
      </c>
    </row>
    <row r="100" spans="2:65" s="1" customFormat="1">
      <c r="B100" s="32"/>
      <c r="D100" s="145" t="s">
        <v>197</v>
      </c>
      <c r="F100" s="146" t="s">
        <v>1994</v>
      </c>
      <c r="I100" s="147"/>
      <c r="L100" s="32"/>
      <c r="M100" s="148"/>
      <c r="T100" s="51"/>
      <c r="AT100" s="17" t="s">
        <v>197</v>
      </c>
      <c r="AU100" s="17" t="s">
        <v>80</v>
      </c>
    </row>
    <row r="101" spans="2:65" s="12" customFormat="1">
      <c r="B101" s="149"/>
      <c r="D101" s="150" t="s">
        <v>144</v>
      </c>
      <c r="E101" s="151" t="s">
        <v>18</v>
      </c>
      <c r="F101" s="152" t="s">
        <v>1995</v>
      </c>
      <c r="H101" s="153">
        <v>3.6</v>
      </c>
      <c r="I101" s="154"/>
      <c r="L101" s="149"/>
      <c r="M101" s="155"/>
      <c r="T101" s="156"/>
      <c r="AT101" s="151" t="s">
        <v>144</v>
      </c>
      <c r="AU101" s="151" t="s">
        <v>80</v>
      </c>
      <c r="AV101" s="12" t="s">
        <v>80</v>
      </c>
      <c r="AW101" s="12" t="s">
        <v>32</v>
      </c>
      <c r="AX101" s="12" t="s">
        <v>78</v>
      </c>
      <c r="AY101" s="151" t="s">
        <v>189</v>
      </c>
    </row>
    <row r="102" spans="2:65" s="1" customFormat="1" ht="16.5" customHeight="1">
      <c r="B102" s="32"/>
      <c r="C102" s="132" t="s">
        <v>89</v>
      </c>
      <c r="D102" s="132" t="s">
        <v>191</v>
      </c>
      <c r="E102" s="133" t="s">
        <v>1996</v>
      </c>
      <c r="F102" s="134" t="s">
        <v>1997</v>
      </c>
      <c r="G102" s="135" t="s">
        <v>1998</v>
      </c>
      <c r="H102" s="136">
        <v>10</v>
      </c>
      <c r="I102" s="137"/>
      <c r="J102" s="138">
        <f>ROUND(I102*H102,2)</f>
        <v>0</v>
      </c>
      <c r="K102" s="134" t="s">
        <v>194</v>
      </c>
      <c r="L102" s="32"/>
      <c r="M102" s="139" t="s">
        <v>18</v>
      </c>
      <c r="N102" s="140" t="s">
        <v>42</v>
      </c>
      <c r="P102" s="141">
        <f>O102*H102</f>
        <v>0</v>
      </c>
      <c r="Q102" s="141">
        <v>0</v>
      </c>
      <c r="R102" s="141">
        <f>Q102*H102</f>
        <v>0</v>
      </c>
      <c r="S102" s="141">
        <v>0</v>
      </c>
      <c r="T102" s="142">
        <f>S102*H102</f>
        <v>0</v>
      </c>
      <c r="AR102" s="143" t="s">
        <v>602</v>
      </c>
      <c r="AT102" s="143" t="s">
        <v>191</v>
      </c>
      <c r="AU102" s="143" t="s">
        <v>80</v>
      </c>
      <c r="AY102" s="17" t="s">
        <v>189</v>
      </c>
      <c r="BE102" s="144">
        <f>IF(N102="základní",J102,0)</f>
        <v>0</v>
      </c>
      <c r="BF102" s="144">
        <f>IF(N102="snížená",J102,0)</f>
        <v>0</v>
      </c>
      <c r="BG102" s="144">
        <f>IF(N102="zákl. přenesená",J102,0)</f>
        <v>0</v>
      </c>
      <c r="BH102" s="144">
        <f>IF(N102="sníž. přenesená",J102,0)</f>
        <v>0</v>
      </c>
      <c r="BI102" s="144">
        <f>IF(N102="nulová",J102,0)</f>
        <v>0</v>
      </c>
      <c r="BJ102" s="17" t="s">
        <v>78</v>
      </c>
      <c r="BK102" s="144">
        <f>ROUND(I102*H102,2)</f>
        <v>0</v>
      </c>
      <c r="BL102" s="17" t="s">
        <v>602</v>
      </c>
      <c r="BM102" s="143" t="s">
        <v>1999</v>
      </c>
    </row>
    <row r="103" spans="2:65" s="1" customFormat="1">
      <c r="B103" s="32"/>
      <c r="D103" s="145" t="s">
        <v>197</v>
      </c>
      <c r="F103" s="146" t="s">
        <v>2000</v>
      </c>
      <c r="I103" s="147"/>
      <c r="L103" s="32"/>
      <c r="M103" s="148"/>
      <c r="T103" s="51"/>
      <c r="AT103" s="17" t="s">
        <v>197</v>
      </c>
      <c r="AU103" s="17" t="s">
        <v>80</v>
      </c>
    </row>
    <row r="104" spans="2:65" s="12" customFormat="1">
      <c r="B104" s="149"/>
      <c r="D104" s="150" t="s">
        <v>144</v>
      </c>
      <c r="E104" s="151" t="s">
        <v>18</v>
      </c>
      <c r="F104" s="152" t="s">
        <v>2001</v>
      </c>
      <c r="H104" s="153">
        <v>10</v>
      </c>
      <c r="I104" s="154"/>
      <c r="L104" s="149"/>
      <c r="M104" s="155"/>
      <c r="T104" s="156"/>
      <c r="AT104" s="151" t="s">
        <v>144</v>
      </c>
      <c r="AU104" s="151" t="s">
        <v>80</v>
      </c>
      <c r="AV104" s="12" t="s">
        <v>80</v>
      </c>
      <c r="AW104" s="12" t="s">
        <v>32</v>
      </c>
      <c r="AX104" s="12" t="s">
        <v>78</v>
      </c>
      <c r="AY104" s="151" t="s">
        <v>189</v>
      </c>
    </row>
    <row r="105" spans="2:65" s="1" customFormat="1" ht="16.5" customHeight="1">
      <c r="B105" s="32"/>
      <c r="C105" s="132" t="s">
        <v>195</v>
      </c>
      <c r="D105" s="132" t="s">
        <v>191</v>
      </c>
      <c r="E105" s="133" t="s">
        <v>2002</v>
      </c>
      <c r="F105" s="134" t="s">
        <v>2003</v>
      </c>
      <c r="G105" s="135" t="s">
        <v>135</v>
      </c>
      <c r="H105" s="136">
        <v>6</v>
      </c>
      <c r="I105" s="137"/>
      <c r="J105" s="138">
        <f>ROUND(I105*H105,2)</f>
        <v>0</v>
      </c>
      <c r="K105" s="134" t="s">
        <v>194</v>
      </c>
      <c r="L105" s="32"/>
      <c r="M105" s="139" t="s">
        <v>18</v>
      </c>
      <c r="N105" s="140" t="s">
        <v>42</v>
      </c>
      <c r="P105" s="141">
        <f>O105*H105</f>
        <v>0</v>
      </c>
      <c r="Q105" s="141">
        <v>1.7129999999999999E-2</v>
      </c>
      <c r="R105" s="141">
        <f>Q105*H105</f>
        <v>0.10278</v>
      </c>
      <c r="S105" s="141">
        <v>0</v>
      </c>
      <c r="T105" s="142">
        <f>S105*H105</f>
        <v>0</v>
      </c>
      <c r="AR105" s="143" t="s">
        <v>602</v>
      </c>
      <c r="AT105" s="143" t="s">
        <v>191</v>
      </c>
      <c r="AU105" s="143" t="s">
        <v>80</v>
      </c>
      <c r="AY105" s="17" t="s">
        <v>189</v>
      </c>
      <c r="BE105" s="144">
        <f>IF(N105="základní",J105,0)</f>
        <v>0</v>
      </c>
      <c r="BF105" s="144">
        <f>IF(N105="snížená",J105,0)</f>
        <v>0</v>
      </c>
      <c r="BG105" s="144">
        <f>IF(N105="zákl. přenesená",J105,0)</f>
        <v>0</v>
      </c>
      <c r="BH105" s="144">
        <f>IF(N105="sníž. přenesená",J105,0)</f>
        <v>0</v>
      </c>
      <c r="BI105" s="144">
        <f>IF(N105="nulová",J105,0)</f>
        <v>0</v>
      </c>
      <c r="BJ105" s="17" t="s">
        <v>78</v>
      </c>
      <c r="BK105" s="144">
        <f>ROUND(I105*H105,2)</f>
        <v>0</v>
      </c>
      <c r="BL105" s="17" t="s">
        <v>602</v>
      </c>
      <c r="BM105" s="143" t="s">
        <v>2004</v>
      </c>
    </row>
    <row r="106" spans="2:65" s="1" customFormat="1">
      <c r="B106" s="32"/>
      <c r="D106" s="145" t="s">
        <v>197</v>
      </c>
      <c r="F106" s="146" t="s">
        <v>2005</v>
      </c>
      <c r="I106" s="147"/>
      <c r="L106" s="32"/>
      <c r="M106" s="148"/>
      <c r="T106" s="51"/>
      <c r="AT106" s="17" t="s">
        <v>197</v>
      </c>
      <c r="AU106" s="17" t="s">
        <v>80</v>
      </c>
    </row>
    <row r="107" spans="2:65" s="1" customFormat="1" ht="16.5" customHeight="1">
      <c r="B107" s="32"/>
      <c r="C107" s="132" t="s">
        <v>217</v>
      </c>
      <c r="D107" s="132" t="s">
        <v>191</v>
      </c>
      <c r="E107" s="133" t="s">
        <v>2006</v>
      </c>
      <c r="F107" s="134" t="s">
        <v>2007</v>
      </c>
      <c r="G107" s="135" t="s">
        <v>135</v>
      </c>
      <c r="H107" s="136">
        <v>6</v>
      </c>
      <c r="I107" s="137"/>
      <c r="J107" s="138">
        <f>ROUND(I107*H107,2)</f>
        <v>0</v>
      </c>
      <c r="K107" s="134" t="s">
        <v>194</v>
      </c>
      <c r="L107" s="32"/>
      <c r="M107" s="139" t="s">
        <v>18</v>
      </c>
      <c r="N107" s="140" t="s">
        <v>42</v>
      </c>
      <c r="P107" s="141">
        <f>O107*H107</f>
        <v>0</v>
      </c>
      <c r="Q107" s="141">
        <v>0</v>
      </c>
      <c r="R107" s="141">
        <f>Q107*H107</f>
        <v>0</v>
      </c>
      <c r="S107" s="141">
        <v>0</v>
      </c>
      <c r="T107" s="142">
        <f>S107*H107</f>
        <v>0</v>
      </c>
      <c r="AR107" s="143" t="s">
        <v>602</v>
      </c>
      <c r="AT107" s="143" t="s">
        <v>191</v>
      </c>
      <c r="AU107" s="143" t="s">
        <v>80</v>
      </c>
      <c r="AY107" s="17" t="s">
        <v>189</v>
      </c>
      <c r="BE107" s="144">
        <f>IF(N107="základní",J107,0)</f>
        <v>0</v>
      </c>
      <c r="BF107" s="144">
        <f>IF(N107="snížená",J107,0)</f>
        <v>0</v>
      </c>
      <c r="BG107" s="144">
        <f>IF(N107="zákl. přenesená",J107,0)</f>
        <v>0</v>
      </c>
      <c r="BH107" s="144">
        <f>IF(N107="sníž. přenesená",J107,0)</f>
        <v>0</v>
      </c>
      <c r="BI107" s="144">
        <f>IF(N107="nulová",J107,0)</f>
        <v>0</v>
      </c>
      <c r="BJ107" s="17" t="s">
        <v>78</v>
      </c>
      <c r="BK107" s="144">
        <f>ROUND(I107*H107,2)</f>
        <v>0</v>
      </c>
      <c r="BL107" s="17" t="s">
        <v>602</v>
      </c>
      <c r="BM107" s="143" t="s">
        <v>2008</v>
      </c>
    </row>
    <row r="108" spans="2:65" s="1" customFormat="1">
      <c r="B108" s="32"/>
      <c r="D108" s="145" t="s">
        <v>197</v>
      </c>
      <c r="F108" s="146" t="s">
        <v>2009</v>
      </c>
      <c r="I108" s="147"/>
      <c r="L108" s="32"/>
      <c r="M108" s="148"/>
      <c r="T108" s="51"/>
      <c r="AT108" s="17" t="s">
        <v>197</v>
      </c>
      <c r="AU108" s="17" t="s">
        <v>80</v>
      </c>
    </row>
    <row r="109" spans="2:65" s="1" customFormat="1" ht="16.5" customHeight="1">
      <c r="B109" s="32"/>
      <c r="C109" s="132" t="s">
        <v>223</v>
      </c>
      <c r="D109" s="132" t="s">
        <v>191</v>
      </c>
      <c r="E109" s="133" t="s">
        <v>2010</v>
      </c>
      <c r="F109" s="134" t="s">
        <v>2011</v>
      </c>
      <c r="G109" s="135" t="s">
        <v>286</v>
      </c>
      <c r="H109" s="136">
        <v>25</v>
      </c>
      <c r="I109" s="137"/>
      <c r="J109" s="138">
        <f>ROUND(I109*H109,2)</f>
        <v>0</v>
      </c>
      <c r="K109" s="134" t="s">
        <v>194</v>
      </c>
      <c r="L109" s="32"/>
      <c r="M109" s="139" t="s">
        <v>18</v>
      </c>
      <c r="N109" s="140" t="s">
        <v>42</v>
      </c>
      <c r="P109" s="141">
        <f>O109*H109</f>
        <v>0</v>
      </c>
      <c r="Q109" s="141">
        <v>1.4999999999999999E-4</v>
      </c>
      <c r="R109" s="141">
        <f>Q109*H109</f>
        <v>3.7499999999999999E-3</v>
      </c>
      <c r="S109" s="141">
        <v>0</v>
      </c>
      <c r="T109" s="142">
        <f>S109*H109</f>
        <v>0</v>
      </c>
      <c r="AR109" s="143" t="s">
        <v>602</v>
      </c>
      <c r="AT109" s="143" t="s">
        <v>191</v>
      </c>
      <c r="AU109" s="143" t="s">
        <v>80</v>
      </c>
      <c r="AY109" s="17" t="s">
        <v>189</v>
      </c>
      <c r="BE109" s="144">
        <f>IF(N109="základní",J109,0)</f>
        <v>0</v>
      </c>
      <c r="BF109" s="144">
        <f>IF(N109="snížená",J109,0)</f>
        <v>0</v>
      </c>
      <c r="BG109" s="144">
        <f>IF(N109="zákl. přenesená",J109,0)</f>
        <v>0</v>
      </c>
      <c r="BH109" s="144">
        <f>IF(N109="sníž. přenesená",J109,0)</f>
        <v>0</v>
      </c>
      <c r="BI109" s="144">
        <f>IF(N109="nulová",J109,0)</f>
        <v>0</v>
      </c>
      <c r="BJ109" s="17" t="s">
        <v>78</v>
      </c>
      <c r="BK109" s="144">
        <f>ROUND(I109*H109,2)</f>
        <v>0</v>
      </c>
      <c r="BL109" s="17" t="s">
        <v>602</v>
      </c>
      <c r="BM109" s="143" t="s">
        <v>2012</v>
      </c>
    </row>
    <row r="110" spans="2:65" s="1" customFormat="1">
      <c r="B110" s="32"/>
      <c r="D110" s="145" t="s">
        <v>197</v>
      </c>
      <c r="F110" s="146" t="s">
        <v>2013</v>
      </c>
      <c r="I110" s="147"/>
      <c r="L110" s="32"/>
      <c r="M110" s="148"/>
      <c r="T110" s="51"/>
      <c r="AT110" s="17" t="s">
        <v>197</v>
      </c>
      <c r="AU110" s="17" t="s">
        <v>80</v>
      </c>
    </row>
    <row r="111" spans="2:65" s="1" customFormat="1" ht="16.5" customHeight="1">
      <c r="B111" s="32"/>
      <c r="C111" s="132" t="s">
        <v>229</v>
      </c>
      <c r="D111" s="132" t="s">
        <v>191</v>
      </c>
      <c r="E111" s="133" t="s">
        <v>2014</v>
      </c>
      <c r="F111" s="134" t="s">
        <v>2015</v>
      </c>
      <c r="G111" s="135" t="s">
        <v>286</v>
      </c>
      <c r="H111" s="136">
        <v>25</v>
      </c>
      <c r="I111" s="137"/>
      <c r="J111" s="138">
        <f>ROUND(I111*H111,2)</f>
        <v>0</v>
      </c>
      <c r="K111" s="134" t="s">
        <v>194</v>
      </c>
      <c r="L111" s="32"/>
      <c r="M111" s="139" t="s">
        <v>18</v>
      </c>
      <c r="N111" s="140" t="s">
        <v>42</v>
      </c>
      <c r="P111" s="141">
        <f>O111*H111</f>
        <v>0</v>
      </c>
      <c r="Q111" s="141">
        <v>0</v>
      </c>
      <c r="R111" s="141">
        <f>Q111*H111</f>
        <v>0</v>
      </c>
      <c r="S111" s="141">
        <v>0</v>
      </c>
      <c r="T111" s="142">
        <f>S111*H111</f>
        <v>0</v>
      </c>
      <c r="AR111" s="143" t="s">
        <v>602</v>
      </c>
      <c r="AT111" s="143" t="s">
        <v>191</v>
      </c>
      <c r="AU111" s="143" t="s">
        <v>80</v>
      </c>
      <c r="AY111" s="17" t="s">
        <v>189</v>
      </c>
      <c r="BE111" s="144">
        <f>IF(N111="základní",J111,0)</f>
        <v>0</v>
      </c>
      <c r="BF111" s="144">
        <f>IF(N111="snížená",J111,0)</f>
        <v>0</v>
      </c>
      <c r="BG111" s="144">
        <f>IF(N111="zákl. přenesená",J111,0)</f>
        <v>0</v>
      </c>
      <c r="BH111" s="144">
        <f>IF(N111="sníž. přenesená",J111,0)</f>
        <v>0</v>
      </c>
      <c r="BI111" s="144">
        <f>IF(N111="nulová",J111,0)</f>
        <v>0</v>
      </c>
      <c r="BJ111" s="17" t="s">
        <v>78</v>
      </c>
      <c r="BK111" s="144">
        <f>ROUND(I111*H111,2)</f>
        <v>0</v>
      </c>
      <c r="BL111" s="17" t="s">
        <v>602</v>
      </c>
      <c r="BM111" s="143" t="s">
        <v>2016</v>
      </c>
    </row>
    <row r="112" spans="2:65" s="1" customFormat="1">
      <c r="B112" s="32"/>
      <c r="D112" s="145" t="s">
        <v>197</v>
      </c>
      <c r="F112" s="146" t="s">
        <v>2017</v>
      </c>
      <c r="I112" s="147"/>
      <c r="L112" s="32"/>
      <c r="M112" s="148"/>
      <c r="T112" s="51"/>
      <c r="AT112" s="17" t="s">
        <v>197</v>
      </c>
      <c r="AU112" s="17" t="s">
        <v>80</v>
      </c>
    </row>
    <row r="113" spans="2:65" s="1" customFormat="1" ht="16.5" customHeight="1">
      <c r="B113" s="32"/>
      <c r="C113" s="132" t="s">
        <v>234</v>
      </c>
      <c r="D113" s="132" t="s">
        <v>191</v>
      </c>
      <c r="E113" s="133" t="s">
        <v>2018</v>
      </c>
      <c r="F113" s="134" t="s">
        <v>2019</v>
      </c>
      <c r="G113" s="135" t="s">
        <v>286</v>
      </c>
      <c r="H113" s="136">
        <v>3</v>
      </c>
      <c r="I113" s="137"/>
      <c r="J113" s="138">
        <f>ROUND(I113*H113,2)</f>
        <v>0</v>
      </c>
      <c r="K113" s="134" t="s">
        <v>194</v>
      </c>
      <c r="L113" s="32"/>
      <c r="M113" s="139" t="s">
        <v>18</v>
      </c>
      <c r="N113" s="140" t="s">
        <v>42</v>
      </c>
      <c r="P113" s="141">
        <f>O113*H113</f>
        <v>0</v>
      </c>
      <c r="Q113" s="141">
        <v>4.6999999999999999E-4</v>
      </c>
      <c r="R113" s="141">
        <f>Q113*H113</f>
        <v>1.41E-3</v>
      </c>
      <c r="S113" s="141">
        <v>0</v>
      </c>
      <c r="T113" s="142">
        <f>S113*H113</f>
        <v>0</v>
      </c>
      <c r="AR113" s="143" t="s">
        <v>602</v>
      </c>
      <c r="AT113" s="143" t="s">
        <v>191</v>
      </c>
      <c r="AU113" s="143" t="s">
        <v>80</v>
      </c>
      <c r="AY113" s="17" t="s">
        <v>189</v>
      </c>
      <c r="BE113" s="144">
        <f>IF(N113="základní",J113,0)</f>
        <v>0</v>
      </c>
      <c r="BF113" s="144">
        <f>IF(N113="snížená",J113,0)</f>
        <v>0</v>
      </c>
      <c r="BG113" s="144">
        <f>IF(N113="zákl. přenesená",J113,0)</f>
        <v>0</v>
      </c>
      <c r="BH113" s="144">
        <f>IF(N113="sníž. přenesená",J113,0)</f>
        <v>0</v>
      </c>
      <c r="BI113" s="144">
        <f>IF(N113="nulová",J113,0)</f>
        <v>0</v>
      </c>
      <c r="BJ113" s="17" t="s">
        <v>78</v>
      </c>
      <c r="BK113" s="144">
        <f>ROUND(I113*H113,2)</f>
        <v>0</v>
      </c>
      <c r="BL113" s="17" t="s">
        <v>602</v>
      </c>
      <c r="BM113" s="143" t="s">
        <v>2020</v>
      </c>
    </row>
    <row r="114" spans="2:65" s="1" customFormat="1">
      <c r="B114" s="32"/>
      <c r="D114" s="145" t="s">
        <v>197</v>
      </c>
      <c r="F114" s="146" t="s">
        <v>2021</v>
      </c>
      <c r="I114" s="147"/>
      <c r="L114" s="32"/>
      <c r="M114" s="148"/>
      <c r="T114" s="51"/>
      <c r="AT114" s="17" t="s">
        <v>197</v>
      </c>
      <c r="AU114" s="17" t="s">
        <v>80</v>
      </c>
    </row>
    <row r="115" spans="2:65" s="1" customFormat="1" ht="16.5" customHeight="1">
      <c r="B115" s="32"/>
      <c r="C115" s="132" t="s">
        <v>241</v>
      </c>
      <c r="D115" s="132" t="s">
        <v>191</v>
      </c>
      <c r="E115" s="133" t="s">
        <v>2022</v>
      </c>
      <c r="F115" s="134" t="s">
        <v>2023</v>
      </c>
      <c r="G115" s="135" t="s">
        <v>286</v>
      </c>
      <c r="H115" s="136">
        <v>3</v>
      </c>
      <c r="I115" s="137"/>
      <c r="J115" s="138">
        <f>ROUND(I115*H115,2)</f>
        <v>0</v>
      </c>
      <c r="K115" s="134" t="s">
        <v>194</v>
      </c>
      <c r="L115" s="32"/>
      <c r="M115" s="139" t="s">
        <v>18</v>
      </c>
      <c r="N115" s="140" t="s">
        <v>42</v>
      </c>
      <c r="P115" s="141">
        <f>O115*H115</f>
        <v>0</v>
      </c>
      <c r="Q115" s="141">
        <v>0</v>
      </c>
      <c r="R115" s="141">
        <f>Q115*H115</f>
        <v>0</v>
      </c>
      <c r="S115" s="141">
        <v>0</v>
      </c>
      <c r="T115" s="142">
        <f>S115*H115</f>
        <v>0</v>
      </c>
      <c r="AR115" s="143" t="s">
        <v>602</v>
      </c>
      <c r="AT115" s="143" t="s">
        <v>191</v>
      </c>
      <c r="AU115" s="143" t="s">
        <v>80</v>
      </c>
      <c r="AY115" s="17" t="s">
        <v>189</v>
      </c>
      <c r="BE115" s="144">
        <f>IF(N115="základní",J115,0)</f>
        <v>0</v>
      </c>
      <c r="BF115" s="144">
        <f>IF(N115="snížená",J115,0)</f>
        <v>0</v>
      </c>
      <c r="BG115" s="144">
        <f>IF(N115="zákl. přenesená",J115,0)</f>
        <v>0</v>
      </c>
      <c r="BH115" s="144">
        <f>IF(N115="sníž. přenesená",J115,0)</f>
        <v>0</v>
      </c>
      <c r="BI115" s="144">
        <f>IF(N115="nulová",J115,0)</f>
        <v>0</v>
      </c>
      <c r="BJ115" s="17" t="s">
        <v>78</v>
      </c>
      <c r="BK115" s="144">
        <f>ROUND(I115*H115,2)</f>
        <v>0</v>
      </c>
      <c r="BL115" s="17" t="s">
        <v>602</v>
      </c>
      <c r="BM115" s="143" t="s">
        <v>2024</v>
      </c>
    </row>
    <row r="116" spans="2:65" s="1" customFormat="1">
      <c r="B116" s="32"/>
      <c r="D116" s="145" t="s">
        <v>197</v>
      </c>
      <c r="F116" s="146" t="s">
        <v>2025</v>
      </c>
      <c r="I116" s="147"/>
      <c r="L116" s="32"/>
      <c r="M116" s="148"/>
      <c r="T116" s="51"/>
      <c r="AT116" s="17" t="s">
        <v>197</v>
      </c>
      <c r="AU116" s="17" t="s">
        <v>80</v>
      </c>
    </row>
    <row r="117" spans="2:65" s="1" customFormat="1" ht="16.5" customHeight="1">
      <c r="B117" s="32"/>
      <c r="C117" s="132" t="s">
        <v>247</v>
      </c>
      <c r="D117" s="132" t="s">
        <v>191</v>
      </c>
      <c r="E117" s="133" t="s">
        <v>2026</v>
      </c>
      <c r="F117" s="134" t="s">
        <v>2027</v>
      </c>
      <c r="G117" s="135" t="s">
        <v>286</v>
      </c>
      <c r="H117" s="136">
        <v>25</v>
      </c>
      <c r="I117" s="137"/>
      <c r="J117" s="138">
        <f>ROUND(I117*H117,2)</f>
        <v>0</v>
      </c>
      <c r="K117" s="134" t="s">
        <v>194</v>
      </c>
      <c r="L117" s="32"/>
      <c r="M117" s="139" t="s">
        <v>18</v>
      </c>
      <c r="N117" s="140" t="s">
        <v>42</v>
      </c>
      <c r="P117" s="141">
        <f>O117*H117</f>
        <v>0</v>
      </c>
      <c r="Q117" s="141">
        <v>5.5999999999999995E-4</v>
      </c>
      <c r="R117" s="141">
        <f>Q117*H117</f>
        <v>1.3999999999999999E-2</v>
      </c>
      <c r="S117" s="141">
        <v>0</v>
      </c>
      <c r="T117" s="142">
        <f>S117*H117</f>
        <v>0</v>
      </c>
      <c r="AR117" s="143" t="s">
        <v>602</v>
      </c>
      <c r="AT117" s="143" t="s">
        <v>191</v>
      </c>
      <c r="AU117" s="143" t="s">
        <v>80</v>
      </c>
      <c r="AY117" s="17" t="s">
        <v>189</v>
      </c>
      <c r="BE117" s="144">
        <f>IF(N117="základní",J117,0)</f>
        <v>0</v>
      </c>
      <c r="BF117" s="144">
        <f>IF(N117="snížená",J117,0)</f>
        <v>0</v>
      </c>
      <c r="BG117" s="144">
        <f>IF(N117="zákl. přenesená",J117,0)</f>
        <v>0</v>
      </c>
      <c r="BH117" s="144">
        <f>IF(N117="sníž. přenesená",J117,0)</f>
        <v>0</v>
      </c>
      <c r="BI117" s="144">
        <f>IF(N117="nulová",J117,0)</f>
        <v>0</v>
      </c>
      <c r="BJ117" s="17" t="s">
        <v>78</v>
      </c>
      <c r="BK117" s="144">
        <f>ROUND(I117*H117,2)</f>
        <v>0</v>
      </c>
      <c r="BL117" s="17" t="s">
        <v>602</v>
      </c>
      <c r="BM117" s="143" t="s">
        <v>2028</v>
      </c>
    </row>
    <row r="118" spans="2:65" s="1" customFormat="1">
      <c r="B118" s="32"/>
      <c r="D118" s="145" t="s">
        <v>197</v>
      </c>
      <c r="F118" s="146" t="s">
        <v>2029</v>
      </c>
      <c r="I118" s="147"/>
      <c r="L118" s="32"/>
      <c r="M118" s="148"/>
      <c r="T118" s="51"/>
      <c r="AT118" s="17" t="s">
        <v>197</v>
      </c>
      <c r="AU118" s="17" t="s">
        <v>80</v>
      </c>
    </row>
    <row r="119" spans="2:65" s="1" customFormat="1" ht="24.2" customHeight="1">
      <c r="B119" s="32"/>
      <c r="C119" s="132" t="s">
        <v>253</v>
      </c>
      <c r="D119" s="132" t="s">
        <v>191</v>
      </c>
      <c r="E119" s="133" t="s">
        <v>2030</v>
      </c>
      <c r="F119" s="134" t="s">
        <v>2031</v>
      </c>
      <c r="G119" s="135" t="s">
        <v>131</v>
      </c>
      <c r="H119" s="136">
        <v>13.44</v>
      </c>
      <c r="I119" s="137"/>
      <c r="J119" s="138">
        <f>ROUND(I119*H119,2)</f>
        <v>0</v>
      </c>
      <c r="K119" s="134" t="s">
        <v>194</v>
      </c>
      <c r="L119" s="32"/>
      <c r="M119" s="139" t="s">
        <v>18</v>
      </c>
      <c r="N119" s="140" t="s">
        <v>42</v>
      </c>
      <c r="P119" s="141">
        <f>O119*H119</f>
        <v>0</v>
      </c>
      <c r="Q119" s="141">
        <v>0</v>
      </c>
      <c r="R119" s="141">
        <f>Q119*H119</f>
        <v>0</v>
      </c>
      <c r="S119" s="141">
        <v>0</v>
      </c>
      <c r="T119" s="142">
        <f>S119*H119</f>
        <v>0</v>
      </c>
      <c r="AR119" s="143" t="s">
        <v>195</v>
      </c>
      <c r="AT119" s="143" t="s">
        <v>191</v>
      </c>
      <c r="AU119" s="143" t="s">
        <v>80</v>
      </c>
      <c r="AY119" s="17" t="s">
        <v>189</v>
      </c>
      <c r="BE119" s="144">
        <f>IF(N119="základní",J119,0)</f>
        <v>0</v>
      </c>
      <c r="BF119" s="144">
        <f>IF(N119="snížená",J119,0)</f>
        <v>0</v>
      </c>
      <c r="BG119" s="144">
        <f>IF(N119="zákl. přenesená",J119,0)</f>
        <v>0</v>
      </c>
      <c r="BH119" s="144">
        <f>IF(N119="sníž. přenesená",J119,0)</f>
        <v>0</v>
      </c>
      <c r="BI119" s="144">
        <f>IF(N119="nulová",J119,0)</f>
        <v>0</v>
      </c>
      <c r="BJ119" s="17" t="s">
        <v>78</v>
      </c>
      <c r="BK119" s="144">
        <f>ROUND(I119*H119,2)</f>
        <v>0</v>
      </c>
      <c r="BL119" s="17" t="s">
        <v>195</v>
      </c>
      <c r="BM119" s="143" t="s">
        <v>2032</v>
      </c>
    </row>
    <row r="120" spans="2:65" s="1" customFormat="1">
      <c r="B120" s="32"/>
      <c r="D120" s="145" t="s">
        <v>197</v>
      </c>
      <c r="F120" s="146" t="s">
        <v>2033</v>
      </c>
      <c r="I120" s="147"/>
      <c r="L120" s="32"/>
      <c r="M120" s="148"/>
      <c r="T120" s="51"/>
      <c r="AT120" s="17" t="s">
        <v>197</v>
      </c>
      <c r="AU120" s="17" t="s">
        <v>80</v>
      </c>
    </row>
    <row r="121" spans="2:65" s="12" customFormat="1">
      <c r="B121" s="149"/>
      <c r="D121" s="150" t="s">
        <v>144</v>
      </c>
      <c r="E121" s="151" t="s">
        <v>18</v>
      </c>
      <c r="F121" s="152" t="s">
        <v>2034</v>
      </c>
      <c r="H121" s="153">
        <v>22.4</v>
      </c>
      <c r="I121" s="154"/>
      <c r="L121" s="149"/>
      <c r="M121" s="155"/>
      <c r="T121" s="156"/>
      <c r="AT121" s="151" t="s">
        <v>144</v>
      </c>
      <c r="AU121" s="151" t="s">
        <v>80</v>
      </c>
      <c r="AV121" s="12" t="s">
        <v>80</v>
      </c>
      <c r="AW121" s="12" t="s">
        <v>32</v>
      </c>
      <c r="AX121" s="12" t="s">
        <v>71</v>
      </c>
      <c r="AY121" s="151" t="s">
        <v>189</v>
      </c>
    </row>
    <row r="122" spans="2:65" s="13" customFormat="1">
      <c r="B122" s="158"/>
      <c r="D122" s="150" t="s">
        <v>144</v>
      </c>
      <c r="E122" s="159" t="s">
        <v>48</v>
      </c>
      <c r="F122" s="160" t="s">
        <v>268</v>
      </c>
      <c r="H122" s="161">
        <v>22.4</v>
      </c>
      <c r="I122" s="162"/>
      <c r="L122" s="158"/>
      <c r="M122" s="163"/>
      <c r="T122" s="164"/>
      <c r="AT122" s="159" t="s">
        <v>144</v>
      </c>
      <c r="AU122" s="159" t="s">
        <v>80</v>
      </c>
      <c r="AV122" s="13" t="s">
        <v>195</v>
      </c>
      <c r="AW122" s="13" t="s">
        <v>32</v>
      </c>
      <c r="AX122" s="13" t="s">
        <v>71</v>
      </c>
      <c r="AY122" s="159" t="s">
        <v>189</v>
      </c>
    </row>
    <row r="123" spans="2:65" s="12" customFormat="1">
      <c r="B123" s="149"/>
      <c r="D123" s="150" t="s">
        <v>144</v>
      </c>
      <c r="E123" s="151" t="s">
        <v>18</v>
      </c>
      <c r="F123" s="152" t="s">
        <v>2035</v>
      </c>
      <c r="H123" s="153">
        <v>13.44</v>
      </c>
      <c r="I123" s="154"/>
      <c r="L123" s="149"/>
      <c r="M123" s="155"/>
      <c r="T123" s="156"/>
      <c r="AT123" s="151" t="s">
        <v>144</v>
      </c>
      <c r="AU123" s="151" t="s">
        <v>80</v>
      </c>
      <c r="AV123" s="12" t="s">
        <v>80</v>
      </c>
      <c r="AW123" s="12" t="s">
        <v>32</v>
      </c>
      <c r="AX123" s="12" t="s">
        <v>78</v>
      </c>
      <c r="AY123" s="151" t="s">
        <v>189</v>
      </c>
    </row>
    <row r="124" spans="2:65" s="1" customFormat="1" ht="24.2" customHeight="1">
      <c r="B124" s="32"/>
      <c r="C124" s="132" t="s">
        <v>8</v>
      </c>
      <c r="D124" s="132" t="s">
        <v>191</v>
      </c>
      <c r="E124" s="133" t="s">
        <v>2036</v>
      </c>
      <c r="F124" s="134" t="s">
        <v>2037</v>
      </c>
      <c r="G124" s="135" t="s">
        <v>131</v>
      </c>
      <c r="H124" s="136">
        <v>8.9600000000000009</v>
      </c>
      <c r="I124" s="137"/>
      <c r="J124" s="138">
        <f>ROUND(I124*H124,2)</f>
        <v>0</v>
      </c>
      <c r="K124" s="134" t="s">
        <v>194</v>
      </c>
      <c r="L124" s="32"/>
      <c r="M124" s="139" t="s">
        <v>18</v>
      </c>
      <c r="N124" s="140" t="s">
        <v>42</v>
      </c>
      <c r="P124" s="141">
        <f>O124*H124</f>
        <v>0</v>
      </c>
      <c r="Q124" s="141">
        <v>0</v>
      </c>
      <c r="R124" s="141">
        <f>Q124*H124</f>
        <v>0</v>
      </c>
      <c r="S124" s="141">
        <v>0</v>
      </c>
      <c r="T124" s="142">
        <f>S124*H124</f>
        <v>0</v>
      </c>
      <c r="AR124" s="143" t="s">
        <v>195</v>
      </c>
      <c r="AT124" s="143" t="s">
        <v>191</v>
      </c>
      <c r="AU124" s="143" t="s">
        <v>80</v>
      </c>
      <c r="AY124" s="17" t="s">
        <v>189</v>
      </c>
      <c r="BE124" s="144">
        <f>IF(N124="základní",J124,0)</f>
        <v>0</v>
      </c>
      <c r="BF124" s="144">
        <f>IF(N124="snížená",J124,0)</f>
        <v>0</v>
      </c>
      <c r="BG124" s="144">
        <f>IF(N124="zákl. přenesená",J124,0)</f>
        <v>0</v>
      </c>
      <c r="BH124" s="144">
        <f>IF(N124="sníž. přenesená",J124,0)</f>
        <v>0</v>
      </c>
      <c r="BI124" s="144">
        <f>IF(N124="nulová",J124,0)</f>
        <v>0</v>
      </c>
      <c r="BJ124" s="17" t="s">
        <v>78</v>
      </c>
      <c r="BK124" s="144">
        <f>ROUND(I124*H124,2)</f>
        <v>0</v>
      </c>
      <c r="BL124" s="17" t="s">
        <v>195</v>
      </c>
      <c r="BM124" s="143" t="s">
        <v>2038</v>
      </c>
    </row>
    <row r="125" spans="2:65" s="1" customFormat="1">
      <c r="B125" s="32"/>
      <c r="D125" s="145" t="s">
        <v>197</v>
      </c>
      <c r="F125" s="146" t="s">
        <v>2039</v>
      </c>
      <c r="I125" s="147"/>
      <c r="L125" s="32"/>
      <c r="M125" s="148"/>
      <c r="T125" s="51"/>
      <c r="AT125" s="17" t="s">
        <v>197</v>
      </c>
      <c r="AU125" s="17" t="s">
        <v>80</v>
      </c>
    </row>
    <row r="126" spans="2:65" s="12" customFormat="1">
      <c r="B126" s="149"/>
      <c r="D126" s="150" t="s">
        <v>144</v>
      </c>
      <c r="E126" s="151" t="s">
        <v>18</v>
      </c>
      <c r="F126" s="152" t="s">
        <v>2040</v>
      </c>
      <c r="H126" s="153">
        <v>8.9600000000000009</v>
      </c>
      <c r="I126" s="154"/>
      <c r="L126" s="149"/>
      <c r="M126" s="155"/>
      <c r="T126" s="156"/>
      <c r="AT126" s="151" t="s">
        <v>144</v>
      </c>
      <c r="AU126" s="151" t="s">
        <v>80</v>
      </c>
      <c r="AV126" s="12" t="s">
        <v>80</v>
      </c>
      <c r="AW126" s="12" t="s">
        <v>32</v>
      </c>
      <c r="AX126" s="12" t="s">
        <v>78</v>
      </c>
      <c r="AY126" s="151" t="s">
        <v>189</v>
      </c>
    </row>
    <row r="127" spans="2:65" s="1" customFormat="1" ht="16.5" customHeight="1">
      <c r="B127" s="32"/>
      <c r="C127" s="132" t="s">
        <v>270</v>
      </c>
      <c r="D127" s="132" t="s">
        <v>191</v>
      </c>
      <c r="E127" s="133" t="s">
        <v>2041</v>
      </c>
      <c r="F127" s="134" t="s">
        <v>2042</v>
      </c>
      <c r="G127" s="135" t="s">
        <v>135</v>
      </c>
      <c r="H127" s="136">
        <v>48</v>
      </c>
      <c r="I127" s="137"/>
      <c r="J127" s="138">
        <f>ROUND(I127*H127,2)</f>
        <v>0</v>
      </c>
      <c r="K127" s="134" t="s">
        <v>194</v>
      </c>
      <c r="L127" s="32"/>
      <c r="M127" s="139" t="s">
        <v>18</v>
      </c>
      <c r="N127" s="140" t="s">
        <v>42</v>
      </c>
      <c r="P127" s="141">
        <f>O127*H127</f>
        <v>0</v>
      </c>
      <c r="Q127" s="141">
        <v>8.4999999999999995E-4</v>
      </c>
      <c r="R127" s="141">
        <f>Q127*H127</f>
        <v>4.0799999999999996E-2</v>
      </c>
      <c r="S127" s="141">
        <v>0</v>
      </c>
      <c r="T127" s="142">
        <f>S127*H127</f>
        <v>0</v>
      </c>
      <c r="AR127" s="143" t="s">
        <v>602</v>
      </c>
      <c r="AT127" s="143" t="s">
        <v>191</v>
      </c>
      <c r="AU127" s="143" t="s">
        <v>80</v>
      </c>
      <c r="AY127" s="17" t="s">
        <v>189</v>
      </c>
      <c r="BE127" s="144">
        <f>IF(N127="základní",J127,0)</f>
        <v>0</v>
      </c>
      <c r="BF127" s="144">
        <f>IF(N127="snížená",J127,0)</f>
        <v>0</v>
      </c>
      <c r="BG127" s="144">
        <f>IF(N127="zákl. přenesená",J127,0)</f>
        <v>0</v>
      </c>
      <c r="BH127" s="144">
        <f>IF(N127="sníž. přenesená",J127,0)</f>
        <v>0</v>
      </c>
      <c r="BI127" s="144">
        <f>IF(N127="nulová",J127,0)</f>
        <v>0</v>
      </c>
      <c r="BJ127" s="17" t="s">
        <v>78</v>
      </c>
      <c r="BK127" s="144">
        <f>ROUND(I127*H127,2)</f>
        <v>0</v>
      </c>
      <c r="BL127" s="17" t="s">
        <v>602</v>
      </c>
      <c r="BM127" s="143" t="s">
        <v>2043</v>
      </c>
    </row>
    <row r="128" spans="2:65" s="1" customFormat="1">
      <c r="B128" s="32"/>
      <c r="D128" s="145" t="s">
        <v>197</v>
      </c>
      <c r="F128" s="146" t="s">
        <v>2044</v>
      </c>
      <c r="I128" s="147"/>
      <c r="L128" s="32"/>
      <c r="M128" s="148"/>
      <c r="T128" s="51"/>
      <c r="AT128" s="17" t="s">
        <v>197</v>
      </c>
      <c r="AU128" s="17" t="s">
        <v>80</v>
      </c>
    </row>
    <row r="129" spans="2:65" s="12" customFormat="1">
      <c r="B129" s="149"/>
      <c r="D129" s="150" t="s">
        <v>144</v>
      </c>
      <c r="E129" s="151" t="s">
        <v>18</v>
      </c>
      <c r="F129" s="152" t="s">
        <v>2045</v>
      </c>
      <c r="H129" s="153">
        <v>48</v>
      </c>
      <c r="I129" s="154"/>
      <c r="L129" s="149"/>
      <c r="M129" s="155"/>
      <c r="T129" s="156"/>
      <c r="AT129" s="151" t="s">
        <v>144</v>
      </c>
      <c r="AU129" s="151" t="s">
        <v>80</v>
      </c>
      <c r="AV129" s="12" t="s">
        <v>80</v>
      </c>
      <c r="AW129" s="12" t="s">
        <v>32</v>
      </c>
      <c r="AX129" s="12" t="s">
        <v>78</v>
      </c>
      <c r="AY129" s="151" t="s">
        <v>189</v>
      </c>
    </row>
    <row r="130" spans="2:65" s="1" customFormat="1" ht="16.5" customHeight="1">
      <c r="B130" s="32"/>
      <c r="C130" s="132" t="s">
        <v>277</v>
      </c>
      <c r="D130" s="132" t="s">
        <v>191</v>
      </c>
      <c r="E130" s="133" t="s">
        <v>2046</v>
      </c>
      <c r="F130" s="134" t="s">
        <v>2047</v>
      </c>
      <c r="G130" s="135" t="s">
        <v>135</v>
      </c>
      <c r="H130" s="136">
        <v>48</v>
      </c>
      <c r="I130" s="137"/>
      <c r="J130" s="138">
        <f>ROUND(I130*H130,2)</f>
        <v>0</v>
      </c>
      <c r="K130" s="134" t="s">
        <v>194</v>
      </c>
      <c r="L130" s="32"/>
      <c r="M130" s="139" t="s">
        <v>18</v>
      </c>
      <c r="N130" s="140" t="s">
        <v>42</v>
      </c>
      <c r="P130" s="141">
        <f>O130*H130</f>
        <v>0</v>
      </c>
      <c r="Q130" s="141">
        <v>0</v>
      </c>
      <c r="R130" s="141">
        <f>Q130*H130</f>
        <v>0</v>
      </c>
      <c r="S130" s="141">
        <v>0</v>
      </c>
      <c r="T130" s="142">
        <f>S130*H130</f>
        <v>0</v>
      </c>
      <c r="AR130" s="143" t="s">
        <v>602</v>
      </c>
      <c r="AT130" s="143" t="s">
        <v>191</v>
      </c>
      <c r="AU130" s="143" t="s">
        <v>80</v>
      </c>
      <c r="AY130" s="17" t="s">
        <v>189</v>
      </c>
      <c r="BE130" s="144">
        <f>IF(N130="základní",J130,0)</f>
        <v>0</v>
      </c>
      <c r="BF130" s="144">
        <f>IF(N130="snížená",J130,0)</f>
        <v>0</v>
      </c>
      <c r="BG130" s="144">
        <f>IF(N130="zákl. přenesená",J130,0)</f>
        <v>0</v>
      </c>
      <c r="BH130" s="144">
        <f>IF(N130="sníž. přenesená",J130,0)</f>
        <v>0</v>
      </c>
      <c r="BI130" s="144">
        <f>IF(N130="nulová",J130,0)</f>
        <v>0</v>
      </c>
      <c r="BJ130" s="17" t="s">
        <v>78</v>
      </c>
      <c r="BK130" s="144">
        <f>ROUND(I130*H130,2)</f>
        <v>0</v>
      </c>
      <c r="BL130" s="17" t="s">
        <v>602</v>
      </c>
      <c r="BM130" s="143" t="s">
        <v>2048</v>
      </c>
    </row>
    <row r="131" spans="2:65" s="1" customFormat="1">
      <c r="B131" s="32"/>
      <c r="D131" s="145" t="s">
        <v>197</v>
      </c>
      <c r="F131" s="146" t="s">
        <v>2049</v>
      </c>
      <c r="I131" s="147"/>
      <c r="L131" s="32"/>
      <c r="M131" s="148"/>
      <c r="T131" s="51"/>
      <c r="AT131" s="17" t="s">
        <v>197</v>
      </c>
      <c r="AU131" s="17" t="s">
        <v>80</v>
      </c>
    </row>
    <row r="132" spans="2:65" s="1" customFormat="1" ht="24.2" customHeight="1">
      <c r="B132" s="32"/>
      <c r="C132" s="132" t="s">
        <v>283</v>
      </c>
      <c r="D132" s="132" t="s">
        <v>191</v>
      </c>
      <c r="E132" s="133" t="s">
        <v>2050</v>
      </c>
      <c r="F132" s="134" t="s">
        <v>2051</v>
      </c>
      <c r="G132" s="135" t="s">
        <v>131</v>
      </c>
      <c r="H132" s="136">
        <v>5.4</v>
      </c>
      <c r="I132" s="137"/>
      <c r="J132" s="138">
        <f>ROUND(I132*H132,2)</f>
        <v>0</v>
      </c>
      <c r="K132" s="134" t="s">
        <v>194</v>
      </c>
      <c r="L132" s="32"/>
      <c r="M132" s="139" t="s">
        <v>18</v>
      </c>
      <c r="N132" s="140" t="s">
        <v>42</v>
      </c>
      <c r="P132" s="141">
        <f>O132*H132</f>
        <v>0</v>
      </c>
      <c r="Q132" s="141">
        <v>0</v>
      </c>
      <c r="R132" s="141">
        <f>Q132*H132</f>
        <v>0</v>
      </c>
      <c r="S132" s="141">
        <v>0</v>
      </c>
      <c r="T132" s="142">
        <f>S132*H132</f>
        <v>0</v>
      </c>
      <c r="AR132" s="143" t="s">
        <v>602</v>
      </c>
      <c r="AT132" s="143" t="s">
        <v>191</v>
      </c>
      <c r="AU132" s="143" t="s">
        <v>80</v>
      </c>
      <c r="AY132" s="17" t="s">
        <v>189</v>
      </c>
      <c r="BE132" s="144">
        <f>IF(N132="základní",J132,0)</f>
        <v>0</v>
      </c>
      <c r="BF132" s="144">
        <f>IF(N132="snížená",J132,0)</f>
        <v>0</v>
      </c>
      <c r="BG132" s="144">
        <f>IF(N132="zákl. přenesená",J132,0)</f>
        <v>0</v>
      </c>
      <c r="BH132" s="144">
        <f>IF(N132="sníž. přenesená",J132,0)</f>
        <v>0</v>
      </c>
      <c r="BI132" s="144">
        <f>IF(N132="nulová",J132,0)</f>
        <v>0</v>
      </c>
      <c r="BJ132" s="17" t="s">
        <v>78</v>
      </c>
      <c r="BK132" s="144">
        <f>ROUND(I132*H132,2)</f>
        <v>0</v>
      </c>
      <c r="BL132" s="17" t="s">
        <v>602</v>
      </c>
      <c r="BM132" s="143" t="s">
        <v>2052</v>
      </c>
    </row>
    <row r="133" spans="2:65" s="1" customFormat="1">
      <c r="B133" s="32"/>
      <c r="D133" s="145" t="s">
        <v>197</v>
      </c>
      <c r="F133" s="146" t="s">
        <v>2053</v>
      </c>
      <c r="I133" s="147"/>
      <c r="L133" s="32"/>
      <c r="M133" s="148"/>
      <c r="T133" s="51"/>
      <c r="AT133" s="17" t="s">
        <v>197</v>
      </c>
      <c r="AU133" s="17" t="s">
        <v>80</v>
      </c>
    </row>
    <row r="134" spans="2:65" s="12" customFormat="1">
      <c r="B134" s="149"/>
      <c r="D134" s="150" t="s">
        <v>144</v>
      </c>
      <c r="E134" s="151" t="s">
        <v>18</v>
      </c>
      <c r="F134" s="152" t="s">
        <v>2054</v>
      </c>
      <c r="H134" s="153">
        <v>5.4</v>
      </c>
      <c r="I134" s="154"/>
      <c r="L134" s="149"/>
      <c r="M134" s="155"/>
      <c r="T134" s="156"/>
      <c r="AT134" s="151" t="s">
        <v>144</v>
      </c>
      <c r="AU134" s="151" t="s">
        <v>80</v>
      </c>
      <c r="AV134" s="12" t="s">
        <v>80</v>
      </c>
      <c r="AW134" s="12" t="s">
        <v>32</v>
      </c>
      <c r="AX134" s="12" t="s">
        <v>78</v>
      </c>
      <c r="AY134" s="151" t="s">
        <v>189</v>
      </c>
    </row>
    <row r="135" spans="2:65" s="1" customFormat="1" ht="33" customHeight="1">
      <c r="B135" s="32"/>
      <c r="C135" s="132" t="s">
        <v>291</v>
      </c>
      <c r="D135" s="132" t="s">
        <v>191</v>
      </c>
      <c r="E135" s="133" t="s">
        <v>2055</v>
      </c>
      <c r="F135" s="134" t="s">
        <v>2056</v>
      </c>
      <c r="G135" s="135" t="s">
        <v>131</v>
      </c>
      <c r="H135" s="136">
        <v>48.6</v>
      </c>
      <c r="I135" s="137"/>
      <c r="J135" s="138">
        <f>ROUND(I135*H135,2)</f>
        <v>0</v>
      </c>
      <c r="K135" s="134" t="s">
        <v>194</v>
      </c>
      <c r="L135" s="32"/>
      <c r="M135" s="139" t="s">
        <v>18</v>
      </c>
      <c r="N135" s="140" t="s">
        <v>42</v>
      </c>
      <c r="P135" s="141">
        <f>O135*H135</f>
        <v>0</v>
      </c>
      <c r="Q135" s="141">
        <v>0</v>
      </c>
      <c r="R135" s="141">
        <f>Q135*H135</f>
        <v>0</v>
      </c>
      <c r="S135" s="141">
        <v>0</v>
      </c>
      <c r="T135" s="142">
        <f>S135*H135</f>
        <v>0</v>
      </c>
      <c r="AR135" s="143" t="s">
        <v>602</v>
      </c>
      <c r="AT135" s="143" t="s">
        <v>191</v>
      </c>
      <c r="AU135" s="143" t="s">
        <v>80</v>
      </c>
      <c r="AY135" s="17" t="s">
        <v>189</v>
      </c>
      <c r="BE135" s="144">
        <f>IF(N135="základní",J135,0)</f>
        <v>0</v>
      </c>
      <c r="BF135" s="144">
        <f>IF(N135="snížená",J135,0)</f>
        <v>0</v>
      </c>
      <c r="BG135" s="144">
        <f>IF(N135="zákl. přenesená",J135,0)</f>
        <v>0</v>
      </c>
      <c r="BH135" s="144">
        <f>IF(N135="sníž. přenesená",J135,0)</f>
        <v>0</v>
      </c>
      <c r="BI135" s="144">
        <f>IF(N135="nulová",J135,0)</f>
        <v>0</v>
      </c>
      <c r="BJ135" s="17" t="s">
        <v>78</v>
      </c>
      <c r="BK135" s="144">
        <f>ROUND(I135*H135,2)</f>
        <v>0</v>
      </c>
      <c r="BL135" s="17" t="s">
        <v>602</v>
      </c>
      <c r="BM135" s="143" t="s">
        <v>2057</v>
      </c>
    </row>
    <row r="136" spans="2:65" s="1" customFormat="1">
      <c r="B136" s="32"/>
      <c r="D136" s="145" t="s">
        <v>197</v>
      </c>
      <c r="F136" s="146" t="s">
        <v>2058</v>
      </c>
      <c r="I136" s="147"/>
      <c r="L136" s="32"/>
      <c r="M136" s="148"/>
      <c r="T136" s="51"/>
      <c r="AT136" s="17" t="s">
        <v>197</v>
      </c>
      <c r="AU136" s="17" t="s">
        <v>80</v>
      </c>
    </row>
    <row r="137" spans="2:65" s="1" customFormat="1" ht="19.5">
      <c r="B137" s="32"/>
      <c r="D137" s="150" t="s">
        <v>133</v>
      </c>
      <c r="F137" s="157" t="s">
        <v>2059</v>
      </c>
      <c r="I137" s="147"/>
      <c r="L137" s="32"/>
      <c r="M137" s="148"/>
      <c r="T137" s="51"/>
      <c r="AT137" s="17" t="s">
        <v>133</v>
      </c>
      <c r="AU137" s="17" t="s">
        <v>80</v>
      </c>
    </row>
    <row r="138" spans="2:65" s="12" customFormat="1">
      <c r="B138" s="149"/>
      <c r="D138" s="150" t="s">
        <v>144</v>
      </c>
      <c r="F138" s="152" t="s">
        <v>2060</v>
      </c>
      <c r="H138" s="153">
        <v>48.6</v>
      </c>
      <c r="I138" s="154"/>
      <c r="L138" s="149"/>
      <c r="M138" s="155"/>
      <c r="T138" s="156"/>
      <c r="AT138" s="151" t="s">
        <v>144</v>
      </c>
      <c r="AU138" s="151" t="s">
        <v>80</v>
      </c>
      <c r="AV138" s="12" t="s">
        <v>80</v>
      </c>
      <c r="AW138" s="12" t="s">
        <v>4</v>
      </c>
      <c r="AX138" s="12" t="s">
        <v>78</v>
      </c>
      <c r="AY138" s="151" t="s">
        <v>189</v>
      </c>
    </row>
    <row r="139" spans="2:65" s="1" customFormat="1" ht="24.2" customHeight="1">
      <c r="B139" s="32"/>
      <c r="C139" s="132" t="s">
        <v>298</v>
      </c>
      <c r="D139" s="132" t="s">
        <v>191</v>
      </c>
      <c r="E139" s="133" t="s">
        <v>2061</v>
      </c>
      <c r="F139" s="134" t="s">
        <v>2062</v>
      </c>
      <c r="G139" s="135" t="s">
        <v>256</v>
      </c>
      <c r="H139" s="136">
        <v>5.4</v>
      </c>
      <c r="I139" s="137"/>
      <c r="J139" s="138">
        <f>ROUND(I139*H139,2)</f>
        <v>0</v>
      </c>
      <c r="K139" s="134" t="s">
        <v>194</v>
      </c>
      <c r="L139" s="32"/>
      <c r="M139" s="139" t="s">
        <v>18</v>
      </c>
      <c r="N139" s="140" t="s">
        <v>42</v>
      </c>
      <c r="P139" s="141">
        <f>O139*H139</f>
        <v>0</v>
      </c>
      <c r="Q139" s="141">
        <v>0</v>
      </c>
      <c r="R139" s="141">
        <f>Q139*H139</f>
        <v>0</v>
      </c>
      <c r="S139" s="141">
        <v>0</v>
      </c>
      <c r="T139" s="142">
        <f>S139*H139</f>
        <v>0</v>
      </c>
      <c r="AR139" s="143" t="s">
        <v>602</v>
      </c>
      <c r="AT139" s="143" t="s">
        <v>191</v>
      </c>
      <c r="AU139" s="143" t="s">
        <v>80</v>
      </c>
      <c r="AY139" s="17" t="s">
        <v>189</v>
      </c>
      <c r="BE139" s="144">
        <f>IF(N139="základní",J139,0)</f>
        <v>0</v>
      </c>
      <c r="BF139" s="144">
        <f>IF(N139="snížená",J139,0)</f>
        <v>0</v>
      </c>
      <c r="BG139" s="144">
        <f>IF(N139="zákl. přenesená",J139,0)</f>
        <v>0</v>
      </c>
      <c r="BH139" s="144">
        <f>IF(N139="sníž. přenesená",J139,0)</f>
        <v>0</v>
      </c>
      <c r="BI139" s="144">
        <f>IF(N139="nulová",J139,0)</f>
        <v>0</v>
      </c>
      <c r="BJ139" s="17" t="s">
        <v>78</v>
      </c>
      <c r="BK139" s="144">
        <f>ROUND(I139*H139,2)</f>
        <v>0</v>
      </c>
      <c r="BL139" s="17" t="s">
        <v>602</v>
      </c>
      <c r="BM139" s="143" t="s">
        <v>2063</v>
      </c>
    </row>
    <row r="140" spans="2:65" s="1" customFormat="1">
      <c r="B140" s="32"/>
      <c r="D140" s="145" t="s">
        <v>197</v>
      </c>
      <c r="F140" s="146" t="s">
        <v>2064</v>
      </c>
      <c r="I140" s="147"/>
      <c r="L140" s="32"/>
      <c r="M140" s="148"/>
      <c r="T140" s="51"/>
      <c r="AT140" s="17" t="s">
        <v>197</v>
      </c>
      <c r="AU140" s="17" t="s">
        <v>80</v>
      </c>
    </row>
    <row r="141" spans="2:65" s="12" customFormat="1">
      <c r="B141" s="149"/>
      <c r="D141" s="150" t="s">
        <v>144</v>
      </c>
      <c r="E141" s="151" t="s">
        <v>141</v>
      </c>
      <c r="F141" s="152" t="s">
        <v>2065</v>
      </c>
      <c r="H141" s="153">
        <v>5.4</v>
      </c>
      <c r="I141" s="154"/>
      <c r="L141" s="149"/>
      <c r="M141" s="155"/>
      <c r="T141" s="156"/>
      <c r="AT141" s="151" t="s">
        <v>144</v>
      </c>
      <c r="AU141" s="151" t="s">
        <v>80</v>
      </c>
      <c r="AV141" s="12" t="s">
        <v>80</v>
      </c>
      <c r="AW141" s="12" t="s">
        <v>32</v>
      </c>
      <c r="AX141" s="12" t="s">
        <v>78</v>
      </c>
      <c r="AY141" s="151" t="s">
        <v>189</v>
      </c>
    </row>
    <row r="142" spans="2:65" s="1" customFormat="1" ht="16.5" customHeight="1">
      <c r="B142" s="32"/>
      <c r="C142" s="132" t="s">
        <v>307</v>
      </c>
      <c r="D142" s="132" t="s">
        <v>191</v>
      </c>
      <c r="E142" s="133" t="s">
        <v>2066</v>
      </c>
      <c r="F142" s="134" t="s">
        <v>2067</v>
      </c>
      <c r="G142" s="135" t="s">
        <v>131</v>
      </c>
      <c r="H142" s="136">
        <v>5.4</v>
      </c>
      <c r="I142" s="137"/>
      <c r="J142" s="138">
        <f>ROUND(I142*H142,2)</f>
        <v>0</v>
      </c>
      <c r="K142" s="134" t="s">
        <v>194</v>
      </c>
      <c r="L142" s="32"/>
      <c r="M142" s="139" t="s">
        <v>18</v>
      </c>
      <c r="N142" s="140" t="s">
        <v>42</v>
      </c>
      <c r="P142" s="141">
        <f>O142*H142</f>
        <v>0</v>
      </c>
      <c r="Q142" s="141">
        <v>0</v>
      </c>
      <c r="R142" s="141">
        <f>Q142*H142</f>
        <v>0</v>
      </c>
      <c r="S142" s="141">
        <v>0</v>
      </c>
      <c r="T142" s="142">
        <f>S142*H142</f>
        <v>0</v>
      </c>
      <c r="AR142" s="143" t="s">
        <v>602</v>
      </c>
      <c r="AT142" s="143" t="s">
        <v>191</v>
      </c>
      <c r="AU142" s="143" t="s">
        <v>80</v>
      </c>
      <c r="AY142" s="17" t="s">
        <v>189</v>
      </c>
      <c r="BE142" s="144">
        <f>IF(N142="základní",J142,0)</f>
        <v>0</v>
      </c>
      <c r="BF142" s="144">
        <f>IF(N142="snížená",J142,0)</f>
        <v>0</v>
      </c>
      <c r="BG142" s="144">
        <f>IF(N142="zákl. přenesená",J142,0)</f>
        <v>0</v>
      </c>
      <c r="BH142" s="144">
        <f>IF(N142="sníž. přenesená",J142,0)</f>
        <v>0</v>
      </c>
      <c r="BI142" s="144">
        <f>IF(N142="nulová",J142,0)</f>
        <v>0</v>
      </c>
      <c r="BJ142" s="17" t="s">
        <v>78</v>
      </c>
      <c r="BK142" s="144">
        <f>ROUND(I142*H142,2)</f>
        <v>0</v>
      </c>
      <c r="BL142" s="17" t="s">
        <v>602</v>
      </c>
      <c r="BM142" s="143" t="s">
        <v>2068</v>
      </c>
    </row>
    <row r="143" spans="2:65" s="1" customFormat="1">
      <c r="B143" s="32"/>
      <c r="D143" s="145" t="s">
        <v>197</v>
      </c>
      <c r="F143" s="146" t="s">
        <v>2069</v>
      </c>
      <c r="I143" s="147"/>
      <c r="L143" s="32"/>
      <c r="M143" s="148"/>
      <c r="T143" s="51"/>
      <c r="AT143" s="17" t="s">
        <v>197</v>
      </c>
      <c r="AU143" s="17" t="s">
        <v>80</v>
      </c>
    </row>
    <row r="144" spans="2:65" s="12" customFormat="1">
      <c r="B144" s="149"/>
      <c r="D144" s="150" t="s">
        <v>144</v>
      </c>
      <c r="E144" s="151" t="s">
        <v>18</v>
      </c>
      <c r="F144" s="152" t="s">
        <v>141</v>
      </c>
      <c r="H144" s="153">
        <v>5.4</v>
      </c>
      <c r="I144" s="154"/>
      <c r="L144" s="149"/>
      <c r="M144" s="155"/>
      <c r="T144" s="156"/>
      <c r="AT144" s="151" t="s">
        <v>144</v>
      </c>
      <c r="AU144" s="151" t="s">
        <v>80</v>
      </c>
      <c r="AV144" s="12" t="s">
        <v>80</v>
      </c>
      <c r="AW144" s="12" t="s">
        <v>32</v>
      </c>
      <c r="AX144" s="12" t="s">
        <v>78</v>
      </c>
      <c r="AY144" s="151" t="s">
        <v>189</v>
      </c>
    </row>
    <row r="145" spans="2:65" s="1" customFormat="1" ht="24.2" customHeight="1">
      <c r="B145" s="32"/>
      <c r="C145" s="132" t="s">
        <v>316</v>
      </c>
      <c r="D145" s="132" t="s">
        <v>191</v>
      </c>
      <c r="E145" s="133" t="s">
        <v>271</v>
      </c>
      <c r="F145" s="134" t="s">
        <v>272</v>
      </c>
      <c r="G145" s="135" t="s">
        <v>131</v>
      </c>
      <c r="H145" s="136">
        <v>17</v>
      </c>
      <c r="I145" s="137"/>
      <c r="J145" s="138">
        <f>ROUND(I145*H145,2)</f>
        <v>0</v>
      </c>
      <c r="K145" s="134" t="s">
        <v>194</v>
      </c>
      <c r="L145" s="32"/>
      <c r="M145" s="139" t="s">
        <v>18</v>
      </c>
      <c r="N145" s="140" t="s">
        <v>42</v>
      </c>
      <c r="P145" s="141">
        <f>O145*H145</f>
        <v>0</v>
      </c>
      <c r="Q145" s="141">
        <v>0</v>
      </c>
      <c r="R145" s="141">
        <f>Q145*H145</f>
        <v>0</v>
      </c>
      <c r="S145" s="141">
        <v>0</v>
      </c>
      <c r="T145" s="142">
        <f>S145*H145</f>
        <v>0</v>
      </c>
      <c r="AR145" s="143" t="s">
        <v>195</v>
      </c>
      <c r="AT145" s="143" t="s">
        <v>191</v>
      </c>
      <c r="AU145" s="143" t="s">
        <v>80</v>
      </c>
      <c r="AY145" s="17" t="s">
        <v>189</v>
      </c>
      <c r="BE145" s="144">
        <f>IF(N145="základní",J145,0)</f>
        <v>0</v>
      </c>
      <c r="BF145" s="144">
        <f>IF(N145="snížená",J145,0)</f>
        <v>0</v>
      </c>
      <c r="BG145" s="144">
        <f>IF(N145="zákl. přenesená",J145,0)</f>
        <v>0</v>
      </c>
      <c r="BH145" s="144">
        <f>IF(N145="sníž. přenesená",J145,0)</f>
        <v>0</v>
      </c>
      <c r="BI145" s="144">
        <f>IF(N145="nulová",J145,0)</f>
        <v>0</v>
      </c>
      <c r="BJ145" s="17" t="s">
        <v>78</v>
      </c>
      <c r="BK145" s="144">
        <f>ROUND(I145*H145,2)</f>
        <v>0</v>
      </c>
      <c r="BL145" s="17" t="s">
        <v>195</v>
      </c>
      <c r="BM145" s="143" t="s">
        <v>2070</v>
      </c>
    </row>
    <row r="146" spans="2:65" s="1" customFormat="1">
      <c r="B146" s="32"/>
      <c r="D146" s="145" t="s">
        <v>197</v>
      </c>
      <c r="F146" s="146" t="s">
        <v>274</v>
      </c>
      <c r="I146" s="147"/>
      <c r="L146" s="32"/>
      <c r="M146" s="148"/>
      <c r="T146" s="51"/>
      <c r="AT146" s="17" t="s">
        <v>197</v>
      </c>
      <c r="AU146" s="17" t="s">
        <v>80</v>
      </c>
    </row>
    <row r="147" spans="2:65" s="12" customFormat="1">
      <c r="B147" s="149"/>
      <c r="D147" s="150" t="s">
        <v>144</v>
      </c>
      <c r="E147" s="151" t="s">
        <v>18</v>
      </c>
      <c r="F147" s="152" t="s">
        <v>2071</v>
      </c>
      <c r="H147" s="153">
        <v>22.4</v>
      </c>
      <c r="I147" s="154"/>
      <c r="L147" s="149"/>
      <c r="M147" s="155"/>
      <c r="T147" s="156"/>
      <c r="AT147" s="151" t="s">
        <v>144</v>
      </c>
      <c r="AU147" s="151" t="s">
        <v>80</v>
      </c>
      <c r="AV147" s="12" t="s">
        <v>80</v>
      </c>
      <c r="AW147" s="12" t="s">
        <v>32</v>
      </c>
      <c r="AX147" s="12" t="s">
        <v>71</v>
      </c>
      <c r="AY147" s="151" t="s">
        <v>189</v>
      </c>
    </row>
    <row r="148" spans="2:65" s="12" customFormat="1">
      <c r="B148" s="149"/>
      <c r="D148" s="150" t="s">
        <v>144</v>
      </c>
      <c r="E148" s="151" t="s">
        <v>18</v>
      </c>
      <c r="F148" s="152" t="s">
        <v>2072</v>
      </c>
      <c r="H148" s="153">
        <v>-4.5</v>
      </c>
      <c r="I148" s="154"/>
      <c r="L148" s="149"/>
      <c r="M148" s="155"/>
      <c r="T148" s="156"/>
      <c r="AT148" s="151" t="s">
        <v>144</v>
      </c>
      <c r="AU148" s="151" t="s">
        <v>80</v>
      </c>
      <c r="AV148" s="12" t="s">
        <v>80</v>
      </c>
      <c r="AW148" s="12" t="s">
        <v>32</v>
      </c>
      <c r="AX148" s="12" t="s">
        <v>71</v>
      </c>
      <c r="AY148" s="151" t="s">
        <v>189</v>
      </c>
    </row>
    <row r="149" spans="2:65" s="12" customFormat="1">
      <c r="B149" s="149"/>
      <c r="D149" s="150" t="s">
        <v>144</v>
      </c>
      <c r="E149" s="151" t="s">
        <v>18</v>
      </c>
      <c r="F149" s="152" t="s">
        <v>2073</v>
      </c>
      <c r="H149" s="153">
        <v>-0.9</v>
      </c>
      <c r="I149" s="154"/>
      <c r="L149" s="149"/>
      <c r="M149" s="155"/>
      <c r="T149" s="156"/>
      <c r="AT149" s="151" t="s">
        <v>144</v>
      </c>
      <c r="AU149" s="151" t="s">
        <v>80</v>
      </c>
      <c r="AV149" s="12" t="s">
        <v>80</v>
      </c>
      <c r="AW149" s="12" t="s">
        <v>32</v>
      </c>
      <c r="AX149" s="12" t="s">
        <v>71</v>
      </c>
      <c r="AY149" s="151" t="s">
        <v>189</v>
      </c>
    </row>
    <row r="150" spans="2:65" s="13" customFormat="1">
      <c r="B150" s="158"/>
      <c r="D150" s="150" t="s">
        <v>144</v>
      </c>
      <c r="E150" s="159" t="s">
        <v>147</v>
      </c>
      <c r="F150" s="160" t="s">
        <v>268</v>
      </c>
      <c r="H150" s="161">
        <v>17</v>
      </c>
      <c r="I150" s="162"/>
      <c r="L150" s="158"/>
      <c r="M150" s="163"/>
      <c r="T150" s="164"/>
      <c r="AT150" s="159" t="s">
        <v>144</v>
      </c>
      <c r="AU150" s="159" t="s">
        <v>80</v>
      </c>
      <c r="AV150" s="13" t="s">
        <v>195</v>
      </c>
      <c r="AW150" s="13" t="s">
        <v>32</v>
      </c>
      <c r="AX150" s="13" t="s">
        <v>78</v>
      </c>
      <c r="AY150" s="159" t="s">
        <v>189</v>
      </c>
    </row>
    <row r="151" spans="2:65" s="1" customFormat="1" ht="16.5" customHeight="1">
      <c r="B151" s="32"/>
      <c r="C151" s="132" t="s">
        <v>321</v>
      </c>
      <c r="D151" s="132" t="s">
        <v>191</v>
      </c>
      <c r="E151" s="133" t="s">
        <v>2074</v>
      </c>
      <c r="F151" s="134" t="s">
        <v>2075</v>
      </c>
      <c r="G151" s="135" t="s">
        <v>131</v>
      </c>
      <c r="H151" s="136">
        <v>3.1659999999999999</v>
      </c>
      <c r="I151" s="137"/>
      <c r="J151" s="138">
        <f>ROUND(I151*H151,2)</f>
        <v>0</v>
      </c>
      <c r="K151" s="134" t="s">
        <v>194</v>
      </c>
      <c r="L151" s="32"/>
      <c r="M151" s="139" t="s">
        <v>18</v>
      </c>
      <c r="N151" s="140" t="s">
        <v>42</v>
      </c>
      <c r="P151" s="141">
        <f>O151*H151</f>
        <v>0</v>
      </c>
      <c r="Q151" s="141">
        <v>0</v>
      </c>
      <c r="R151" s="141">
        <f>Q151*H151</f>
        <v>0</v>
      </c>
      <c r="S151" s="141">
        <v>0</v>
      </c>
      <c r="T151" s="142">
        <f>S151*H151</f>
        <v>0</v>
      </c>
      <c r="AR151" s="143" t="s">
        <v>195</v>
      </c>
      <c r="AT151" s="143" t="s">
        <v>191</v>
      </c>
      <c r="AU151" s="143" t="s">
        <v>80</v>
      </c>
      <c r="AY151" s="17" t="s">
        <v>189</v>
      </c>
      <c r="BE151" s="144">
        <f>IF(N151="základní",J151,0)</f>
        <v>0</v>
      </c>
      <c r="BF151" s="144">
        <f>IF(N151="snížená",J151,0)</f>
        <v>0</v>
      </c>
      <c r="BG151" s="144">
        <f>IF(N151="zákl. přenesená",J151,0)</f>
        <v>0</v>
      </c>
      <c r="BH151" s="144">
        <f>IF(N151="sníž. přenesená",J151,0)</f>
        <v>0</v>
      </c>
      <c r="BI151" s="144">
        <f>IF(N151="nulová",J151,0)</f>
        <v>0</v>
      </c>
      <c r="BJ151" s="17" t="s">
        <v>78</v>
      </c>
      <c r="BK151" s="144">
        <f>ROUND(I151*H151,2)</f>
        <v>0</v>
      </c>
      <c r="BL151" s="17" t="s">
        <v>195</v>
      </c>
      <c r="BM151" s="143" t="s">
        <v>2076</v>
      </c>
    </row>
    <row r="152" spans="2:65" s="1" customFormat="1">
      <c r="B152" s="32"/>
      <c r="D152" s="145" t="s">
        <v>197</v>
      </c>
      <c r="F152" s="146" t="s">
        <v>2077</v>
      </c>
      <c r="I152" s="147"/>
      <c r="L152" s="32"/>
      <c r="M152" s="148"/>
      <c r="T152" s="51"/>
      <c r="AT152" s="17" t="s">
        <v>197</v>
      </c>
      <c r="AU152" s="17" t="s">
        <v>80</v>
      </c>
    </row>
    <row r="153" spans="2:65" s="12" customFormat="1">
      <c r="B153" s="149"/>
      <c r="D153" s="150" t="s">
        <v>144</v>
      </c>
      <c r="E153" s="151" t="s">
        <v>18</v>
      </c>
      <c r="F153" s="152" t="s">
        <v>2078</v>
      </c>
      <c r="H153" s="153">
        <v>4.5</v>
      </c>
      <c r="I153" s="154"/>
      <c r="L153" s="149"/>
      <c r="M153" s="155"/>
      <c r="T153" s="156"/>
      <c r="AT153" s="151" t="s">
        <v>144</v>
      </c>
      <c r="AU153" s="151" t="s">
        <v>80</v>
      </c>
      <c r="AV153" s="12" t="s">
        <v>80</v>
      </c>
      <c r="AW153" s="12" t="s">
        <v>32</v>
      </c>
      <c r="AX153" s="12" t="s">
        <v>71</v>
      </c>
      <c r="AY153" s="151" t="s">
        <v>189</v>
      </c>
    </row>
    <row r="154" spans="2:65" s="12" customFormat="1">
      <c r="B154" s="149"/>
      <c r="D154" s="150" t="s">
        <v>144</v>
      </c>
      <c r="E154" s="151" t="s">
        <v>18</v>
      </c>
      <c r="F154" s="152" t="s">
        <v>2079</v>
      </c>
      <c r="H154" s="153">
        <v>-1.3340000000000001</v>
      </c>
      <c r="I154" s="154"/>
      <c r="L154" s="149"/>
      <c r="M154" s="155"/>
      <c r="T154" s="156"/>
      <c r="AT154" s="151" t="s">
        <v>144</v>
      </c>
      <c r="AU154" s="151" t="s">
        <v>80</v>
      </c>
      <c r="AV154" s="12" t="s">
        <v>80</v>
      </c>
      <c r="AW154" s="12" t="s">
        <v>32</v>
      </c>
      <c r="AX154" s="12" t="s">
        <v>71</v>
      </c>
      <c r="AY154" s="151" t="s">
        <v>189</v>
      </c>
    </row>
    <row r="155" spans="2:65" s="13" customFormat="1">
      <c r="B155" s="158"/>
      <c r="D155" s="150" t="s">
        <v>144</v>
      </c>
      <c r="E155" s="159" t="s">
        <v>1971</v>
      </c>
      <c r="F155" s="160" t="s">
        <v>268</v>
      </c>
      <c r="H155" s="161">
        <v>3.1659999999999999</v>
      </c>
      <c r="I155" s="162"/>
      <c r="L155" s="158"/>
      <c r="M155" s="163"/>
      <c r="T155" s="164"/>
      <c r="AT155" s="159" t="s">
        <v>144</v>
      </c>
      <c r="AU155" s="159" t="s">
        <v>80</v>
      </c>
      <c r="AV155" s="13" t="s">
        <v>195</v>
      </c>
      <c r="AW155" s="13" t="s">
        <v>32</v>
      </c>
      <c r="AX155" s="13" t="s">
        <v>78</v>
      </c>
      <c r="AY155" s="159" t="s">
        <v>189</v>
      </c>
    </row>
    <row r="156" spans="2:65" s="1" customFormat="1" ht="16.5" customHeight="1">
      <c r="B156" s="32"/>
      <c r="C156" s="168" t="s">
        <v>7</v>
      </c>
      <c r="D156" s="168" t="s">
        <v>651</v>
      </c>
      <c r="E156" s="169" t="s">
        <v>2080</v>
      </c>
      <c r="F156" s="170" t="s">
        <v>2081</v>
      </c>
      <c r="G156" s="171" t="s">
        <v>256</v>
      </c>
      <c r="H156" s="172">
        <v>6.3319999999999999</v>
      </c>
      <c r="I156" s="173"/>
      <c r="J156" s="174">
        <f>ROUND(I156*H156,2)</f>
        <v>0</v>
      </c>
      <c r="K156" s="170" t="s">
        <v>194</v>
      </c>
      <c r="L156" s="175"/>
      <c r="M156" s="176" t="s">
        <v>18</v>
      </c>
      <c r="N156" s="177" t="s">
        <v>42</v>
      </c>
      <c r="P156" s="141">
        <f>O156*H156</f>
        <v>0</v>
      </c>
      <c r="Q156" s="141">
        <v>1</v>
      </c>
      <c r="R156" s="141">
        <f>Q156*H156</f>
        <v>6.3319999999999999</v>
      </c>
      <c r="S156" s="141">
        <v>0</v>
      </c>
      <c r="T156" s="142">
        <f>S156*H156</f>
        <v>0</v>
      </c>
      <c r="AR156" s="143" t="s">
        <v>234</v>
      </c>
      <c r="AT156" s="143" t="s">
        <v>651</v>
      </c>
      <c r="AU156" s="143" t="s">
        <v>80</v>
      </c>
      <c r="AY156" s="17" t="s">
        <v>189</v>
      </c>
      <c r="BE156" s="144">
        <f>IF(N156="základní",J156,0)</f>
        <v>0</v>
      </c>
      <c r="BF156" s="144">
        <f>IF(N156="snížená",J156,0)</f>
        <v>0</v>
      </c>
      <c r="BG156" s="144">
        <f>IF(N156="zákl. přenesená",J156,0)</f>
        <v>0</v>
      </c>
      <c r="BH156" s="144">
        <f>IF(N156="sníž. přenesená",J156,0)</f>
        <v>0</v>
      </c>
      <c r="BI156" s="144">
        <f>IF(N156="nulová",J156,0)</f>
        <v>0</v>
      </c>
      <c r="BJ156" s="17" t="s">
        <v>78</v>
      </c>
      <c r="BK156" s="144">
        <f>ROUND(I156*H156,2)</f>
        <v>0</v>
      </c>
      <c r="BL156" s="17" t="s">
        <v>195</v>
      </c>
      <c r="BM156" s="143" t="s">
        <v>2082</v>
      </c>
    </row>
    <row r="157" spans="2:65" s="12" customFormat="1">
      <c r="B157" s="149"/>
      <c r="D157" s="150" t="s">
        <v>144</v>
      </c>
      <c r="F157" s="152" t="s">
        <v>2083</v>
      </c>
      <c r="H157" s="153">
        <v>6.3319999999999999</v>
      </c>
      <c r="I157" s="154"/>
      <c r="L157" s="149"/>
      <c r="M157" s="155"/>
      <c r="T157" s="156"/>
      <c r="AT157" s="151" t="s">
        <v>144</v>
      </c>
      <c r="AU157" s="151" t="s">
        <v>80</v>
      </c>
      <c r="AV157" s="12" t="s">
        <v>80</v>
      </c>
      <c r="AW157" s="12" t="s">
        <v>4</v>
      </c>
      <c r="AX157" s="12" t="s">
        <v>78</v>
      </c>
      <c r="AY157" s="151" t="s">
        <v>189</v>
      </c>
    </row>
    <row r="158" spans="2:65" s="1" customFormat="1" ht="24.2" customHeight="1">
      <c r="B158" s="32"/>
      <c r="C158" s="132" t="s">
        <v>332</v>
      </c>
      <c r="D158" s="132" t="s">
        <v>191</v>
      </c>
      <c r="E158" s="133" t="s">
        <v>2084</v>
      </c>
      <c r="F158" s="134" t="s">
        <v>2085</v>
      </c>
      <c r="G158" s="135" t="s">
        <v>135</v>
      </c>
      <c r="H158" s="136">
        <v>3.6</v>
      </c>
      <c r="I158" s="137"/>
      <c r="J158" s="138">
        <f>ROUND(I158*H158,2)</f>
        <v>0</v>
      </c>
      <c r="K158" s="134" t="s">
        <v>194</v>
      </c>
      <c r="L158" s="32"/>
      <c r="M158" s="139" t="s">
        <v>18</v>
      </c>
      <c r="N158" s="140" t="s">
        <v>42</v>
      </c>
      <c r="P158" s="141">
        <f>O158*H158</f>
        <v>0</v>
      </c>
      <c r="Q158" s="141">
        <v>0</v>
      </c>
      <c r="R158" s="141">
        <f>Q158*H158</f>
        <v>0</v>
      </c>
      <c r="S158" s="141">
        <v>0</v>
      </c>
      <c r="T158" s="142">
        <f>S158*H158</f>
        <v>0</v>
      </c>
      <c r="AR158" s="143" t="s">
        <v>602</v>
      </c>
      <c r="AT158" s="143" t="s">
        <v>191</v>
      </c>
      <c r="AU158" s="143" t="s">
        <v>80</v>
      </c>
      <c r="AY158" s="17" t="s">
        <v>189</v>
      </c>
      <c r="BE158" s="144">
        <f>IF(N158="základní",J158,0)</f>
        <v>0</v>
      </c>
      <c r="BF158" s="144">
        <f>IF(N158="snížená",J158,0)</f>
        <v>0</v>
      </c>
      <c r="BG158" s="144">
        <f>IF(N158="zákl. přenesená",J158,0)</f>
        <v>0</v>
      </c>
      <c r="BH158" s="144">
        <f>IF(N158="sníž. přenesená",J158,0)</f>
        <v>0</v>
      </c>
      <c r="BI158" s="144">
        <f>IF(N158="nulová",J158,0)</f>
        <v>0</v>
      </c>
      <c r="BJ158" s="17" t="s">
        <v>78</v>
      </c>
      <c r="BK158" s="144">
        <f>ROUND(I158*H158,2)</f>
        <v>0</v>
      </c>
      <c r="BL158" s="17" t="s">
        <v>602</v>
      </c>
      <c r="BM158" s="143" t="s">
        <v>2086</v>
      </c>
    </row>
    <row r="159" spans="2:65" s="1" customFormat="1">
      <c r="B159" s="32"/>
      <c r="D159" s="145" t="s">
        <v>197</v>
      </c>
      <c r="F159" s="146" t="s">
        <v>2087</v>
      </c>
      <c r="I159" s="147"/>
      <c r="L159" s="32"/>
      <c r="M159" s="148"/>
      <c r="T159" s="51"/>
      <c r="AT159" s="17" t="s">
        <v>197</v>
      </c>
      <c r="AU159" s="17" t="s">
        <v>80</v>
      </c>
    </row>
    <row r="160" spans="2:65" s="12" customFormat="1">
      <c r="B160" s="149"/>
      <c r="D160" s="150" t="s">
        <v>144</v>
      </c>
      <c r="E160" s="151" t="s">
        <v>18</v>
      </c>
      <c r="F160" s="152" t="s">
        <v>2088</v>
      </c>
      <c r="H160" s="153">
        <v>3.6</v>
      </c>
      <c r="I160" s="154"/>
      <c r="L160" s="149"/>
      <c r="M160" s="155"/>
      <c r="T160" s="156"/>
      <c r="AT160" s="151" t="s">
        <v>144</v>
      </c>
      <c r="AU160" s="151" t="s">
        <v>80</v>
      </c>
      <c r="AV160" s="12" t="s">
        <v>80</v>
      </c>
      <c r="AW160" s="12" t="s">
        <v>32</v>
      </c>
      <c r="AX160" s="12" t="s">
        <v>78</v>
      </c>
      <c r="AY160" s="151" t="s">
        <v>189</v>
      </c>
    </row>
    <row r="161" spans="2:65" s="1" customFormat="1" ht="16.5" customHeight="1">
      <c r="B161" s="32"/>
      <c r="C161" s="132" t="s">
        <v>338</v>
      </c>
      <c r="D161" s="132" t="s">
        <v>191</v>
      </c>
      <c r="E161" s="133" t="s">
        <v>2089</v>
      </c>
      <c r="F161" s="134" t="s">
        <v>2090</v>
      </c>
      <c r="G161" s="135" t="s">
        <v>135</v>
      </c>
      <c r="H161" s="136">
        <v>3.6</v>
      </c>
      <c r="I161" s="137"/>
      <c r="J161" s="138">
        <f>ROUND(I161*H161,2)</f>
        <v>0</v>
      </c>
      <c r="K161" s="134" t="s">
        <v>194</v>
      </c>
      <c r="L161" s="32"/>
      <c r="M161" s="139" t="s">
        <v>18</v>
      </c>
      <c r="N161" s="140" t="s">
        <v>42</v>
      </c>
      <c r="P161" s="141">
        <f>O161*H161</f>
        <v>0</v>
      </c>
      <c r="Q161" s="141">
        <v>0</v>
      </c>
      <c r="R161" s="141">
        <f>Q161*H161</f>
        <v>0</v>
      </c>
      <c r="S161" s="141">
        <v>0</v>
      </c>
      <c r="T161" s="142">
        <f>S161*H161</f>
        <v>0</v>
      </c>
      <c r="AR161" s="143" t="s">
        <v>602</v>
      </c>
      <c r="AT161" s="143" t="s">
        <v>191</v>
      </c>
      <c r="AU161" s="143" t="s">
        <v>80</v>
      </c>
      <c r="AY161" s="17" t="s">
        <v>189</v>
      </c>
      <c r="BE161" s="144">
        <f>IF(N161="základní",J161,0)</f>
        <v>0</v>
      </c>
      <c r="BF161" s="144">
        <f>IF(N161="snížená",J161,0)</f>
        <v>0</v>
      </c>
      <c r="BG161" s="144">
        <f>IF(N161="zákl. přenesená",J161,0)</f>
        <v>0</v>
      </c>
      <c r="BH161" s="144">
        <f>IF(N161="sníž. přenesená",J161,0)</f>
        <v>0</v>
      </c>
      <c r="BI161" s="144">
        <f>IF(N161="nulová",J161,0)</f>
        <v>0</v>
      </c>
      <c r="BJ161" s="17" t="s">
        <v>78</v>
      </c>
      <c r="BK161" s="144">
        <f>ROUND(I161*H161,2)</f>
        <v>0</v>
      </c>
      <c r="BL161" s="17" t="s">
        <v>602</v>
      </c>
      <c r="BM161" s="143" t="s">
        <v>2091</v>
      </c>
    </row>
    <row r="162" spans="2:65" s="1" customFormat="1">
      <c r="B162" s="32"/>
      <c r="D162" s="145" t="s">
        <v>197</v>
      </c>
      <c r="F162" s="146" t="s">
        <v>2092</v>
      </c>
      <c r="I162" s="147"/>
      <c r="L162" s="32"/>
      <c r="M162" s="148"/>
      <c r="T162" s="51"/>
      <c r="AT162" s="17" t="s">
        <v>197</v>
      </c>
      <c r="AU162" s="17" t="s">
        <v>80</v>
      </c>
    </row>
    <row r="163" spans="2:65" s="1" customFormat="1" ht="16.5" customHeight="1">
      <c r="B163" s="32"/>
      <c r="C163" s="132" t="s">
        <v>344</v>
      </c>
      <c r="D163" s="132" t="s">
        <v>191</v>
      </c>
      <c r="E163" s="133" t="s">
        <v>2093</v>
      </c>
      <c r="F163" s="134" t="s">
        <v>2094</v>
      </c>
      <c r="G163" s="135" t="s">
        <v>131</v>
      </c>
      <c r="H163" s="136">
        <v>0.9</v>
      </c>
      <c r="I163" s="137"/>
      <c r="J163" s="138">
        <f>ROUND(I163*H163,2)</f>
        <v>0</v>
      </c>
      <c r="K163" s="134" t="s">
        <v>194</v>
      </c>
      <c r="L163" s="32"/>
      <c r="M163" s="139" t="s">
        <v>18</v>
      </c>
      <c r="N163" s="140" t="s">
        <v>42</v>
      </c>
      <c r="P163" s="141">
        <f>O163*H163</f>
        <v>0</v>
      </c>
      <c r="Q163" s="141">
        <v>0</v>
      </c>
      <c r="R163" s="141">
        <f>Q163*H163</f>
        <v>0</v>
      </c>
      <c r="S163" s="141">
        <v>0</v>
      </c>
      <c r="T163" s="142">
        <f>S163*H163</f>
        <v>0</v>
      </c>
      <c r="AR163" s="143" t="s">
        <v>602</v>
      </c>
      <c r="AT163" s="143" t="s">
        <v>191</v>
      </c>
      <c r="AU163" s="143" t="s">
        <v>80</v>
      </c>
      <c r="AY163" s="17" t="s">
        <v>189</v>
      </c>
      <c r="BE163" s="144">
        <f>IF(N163="základní",J163,0)</f>
        <v>0</v>
      </c>
      <c r="BF163" s="144">
        <f>IF(N163="snížená",J163,0)</f>
        <v>0</v>
      </c>
      <c r="BG163" s="144">
        <f>IF(N163="zákl. přenesená",J163,0)</f>
        <v>0</v>
      </c>
      <c r="BH163" s="144">
        <f>IF(N163="sníž. přenesená",J163,0)</f>
        <v>0</v>
      </c>
      <c r="BI163" s="144">
        <f>IF(N163="nulová",J163,0)</f>
        <v>0</v>
      </c>
      <c r="BJ163" s="17" t="s">
        <v>78</v>
      </c>
      <c r="BK163" s="144">
        <f>ROUND(I163*H163,2)</f>
        <v>0</v>
      </c>
      <c r="BL163" s="17" t="s">
        <v>602</v>
      </c>
      <c r="BM163" s="143" t="s">
        <v>2095</v>
      </c>
    </row>
    <row r="164" spans="2:65" s="1" customFormat="1">
      <c r="B164" s="32"/>
      <c r="D164" s="145" t="s">
        <v>197</v>
      </c>
      <c r="F164" s="146" t="s">
        <v>2096</v>
      </c>
      <c r="I164" s="147"/>
      <c r="L164" s="32"/>
      <c r="M164" s="148"/>
      <c r="T164" s="51"/>
      <c r="AT164" s="17" t="s">
        <v>197</v>
      </c>
      <c r="AU164" s="17" t="s">
        <v>80</v>
      </c>
    </row>
    <row r="165" spans="2:65" s="12" customFormat="1">
      <c r="B165" s="149"/>
      <c r="D165" s="150" t="s">
        <v>144</v>
      </c>
      <c r="E165" s="151" t="s">
        <v>18</v>
      </c>
      <c r="F165" s="152" t="s">
        <v>2097</v>
      </c>
      <c r="H165" s="153">
        <v>0.9</v>
      </c>
      <c r="I165" s="154"/>
      <c r="L165" s="149"/>
      <c r="M165" s="155"/>
      <c r="T165" s="156"/>
      <c r="AT165" s="151" t="s">
        <v>144</v>
      </c>
      <c r="AU165" s="151" t="s">
        <v>80</v>
      </c>
      <c r="AV165" s="12" t="s">
        <v>80</v>
      </c>
      <c r="AW165" s="12" t="s">
        <v>32</v>
      </c>
      <c r="AX165" s="12" t="s">
        <v>78</v>
      </c>
      <c r="AY165" s="151" t="s">
        <v>189</v>
      </c>
    </row>
    <row r="166" spans="2:65" s="1" customFormat="1" ht="21.75" customHeight="1">
      <c r="B166" s="32"/>
      <c r="C166" s="132" t="s">
        <v>350</v>
      </c>
      <c r="D166" s="132" t="s">
        <v>191</v>
      </c>
      <c r="E166" s="133" t="s">
        <v>2098</v>
      </c>
      <c r="F166" s="134" t="s">
        <v>2099</v>
      </c>
      <c r="G166" s="135" t="s">
        <v>286</v>
      </c>
      <c r="H166" s="136">
        <v>9</v>
      </c>
      <c r="I166" s="137"/>
      <c r="J166" s="138">
        <f>ROUND(I166*H166,2)</f>
        <v>0</v>
      </c>
      <c r="K166" s="134" t="s">
        <v>194</v>
      </c>
      <c r="L166" s="32"/>
      <c r="M166" s="139" t="s">
        <v>18</v>
      </c>
      <c r="N166" s="140" t="s">
        <v>42</v>
      </c>
      <c r="P166" s="141">
        <f>O166*H166</f>
        <v>0</v>
      </c>
      <c r="Q166" s="141">
        <v>6.9999999999999994E-5</v>
      </c>
      <c r="R166" s="141">
        <f>Q166*H166</f>
        <v>6.2999999999999992E-4</v>
      </c>
      <c r="S166" s="141">
        <v>0</v>
      </c>
      <c r="T166" s="142">
        <f>S166*H166</f>
        <v>0</v>
      </c>
      <c r="AR166" s="143" t="s">
        <v>602</v>
      </c>
      <c r="AT166" s="143" t="s">
        <v>191</v>
      </c>
      <c r="AU166" s="143" t="s">
        <v>80</v>
      </c>
      <c r="AY166" s="17" t="s">
        <v>189</v>
      </c>
      <c r="BE166" s="144">
        <f>IF(N166="základní",J166,0)</f>
        <v>0</v>
      </c>
      <c r="BF166" s="144">
        <f>IF(N166="snížená",J166,0)</f>
        <v>0</v>
      </c>
      <c r="BG166" s="144">
        <f>IF(N166="zákl. přenesená",J166,0)</f>
        <v>0</v>
      </c>
      <c r="BH166" s="144">
        <f>IF(N166="sníž. přenesená",J166,0)</f>
        <v>0</v>
      </c>
      <c r="BI166" s="144">
        <f>IF(N166="nulová",J166,0)</f>
        <v>0</v>
      </c>
      <c r="BJ166" s="17" t="s">
        <v>78</v>
      </c>
      <c r="BK166" s="144">
        <f>ROUND(I166*H166,2)</f>
        <v>0</v>
      </c>
      <c r="BL166" s="17" t="s">
        <v>602</v>
      </c>
      <c r="BM166" s="143" t="s">
        <v>2100</v>
      </c>
    </row>
    <row r="167" spans="2:65" s="1" customFormat="1">
      <c r="B167" s="32"/>
      <c r="D167" s="145" t="s">
        <v>197</v>
      </c>
      <c r="F167" s="146" t="s">
        <v>2101</v>
      </c>
      <c r="I167" s="147"/>
      <c r="L167" s="32"/>
      <c r="M167" s="148"/>
      <c r="T167" s="51"/>
      <c r="AT167" s="17" t="s">
        <v>197</v>
      </c>
      <c r="AU167" s="17" t="s">
        <v>80</v>
      </c>
    </row>
    <row r="168" spans="2:65" s="12" customFormat="1">
      <c r="B168" s="149"/>
      <c r="D168" s="150" t="s">
        <v>144</v>
      </c>
      <c r="E168" s="151" t="s">
        <v>18</v>
      </c>
      <c r="F168" s="152" t="s">
        <v>2102</v>
      </c>
      <c r="H168" s="153">
        <v>9</v>
      </c>
      <c r="I168" s="154"/>
      <c r="L168" s="149"/>
      <c r="M168" s="155"/>
      <c r="T168" s="156"/>
      <c r="AT168" s="151" t="s">
        <v>144</v>
      </c>
      <c r="AU168" s="151" t="s">
        <v>80</v>
      </c>
      <c r="AV168" s="12" t="s">
        <v>80</v>
      </c>
      <c r="AW168" s="12" t="s">
        <v>32</v>
      </c>
      <c r="AX168" s="12" t="s">
        <v>78</v>
      </c>
      <c r="AY168" s="151" t="s">
        <v>189</v>
      </c>
    </row>
    <row r="169" spans="2:65" s="1" customFormat="1" ht="24.2" customHeight="1">
      <c r="B169" s="32"/>
      <c r="C169" s="132" t="s">
        <v>356</v>
      </c>
      <c r="D169" s="132" t="s">
        <v>191</v>
      </c>
      <c r="E169" s="133" t="s">
        <v>2103</v>
      </c>
      <c r="F169" s="134" t="s">
        <v>2104</v>
      </c>
      <c r="G169" s="135" t="s">
        <v>286</v>
      </c>
      <c r="H169" s="136">
        <v>9</v>
      </c>
      <c r="I169" s="137"/>
      <c r="J169" s="138">
        <f>ROUND(I169*H169,2)</f>
        <v>0</v>
      </c>
      <c r="K169" s="134" t="s">
        <v>194</v>
      </c>
      <c r="L169" s="32"/>
      <c r="M169" s="139" t="s">
        <v>18</v>
      </c>
      <c r="N169" s="140" t="s">
        <v>42</v>
      </c>
      <c r="P169" s="141">
        <f>O169*H169</f>
        <v>0</v>
      </c>
      <c r="Q169" s="141">
        <v>0.36004000000000003</v>
      </c>
      <c r="R169" s="141">
        <f>Q169*H169</f>
        <v>3.2403600000000004</v>
      </c>
      <c r="S169" s="141">
        <v>0</v>
      </c>
      <c r="T169" s="142">
        <f>S169*H169</f>
        <v>0</v>
      </c>
      <c r="AR169" s="143" t="s">
        <v>602</v>
      </c>
      <c r="AT169" s="143" t="s">
        <v>191</v>
      </c>
      <c r="AU169" s="143" t="s">
        <v>80</v>
      </c>
      <c r="AY169" s="17" t="s">
        <v>189</v>
      </c>
      <c r="BE169" s="144">
        <f>IF(N169="základní",J169,0)</f>
        <v>0</v>
      </c>
      <c r="BF169" s="144">
        <f>IF(N169="snížená",J169,0)</f>
        <v>0</v>
      </c>
      <c r="BG169" s="144">
        <f>IF(N169="zákl. přenesená",J169,0)</f>
        <v>0</v>
      </c>
      <c r="BH169" s="144">
        <f>IF(N169="sníž. přenesená",J169,0)</f>
        <v>0</v>
      </c>
      <c r="BI169" s="144">
        <f>IF(N169="nulová",J169,0)</f>
        <v>0</v>
      </c>
      <c r="BJ169" s="17" t="s">
        <v>78</v>
      </c>
      <c r="BK169" s="144">
        <f>ROUND(I169*H169,2)</f>
        <v>0</v>
      </c>
      <c r="BL169" s="17" t="s">
        <v>602</v>
      </c>
      <c r="BM169" s="143" t="s">
        <v>2105</v>
      </c>
    </row>
    <row r="170" spans="2:65" s="1" customFormat="1">
      <c r="B170" s="32"/>
      <c r="D170" s="145" t="s">
        <v>197</v>
      </c>
      <c r="F170" s="146" t="s">
        <v>2106</v>
      </c>
      <c r="I170" s="147"/>
      <c r="L170" s="32"/>
      <c r="M170" s="148"/>
      <c r="T170" s="51"/>
      <c r="AT170" s="17" t="s">
        <v>197</v>
      </c>
      <c r="AU170" s="17" t="s">
        <v>80</v>
      </c>
    </row>
    <row r="171" spans="2:65" s="12" customFormat="1">
      <c r="B171" s="149"/>
      <c r="D171" s="150" t="s">
        <v>144</v>
      </c>
      <c r="E171" s="151" t="s">
        <v>18</v>
      </c>
      <c r="F171" s="152" t="s">
        <v>2107</v>
      </c>
      <c r="H171" s="153">
        <v>9</v>
      </c>
      <c r="I171" s="154"/>
      <c r="L171" s="149"/>
      <c r="M171" s="155"/>
      <c r="T171" s="156"/>
      <c r="AT171" s="151" t="s">
        <v>144</v>
      </c>
      <c r="AU171" s="151" t="s">
        <v>80</v>
      </c>
      <c r="AV171" s="12" t="s">
        <v>80</v>
      </c>
      <c r="AW171" s="12" t="s">
        <v>32</v>
      </c>
      <c r="AX171" s="12" t="s">
        <v>78</v>
      </c>
      <c r="AY171" s="151" t="s">
        <v>189</v>
      </c>
    </row>
    <row r="172" spans="2:65" s="1" customFormat="1" ht="16.5" customHeight="1">
      <c r="B172" s="32"/>
      <c r="C172" s="168" t="s">
        <v>361</v>
      </c>
      <c r="D172" s="168" t="s">
        <v>651</v>
      </c>
      <c r="E172" s="169" t="s">
        <v>2108</v>
      </c>
      <c r="F172" s="170" t="s">
        <v>2109</v>
      </c>
      <c r="G172" s="171" t="s">
        <v>286</v>
      </c>
      <c r="H172" s="172">
        <v>9</v>
      </c>
      <c r="I172" s="173"/>
      <c r="J172" s="174">
        <f>ROUND(I172*H172,2)</f>
        <v>0</v>
      </c>
      <c r="K172" s="170" t="s">
        <v>18</v>
      </c>
      <c r="L172" s="175"/>
      <c r="M172" s="176" t="s">
        <v>18</v>
      </c>
      <c r="N172" s="177" t="s">
        <v>42</v>
      </c>
      <c r="P172" s="141">
        <f>O172*H172</f>
        <v>0</v>
      </c>
      <c r="Q172" s="141">
        <v>2.8300000000000001E-3</v>
      </c>
      <c r="R172" s="141">
        <f>Q172*H172</f>
        <v>2.547E-2</v>
      </c>
      <c r="S172" s="141">
        <v>0</v>
      </c>
      <c r="T172" s="142">
        <f>S172*H172</f>
        <v>0</v>
      </c>
      <c r="AR172" s="143" t="s">
        <v>1341</v>
      </c>
      <c r="AT172" s="143" t="s">
        <v>651</v>
      </c>
      <c r="AU172" s="143" t="s">
        <v>80</v>
      </c>
      <c r="AY172" s="17" t="s">
        <v>189</v>
      </c>
      <c r="BE172" s="144">
        <f>IF(N172="základní",J172,0)</f>
        <v>0</v>
      </c>
      <c r="BF172" s="144">
        <f>IF(N172="snížená",J172,0)</f>
        <v>0</v>
      </c>
      <c r="BG172" s="144">
        <f>IF(N172="zákl. přenesená",J172,0)</f>
        <v>0</v>
      </c>
      <c r="BH172" s="144">
        <f>IF(N172="sníž. přenesená",J172,0)</f>
        <v>0</v>
      </c>
      <c r="BI172" s="144">
        <f>IF(N172="nulová",J172,0)</f>
        <v>0</v>
      </c>
      <c r="BJ172" s="17" t="s">
        <v>78</v>
      </c>
      <c r="BK172" s="144">
        <f>ROUND(I172*H172,2)</f>
        <v>0</v>
      </c>
      <c r="BL172" s="17" t="s">
        <v>1341</v>
      </c>
      <c r="BM172" s="143" t="s">
        <v>2110</v>
      </c>
    </row>
    <row r="173" spans="2:65" s="1" customFormat="1" ht="24.2" customHeight="1">
      <c r="B173" s="32"/>
      <c r="C173" s="132" t="s">
        <v>367</v>
      </c>
      <c r="D173" s="132" t="s">
        <v>191</v>
      </c>
      <c r="E173" s="133" t="s">
        <v>2111</v>
      </c>
      <c r="F173" s="134" t="s">
        <v>2112</v>
      </c>
      <c r="G173" s="135" t="s">
        <v>135</v>
      </c>
      <c r="H173" s="136">
        <v>6</v>
      </c>
      <c r="I173" s="137"/>
      <c r="J173" s="138">
        <f>ROUND(I173*H173,2)</f>
        <v>0</v>
      </c>
      <c r="K173" s="134" t="s">
        <v>194</v>
      </c>
      <c r="L173" s="32"/>
      <c r="M173" s="139" t="s">
        <v>18</v>
      </c>
      <c r="N173" s="140" t="s">
        <v>42</v>
      </c>
      <c r="P173" s="141">
        <f>O173*H173</f>
        <v>0</v>
      </c>
      <c r="Q173" s="141">
        <v>0</v>
      </c>
      <c r="R173" s="141">
        <f>Q173*H173</f>
        <v>0</v>
      </c>
      <c r="S173" s="141">
        <v>0</v>
      </c>
      <c r="T173" s="142">
        <f>S173*H173</f>
        <v>0</v>
      </c>
      <c r="AR173" s="143" t="s">
        <v>602</v>
      </c>
      <c r="AT173" s="143" t="s">
        <v>191</v>
      </c>
      <c r="AU173" s="143" t="s">
        <v>80</v>
      </c>
      <c r="AY173" s="17" t="s">
        <v>189</v>
      </c>
      <c r="BE173" s="144">
        <f>IF(N173="základní",J173,0)</f>
        <v>0</v>
      </c>
      <c r="BF173" s="144">
        <f>IF(N173="snížená",J173,0)</f>
        <v>0</v>
      </c>
      <c r="BG173" s="144">
        <f>IF(N173="zákl. přenesená",J173,0)</f>
        <v>0</v>
      </c>
      <c r="BH173" s="144">
        <f>IF(N173="sníž. přenesená",J173,0)</f>
        <v>0</v>
      </c>
      <c r="BI173" s="144">
        <f>IF(N173="nulová",J173,0)</f>
        <v>0</v>
      </c>
      <c r="BJ173" s="17" t="s">
        <v>78</v>
      </c>
      <c r="BK173" s="144">
        <f>ROUND(I173*H173,2)</f>
        <v>0</v>
      </c>
      <c r="BL173" s="17" t="s">
        <v>602</v>
      </c>
      <c r="BM173" s="143" t="s">
        <v>2113</v>
      </c>
    </row>
    <row r="174" spans="2:65" s="1" customFormat="1">
      <c r="B174" s="32"/>
      <c r="D174" s="145" t="s">
        <v>197</v>
      </c>
      <c r="F174" s="146" t="s">
        <v>2114</v>
      </c>
      <c r="I174" s="147"/>
      <c r="L174" s="32"/>
      <c r="M174" s="148"/>
      <c r="T174" s="51"/>
      <c r="AT174" s="17" t="s">
        <v>197</v>
      </c>
      <c r="AU174" s="17" t="s">
        <v>80</v>
      </c>
    </row>
    <row r="175" spans="2:65" s="12" customFormat="1">
      <c r="B175" s="149"/>
      <c r="D175" s="150" t="s">
        <v>144</v>
      </c>
      <c r="E175" s="151" t="s">
        <v>18</v>
      </c>
      <c r="F175" s="152" t="s">
        <v>2115</v>
      </c>
      <c r="H175" s="153">
        <v>6</v>
      </c>
      <c r="I175" s="154"/>
      <c r="L175" s="149"/>
      <c r="M175" s="155"/>
      <c r="T175" s="156"/>
      <c r="AT175" s="151" t="s">
        <v>144</v>
      </c>
      <c r="AU175" s="151" t="s">
        <v>80</v>
      </c>
      <c r="AV175" s="12" t="s">
        <v>80</v>
      </c>
      <c r="AW175" s="12" t="s">
        <v>32</v>
      </c>
      <c r="AX175" s="12" t="s">
        <v>78</v>
      </c>
      <c r="AY175" s="151" t="s">
        <v>189</v>
      </c>
    </row>
    <row r="176" spans="2:65" s="1" customFormat="1" ht="24.2" customHeight="1">
      <c r="B176" s="32"/>
      <c r="C176" s="132" t="s">
        <v>374</v>
      </c>
      <c r="D176" s="132" t="s">
        <v>191</v>
      </c>
      <c r="E176" s="133" t="s">
        <v>2116</v>
      </c>
      <c r="F176" s="134" t="s">
        <v>2117</v>
      </c>
      <c r="G176" s="135" t="s">
        <v>135</v>
      </c>
      <c r="H176" s="136">
        <v>7.2</v>
      </c>
      <c r="I176" s="137"/>
      <c r="J176" s="138">
        <f>ROUND(I176*H176,2)</f>
        <v>0</v>
      </c>
      <c r="K176" s="134" t="s">
        <v>194</v>
      </c>
      <c r="L176" s="32"/>
      <c r="M176" s="139" t="s">
        <v>18</v>
      </c>
      <c r="N176" s="140" t="s">
        <v>42</v>
      </c>
      <c r="P176" s="141">
        <f>O176*H176</f>
        <v>0</v>
      </c>
      <c r="Q176" s="141">
        <v>0.1837</v>
      </c>
      <c r="R176" s="141">
        <f>Q176*H176</f>
        <v>1.32264</v>
      </c>
      <c r="S176" s="141">
        <v>0</v>
      </c>
      <c r="T176" s="142">
        <f>S176*H176</f>
        <v>0</v>
      </c>
      <c r="AR176" s="143" t="s">
        <v>602</v>
      </c>
      <c r="AT176" s="143" t="s">
        <v>191</v>
      </c>
      <c r="AU176" s="143" t="s">
        <v>80</v>
      </c>
      <c r="AY176" s="17" t="s">
        <v>189</v>
      </c>
      <c r="BE176" s="144">
        <f>IF(N176="základní",J176,0)</f>
        <v>0</v>
      </c>
      <c r="BF176" s="144">
        <f>IF(N176="snížená",J176,0)</f>
        <v>0</v>
      </c>
      <c r="BG176" s="144">
        <f>IF(N176="zákl. přenesená",J176,0)</f>
        <v>0</v>
      </c>
      <c r="BH176" s="144">
        <f>IF(N176="sníž. přenesená",J176,0)</f>
        <v>0</v>
      </c>
      <c r="BI176" s="144">
        <f>IF(N176="nulová",J176,0)</f>
        <v>0</v>
      </c>
      <c r="BJ176" s="17" t="s">
        <v>78</v>
      </c>
      <c r="BK176" s="144">
        <f>ROUND(I176*H176,2)</f>
        <v>0</v>
      </c>
      <c r="BL176" s="17" t="s">
        <v>602</v>
      </c>
      <c r="BM176" s="143" t="s">
        <v>2118</v>
      </c>
    </row>
    <row r="177" spans="2:65" s="1" customFormat="1">
      <c r="B177" s="32"/>
      <c r="D177" s="145" t="s">
        <v>197</v>
      </c>
      <c r="F177" s="146" t="s">
        <v>2119</v>
      </c>
      <c r="I177" s="147"/>
      <c r="L177" s="32"/>
      <c r="M177" s="148"/>
      <c r="T177" s="51"/>
      <c r="AT177" s="17" t="s">
        <v>197</v>
      </c>
      <c r="AU177" s="17" t="s">
        <v>80</v>
      </c>
    </row>
    <row r="178" spans="2:65" s="12" customFormat="1">
      <c r="B178" s="149"/>
      <c r="D178" s="150" t="s">
        <v>144</v>
      </c>
      <c r="E178" s="151" t="s">
        <v>18</v>
      </c>
      <c r="F178" s="152" t="s">
        <v>2120</v>
      </c>
      <c r="H178" s="153">
        <v>7.2</v>
      </c>
      <c r="I178" s="154"/>
      <c r="L178" s="149"/>
      <c r="M178" s="155"/>
      <c r="T178" s="156"/>
      <c r="AT178" s="151" t="s">
        <v>144</v>
      </c>
      <c r="AU178" s="151" t="s">
        <v>80</v>
      </c>
      <c r="AV178" s="12" t="s">
        <v>80</v>
      </c>
      <c r="AW178" s="12" t="s">
        <v>32</v>
      </c>
      <c r="AX178" s="12" t="s">
        <v>78</v>
      </c>
      <c r="AY178" s="151" t="s">
        <v>189</v>
      </c>
    </row>
    <row r="179" spans="2:65" s="1" customFormat="1" ht="16.5" customHeight="1">
      <c r="B179" s="32"/>
      <c r="C179" s="168" t="s">
        <v>381</v>
      </c>
      <c r="D179" s="168" t="s">
        <v>651</v>
      </c>
      <c r="E179" s="169" t="s">
        <v>2121</v>
      </c>
      <c r="F179" s="170" t="s">
        <v>2122</v>
      </c>
      <c r="G179" s="171" t="s">
        <v>135</v>
      </c>
      <c r="H179" s="172">
        <v>1.44</v>
      </c>
      <c r="I179" s="173"/>
      <c r="J179" s="174">
        <f>ROUND(I179*H179,2)</f>
        <v>0</v>
      </c>
      <c r="K179" s="170" t="s">
        <v>194</v>
      </c>
      <c r="L179" s="175"/>
      <c r="M179" s="176" t="s">
        <v>18</v>
      </c>
      <c r="N179" s="177" t="s">
        <v>42</v>
      </c>
      <c r="P179" s="141">
        <f>O179*H179</f>
        <v>0</v>
      </c>
      <c r="Q179" s="141">
        <v>0.22800000000000001</v>
      </c>
      <c r="R179" s="141">
        <f>Q179*H179</f>
        <v>0.32832</v>
      </c>
      <c r="S179" s="141">
        <v>0</v>
      </c>
      <c r="T179" s="142">
        <f>S179*H179</f>
        <v>0</v>
      </c>
      <c r="AR179" s="143" t="s">
        <v>1341</v>
      </c>
      <c r="AT179" s="143" t="s">
        <v>651</v>
      </c>
      <c r="AU179" s="143" t="s">
        <v>80</v>
      </c>
      <c r="AY179" s="17" t="s">
        <v>189</v>
      </c>
      <c r="BE179" s="144">
        <f>IF(N179="základní",J179,0)</f>
        <v>0</v>
      </c>
      <c r="BF179" s="144">
        <f>IF(N179="snížená",J179,0)</f>
        <v>0</v>
      </c>
      <c r="BG179" s="144">
        <f>IF(N179="zákl. přenesená",J179,0)</f>
        <v>0</v>
      </c>
      <c r="BH179" s="144">
        <f>IF(N179="sníž. přenesená",J179,0)</f>
        <v>0</v>
      </c>
      <c r="BI179" s="144">
        <f>IF(N179="nulová",J179,0)</f>
        <v>0</v>
      </c>
      <c r="BJ179" s="17" t="s">
        <v>78</v>
      </c>
      <c r="BK179" s="144">
        <f>ROUND(I179*H179,2)</f>
        <v>0</v>
      </c>
      <c r="BL179" s="17" t="s">
        <v>1341</v>
      </c>
      <c r="BM179" s="143" t="s">
        <v>2123</v>
      </c>
    </row>
    <row r="180" spans="2:65" s="1" customFormat="1" ht="19.5">
      <c r="B180" s="32"/>
      <c r="D180" s="150" t="s">
        <v>133</v>
      </c>
      <c r="F180" s="157" t="s">
        <v>2124</v>
      </c>
      <c r="I180" s="147"/>
      <c r="L180" s="32"/>
      <c r="M180" s="148"/>
      <c r="T180" s="51"/>
      <c r="AT180" s="17" t="s">
        <v>133</v>
      </c>
      <c r="AU180" s="17" t="s">
        <v>80</v>
      </c>
    </row>
    <row r="181" spans="2:65" s="12" customFormat="1">
      <c r="B181" s="149"/>
      <c r="D181" s="150" t="s">
        <v>144</v>
      </c>
      <c r="F181" s="152" t="s">
        <v>2125</v>
      </c>
      <c r="H181" s="153">
        <v>1.44</v>
      </c>
      <c r="I181" s="154"/>
      <c r="L181" s="149"/>
      <c r="M181" s="155"/>
      <c r="T181" s="156"/>
      <c r="AT181" s="151" t="s">
        <v>144</v>
      </c>
      <c r="AU181" s="151" t="s">
        <v>80</v>
      </c>
      <c r="AV181" s="12" t="s">
        <v>80</v>
      </c>
      <c r="AW181" s="12" t="s">
        <v>4</v>
      </c>
      <c r="AX181" s="12" t="s">
        <v>78</v>
      </c>
      <c r="AY181" s="151" t="s">
        <v>189</v>
      </c>
    </row>
    <row r="182" spans="2:65" s="1" customFormat="1" ht="24.2" customHeight="1">
      <c r="B182" s="32"/>
      <c r="C182" s="132" t="s">
        <v>388</v>
      </c>
      <c r="D182" s="132" t="s">
        <v>191</v>
      </c>
      <c r="E182" s="133" t="s">
        <v>2126</v>
      </c>
      <c r="F182" s="134" t="s">
        <v>2127</v>
      </c>
      <c r="G182" s="135" t="s">
        <v>286</v>
      </c>
      <c r="H182" s="136">
        <v>4</v>
      </c>
      <c r="I182" s="137"/>
      <c r="J182" s="138">
        <f>ROUND(I182*H182,2)</f>
        <v>0</v>
      </c>
      <c r="K182" s="134" t="s">
        <v>194</v>
      </c>
      <c r="L182" s="32"/>
      <c r="M182" s="139" t="s">
        <v>18</v>
      </c>
      <c r="N182" s="140" t="s">
        <v>42</v>
      </c>
      <c r="P182" s="141">
        <f>O182*H182</f>
        <v>0</v>
      </c>
      <c r="Q182" s="141">
        <v>9.5990000000000006E-2</v>
      </c>
      <c r="R182" s="141">
        <f>Q182*H182</f>
        <v>0.38396000000000002</v>
      </c>
      <c r="S182" s="141">
        <v>0</v>
      </c>
      <c r="T182" s="142">
        <f>S182*H182</f>
        <v>0</v>
      </c>
      <c r="AR182" s="143" t="s">
        <v>602</v>
      </c>
      <c r="AT182" s="143" t="s">
        <v>191</v>
      </c>
      <c r="AU182" s="143" t="s">
        <v>80</v>
      </c>
      <c r="AY182" s="17" t="s">
        <v>189</v>
      </c>
      <c r="BE182" s="144">
        <f>IF(N182="základní",J182,0)</f>
        <v>0</v>
      </c>
      <c r="BF182" s="144">
        <f>IF(N182="snížená",J182,0)</f>
        <v>0</v>
      </c>
      <c r="BG182" s="144">
        <f>IF(N182="zákl. přenesená",J182,0)</f>
        <v>0</v>
      </c>
      <c r="BH182" s="144">
        <f>IF(N182="sníž. přenesená",J182,0)</f>
        <v>0</v>
      </c>
      <c r="BI182" s="144">
        <f>IF(N182="nulová",J182,0)</f>
        <v>0</v>
      </c>
      <c r="BJ182" s="17" t="s">
        <v>78</v>
      </c>
      <c r="BK182" s="144">
        <f>ROUND(I182*H182,2)</f>
        <v>0</v>
      </c>
      <c r="BL182" s="17" t="s">
        <v>602</v>
      </c>
      <c r="BM182" s="143" t="s">
        <v>2128</v>
      </c>
    </row>
    <row r="183" spans="2:65" s="1" customFormat="1">
      <c r="B183" s="32"/>
      <c r="D183" s="145" t="s">
        <v>197</v>
      </c>
      <c r="F183" s="146" t="s">
        <v>2129</v>
      </c>
      <c r="I183" s="147"/>
      <c r="L183" s="32"/>
      <c r="M183" s="148"/>
      <c r="T183" s="51"/>
      <c r="AT183" s="17" t="s">
        <v>197</v>
      </c>
      <c r="AU183" s="17" t="s">
        <v>80</v>
      </c>
    </row>
    <row r="184" spans="2:65" s="1" customFormat="1" ht="19.5">
      <c r="B184" s="32"/>
      <c r="D184" s="150" t="s">
        <v>133</v>
      </c>
      <c r="F184" s="157" t="s">
        <v>2130</v>
      </c>
      <c r="I184" s="147"/>
      <c r="L184" s="32"/>
      <c r="M184" s="148"/>
      <c r="T184" s="51"/>
      <c r="AT184" s="17" t="s">
        <v>133</v>
      </c>
      <c r="AU184" s="17" t="s">
        <v>80</v>
      </c>
    </row>
    <row r="185" spans="2:65" s="12" customFormat="1">
      <c r="B185" s="149"/>
      <c r="D185" s="150" t="s">
        <v>144</v>
      </c>
      <c r="E185" s="151" t="s">
        <v>18</v>
      </c>
      <c r="F185" s="152" t="s">
        <v>2131</v>
      </c>
      <c r="H185" s="153">
        <v>4</v>
      </c>
      <c r="I185" s="154"/>
      <c r="L185" s="149"/>
      <c r="M185" s="155"/>
      <c r="T185" s="156"/>
      <c r="AT185" s="151" t="s">
        <v>144</v>
      </c>
      <c r="AU185" s="151" t="s">
        <v>80</v>
      </c>
      <c r="AV185" s="12" t="s">
        <v>80</v>
      </c>
      <c r="AW185" s="12" t="s">
        <v>32</v>
      </c>
      <c r="AX185" s="12" t="s">
        <v>78</v>
      </c>
      <c r="AY185" s="151" t="s">
        <v>189</v>
      </c>
    </row>
    <row r="186" spans="2:65" s="1" customFormat="1" ht="24.2" customHeight="1">
      <c r="B186" s="32"/>
      <c r="C186" s="132" t="s">
        <v>394</v>
      </c>
      <c r="D186" s="132" t="s">
        <v>191</v>
      </c>
      <c r="E186" s="133" t="s">
        <v>2132</v>
      </c>
      <c r="F186" s="134" t="s">
        <v>2133</v>
      </c>
      <c r="G186" s="135" t="s">
        <v>135</v>
      </c>
      <c r="H186" s="136">
        <v>6</v>
      </c>
      <c r="I186" s="137"/>
      <c r="J186" s="138">
        <f>ROUND(I186*H186,2)</f>
        <v>0</v>
      </c>
      <c r="K186" s="134" t="s">
        <v>194</v>
      </c>
      <c r="L186" s="32"/>
      <c r="M186" s="139" t="s">
        <v>18</v>
      </c>
      <c r="N186" s="140" t="s">
        <v>42</v>
      </c>
      <c r="P186" s="141">
        <f>O186*H186</f>
        <v>0</v>
      </c>
      <c r="Q186" s="141">
        <v>0</v>
      </c>
      <c r="R186" s="141">
        <f>Q186*H186</f>
        <v>0</v>
      </c>
      <c r="S186" s="141">
        <v>0.28999999999999998</v>
      </c>
      <c r="T186" s="142">
        <f>S186*H186</f>
        <v>1.7399999999999998</v>
      </c>
      <c r="AR186" s="143" t="s">
        <v>602</v>
      </c>
      <c r="AT186" s="143" t="s">
        <v>191</v>
      </c>
      <c r="AU186" s="143" t="s">
        <v>80</v>
      </c>
      <c r="AY186" s="17" t="s">
        <v>189</v>
      </c>
      <c r="BE186" s="144">
        <f>IF(N186="základní",J186,0)</f>
        <v>0</v>
      </c>
      <c r="BF186" s="144">
        <f>IF(N186="snížená",J186,0)</f>
        <v>0</v>
      </c>
      <c r="BG186" s="144">
        <f>IF(N186="zákl. přenesená",J186,0)</f>
        <v>0</v>
      </c>
      <c r="BH186" s="144">
        <f>IF(N186="sníž. přenesená",J186,0)</f>
        <v>0</v>
      </c>
      <c r="BI186" s="144">
        <f>IF(N186="nulová",J186,0)</f>
        <v>0</v>
      </c>
      <c r="BJ186" s="17" t="s">
        <v>78</v>
      </c>
      <c r="BK186" s="144">
        <f>ROUND(I186*H186,2)</f>
        <v>0</v>
      </c>
      <c r="BL186" s="17" t="s">
        <v>602</v>
      </c>
      <c r="BM186" s="143" t="s">
        <v>2134</v>
      </c>
    </row>
    <row r="187" spans="2:65" s="1" customFormat="1">
      <c r="B187" s="32"/>
      <c r="D187" s="145" t="s">
        <v>197</v>
      </c>
      <c r="F187" s="146" t="s">
        <v>2135</v>
      </c>
      <c r="I187" s="147"/>
      <c r="L187" s="32"/>
      <c r="M187" s="148"/>
      <c r="T187" s="51"/>
      <c r="AT187" s="17" t="s">
        <v>197</v>
      </c>
      <c r="AU187" s="17" t="s">
        <v>80</v>
      </c>
    </row>
    <row r="188" spans="2:65" s="12" customFormat="1">
      <c r="B188" s="149"/>
      <c r="D188" s="150" t="s">
        <v>144</v>
      </c>
      <c r="E188" s="151" t="s">
        <v>18</v>
      </c>
      <c r="F188" s="152" t="s">
        <v>2115</v>
      </c>
      <c r="H188" s="153">
        <v>6</v>
      </c>
      <c r="I188" s="154"/>
      <c r="L188" s="149"/>
      <c r="M188" s="155"/>
      <c r="T188" s="156"/>
      <c r="AT188" s="151" t="s">
        <v>144</v>
      </c>
      <c r="AU188" s="151" t="s">
        <v>80</v>
      </c>
      <c r="AV188" s="12" t="s">
        <v>80</v>
      </c>
      <c r="AW188" s="12" t="s">
        <v>32</v>
      </c>
      <c r="AX188" s="12" t="s">
        <v>78</v>
      </c>
      <c r="AY188" s="151" t="s">
        <v>189</v>
      </c>
    </row>
    <row r="189" spans="2:65" s="1" customFormat="1" ht="33" customHeight="1">
      <c r="B189" s="32"/>
      <c r="C189" s="132" t="s">
        <v>399</v>
      </c>
      <c r="D189" s="132" t="s">
        <v>191</v>
      </c>
      <c r="E189" s="133" t="s">
        <v>2136</v>
      </c>
      <c r="F189" s="134" t="s">
        <v>2137</v>
      </c>
      <c r="G189" s="135" t="s">
        <v>135</v>
      </c>
      <c r="H189" s="136">
        <v>7.2</v>
      </c>
      <c r="I189" s="137"/>
      <c r="J189" s="138">
        <f>ROUND(I189*H189,2)</f>
        <v>0</v>
      </c>
      <c r="K189" s="134" t="s">
        <v>194</v>
      </c>
      <c r="L189" s="32"/>
      <c r="M189" s="139" t="s">
        <v>18</v>
      </c>
      <c r="N189" s="140" t="s">
        <v>42</v>
      </c>
      <c r="P189" s="141">
        <f>O189*H189</f>
        <v>0</v>
      </c>
      <c r="Q189" s="141">
        <v>0</v>
      </c>
      <c r="R189" s="141">
        <f>Q189*H189</f>
        <v>0</v>
      </c>
      <c r="S189" s="141">
        <v>0.41699999999999998</v>
      </c>
      <c r="T189" s="142">
        <f>S189*H189</f>
        <v>3.0023999999999997</v>
      </c>
      <c r="AR189" s="143" t="s">
        <v>602</v>
      </c>
      <c r="AT189" s="143" t="s">
        <v>191</v>
      </c>
      <c r="AU189" s="143" t="s">
        <v>80</v>
      </c>
      <c r="AY189" s="17" t="s">
        <v>189</v>
      </c>
      <c r="BE189" s="144">
        <f>IF(N189="základní",J189,0)</f>
        <v>0</v>
      </c>
      <c r="BF189" s="144">
        <f>IF(N189="snížená",J189,0)</f>
        <v>0</v>
      </c>
      <c r="BG189" s="144">
        <f>IF(N189="zákl. přenesená",J189,0)</f>
        <v>0</v>
      </c>
      <c r="BH189" s="144">
        <f>IF(N189="sníž. přenesená",J189,0)</f>
        <v>0</v>
      </c>
      <c r="BI189" s="144">
        <f>IF(N189="nulová",J189,0)</f>
        <v>0</v>
      </c>
      <c r="BJ189" s="17" t="s">
        <v>78</v>
      </c>
      <c r="BK189" s="144">
        <f>ROUND(I189*H189,2)</f>
        <v>0</v>
      </c>
      <c r="BL189" s="17" t="s">
        <v>602</v>
      </c>
      <c r="BM189" s="143" t="s">
        <v>2138</v>
      </c>
    </row>
    <row r="190" spans="2:65" s="1" customFormat="1">
      <c r="B190" s="32"/>
      <c r="D190" s="145" t="s">
        <v>197</v>
      </c>
      <c r="F190" s="146" t="s">
        <v>2139</v>
      </c>
      <c r="I190" s="147"/>
      <c r="L190" s="32"/>
      <c r="M190" s="148"/>
      <c r="T190" s="51"/>
      <c r="AT190" s="17" t="s">
        <v>197</v>
      </c>
      <c r="AU190" s="17" t="s">
        <v>80</v>
      </c>
    </row>
    <row r="191" spans="2:65" s="12" customFormat="1">
      <c r="B191" s="149"/>
      <c r="D191" s="150" t="s">
        <v>144</v>
      </c>
      <c r="E191" s="151" t="s">
        <v>18</v>
      </c>
      <c r="F191" s="152" t="s">
        <v>2140</v>
      </c>
      <c r="H191" s="153">
        <v>7.2</v>
      </c>
      <c r="I191" s="154"/>
      <c r="L191" s="149"/>
      <c r="M191" s="155"/>
      <c r="T191" s="156"/>
      <c r="AT191" s="151" t="s">
        <v>144</v>
      </c>
      <c r="AU191" s="151" t="s">
        <v>80</v>
      </c>
      <c r="AV191" s="12" t="s">
        <v>80</v>
      </c>
      <c r="AW191" s="12" t="s">
        <v>32</v>
      </c>
      <c r="AX191" s="12" t="s">
        <v>78</v>
      </c>
      <c r="AY191" s="151" t="s">
        <v>189</v>
      </c>
    </row>
    <row r="192" spans="2:65" s="1" customFormat="1" ht="24.2" customHeight="1">
      <c r="B192" s="32"/>
      <c r="C192" s="132" t="s">
        <v>405</v>
      </c>
      <c r="D192" s="132" t="s">
        <v>191</v>
      </c>
      <c r="E192" s="133" t="s">
        <v>2141</v>
      </c>
      <c r="F192" s="134" t="s">
        <v>2142</v>
      </c>
      <c r="G192" s="135" t="s">
        <v>286</v>
      </c>
      <c r="H192" s="136">
        <v>4</v>
      </c>
      <c r="I192" s="137"/>
      <c r="J192" s="138">
        <f>ROUND(I192*H192,2)</f>
        <v>0</v>
      </c>
      <c r="K192" s="134" t="s">
        <v>194</v>
      </c>
      <c r="L192" s="32"/>
      <c r="M192" s="139" t="s">
        <v>18</v>
      </c>
      <c r="N192" s="140" t="s">
        <v>42</v>
      </c>
      <c r="P192" s="141">
        <f>O192*H192</f>
        <v>0</v>
      </c>
      <c r="Q192" s="141">
        <v>0</v>
      </c>
      <c r="R192" s="141">
        <f>Q192*H192</f>
        <v>0</v>
      </c>
      <c r="S192" s="141">
        <v>0.2</v>
      </c>
      <c r="T192" s="142">
        <f>S192*H192</f>
        <v>0.8</v>
      </c>
      <c r="AR192" s="143" t="s">
        <v>602</v>
      </c>
      <c r="AT192" s="143" t="s">
        <v>191</v>
      </c>
      <c r="AU192" s="143" t="s">
        <v>80</v>
      </c>
      <c r="AY192" s="17" t="s">
        <v>189</v>
      </c>
      <c r="BE192" s="144">
        <f>IF(N192="základní",J192,0)</f>
        <v>0</v>
      </c>
      <c r="BF192" s="144">
        <f>IF(N192="snížená",J192,0)</f>
        <v>0</v>
      </c>
      <c r="BG192" s="144">
        <f>IF(N192="zákl. přenesená",J192,0)</f>
        <v>0</v>
      </c>
      <c r="BH192" s="144">
        <f>IF(N192="sníž. přenesená",J192,0)</f>
        <v>0</v>
      </c>
      <c r="BI192" s="144">
        <f>IF(N192="nulová",J192,0)</f>
        <v>0</v>
      </c>
      <c r="BJ192" s="17" t="s">
        <v>78</v>
      </c>
      <c r="BK192" s="144">
        <f>ROUND(I192*H192,2)</f>
        <v>0</v>
      </c>
      <c r="BL192" s="17" t="s">
        <v>602</v>
      </c>
      <c r="BM192" s="143" t="s">
        <v>2143</v>
      </c>
    </row>
    <row r="193" spans="2:65" s="1" customFormat="1">
      <c r="B193" s="32"/>
      <c r="D193" s="145" t="s">
        <v>197</v>
      </c>
      <c r="F193" s="146" t="s">
        <v>2144</v>
      </c>
      <c r="I193" s="147"/>
      <c r="L193" s="32"/>
      <c r="M193" s="148"/>
      <c r="T193" s="51"/>
      <c r="AT193" s="17" t="s">
        <v>197</v>
      </c>
      <c r="AU193" s="17" t="s">
        <v>80</v>
      </c>
    </row>
    <row r="194" spans="2:65" s="12" customFormat="1">
      <c r="B194" s="149"/>
      <c r="D194" s="150" t="s">
        <v>144</v>
      </c>
      <c r="E194" s="151" t="s">
        <v>18</v>
      </c>
      <c r="F194" s="152" t="s">
        <v>2145</v>
      </c>
      <c r="H194" s="153">
        <v>4</v>
      </c>
      <c r="I194" s="154"/>
      <c r="L194" s="149"/>
      <c r="M194" s="155"/>
      <c r="T194" s="156"/>
      <c r="AT194" s="151" t="s">
        <v>144</v>
      </c>
      <c r="AU194" s="151" t="s">
        <v>80</v>
      </c>
      <c r="AV194" s="12" t="s">
        <v>80</v>
      </c>
      <c r="AW194" s="12" t="s">
        <v>32</v>
      </c>
      <c r="AX194" s="12" t="s">
        <v>78</v>
      </c>
      <c r="AY194" s="151" t="s">
        <v>189</v>
      </c>
    </row>
    <row r="195" spans="2:65" s="1" customFormat="1" ht="21.75" customHeight="1">
      <c r="B195" s="32"/>
      <c r="C195" s="132" t="s">
        <v>412</v>
      </c>
      <c r="D195" s="132" t="s">
        <v>191</v>
      </c>
      <c r="E195" s="133" t="s">
        <v>2146</v>
      </c>
      <c r="F195" s="134" t="s">
        <v>2147</v>
      </c>
      <c r="G195" s="135" t="s">
        <v>551</v>
      </c>
      <c r="H195" s="136">
        <v>2</v>
      </c>
      <c r="I195" s="137"/>
      <c r="J195" s="138">
        <f>ROUND(I195*H195,2)</f>
        <v>0</v>
      </c>
      <c r="K195" s="134" t="s">
        <v>194</v>
      </c>
      <c r="L195" s="32"/>
      <c r="M195" s="139" t="s">
        <v>18</v>
      </c>
      <c r="N195" s="140" t="s">
        <v>42</v>
      </c>
      <c r="P195" s="141">
        <f>O195*H195</f>
        <v>0</v>
      </c>
      <c r="Q195" s="141">
        <v>0</v>
      </c>
      <c r="R195" s="141">
        <f>Q195*H195</f>
        <v>0</v>
      </c>
      <c r="S195" s="141">
        <v>0.187</v>
      </c>
      <c r="T195" s="142">
        <f>S195*H195</f>
        <v>0.374</v>
      </c>
      <c r="AR195" s="143" t="s">
        <v>602</v>
      </c>
      <c r="AT195" s="143" t="s">
        <v>191</v>
      </c>
      <c r="AU195" s="143" t="s">
        <v>80</v>
      </c>
      <c r="AY195" s="17" t="s">
        <v>189</v>
      </c>
      <c r="BE195" s="144">
        <f>IF(N195="základní",J195,0)</f>
        <v>0</v>
      </c>
      <c r="BF195" s="144">
        <f>IF(N195="snížená",J195,0)</f>
        <v>0</v>
      </c>
      <c r="BG195" s="144">
        <f>IF(N195="zákl. přenesená",J195,0)</f>
        <v>0</v>
      </c>
      <c r="BH195" s="144">
        <f>IF(N195="sníž. přenesená",J195,0)</f>
        <v>0</v>
      </c>
      <c r="BI195" s="144">
        <f>IF(N195="nulová",J195,0)</f>
        <v>0</v>
      </c>
      <c r="BJ195" s="17" t="s">
        <v>78</v>
      </c>
      <c r="BK195" s="144">
        <f>ROUND(I195*H195,2)</f>
        <v>0</v>
      </c>
      <c r="BL195" s="17" t="s">
        <v>602</v>
      </c>
      <c r="BM195" s="143" t="s">
        <v>2148</v>
      </c>
    </row>
    <row r="196" spans="2:65" s="1" customFormat="1">
      <c r="B196" s="32"/>
      <c r="D196" s="145" t="s">
        <v>197</v>
      </c>
      <c r="F196" s="146" t="s">
        <v>2149</v>
      </c>
      <c r="I196" s="147"/>
      <c r="L196" s="32"/>
      <c r="M196" s="148"/>
      <c r="T196" s="51"/>
      <c r="AT196" s="17" t="s">
        <v>197</v>
      </c>
      <c r="AU196" s="17" t="s">
        <v>80</v>
      </c>
    </row>
    <row r="197" spans="2:65" s="12" customFormat="1">
      <c r="B197" s="149"/>
      <c r="D197" s="150" t="s">
        <v>144</v>
      </c>
      <c r="E197" s="151" t="s">
        <v>18</v>
      </c>
      <c r="F197" s="152" t="s">
        <v>2150</v>
      </c>
      <c r="H197" s="153">
        <v>2</v>
      </c>
      <c r="I197" s="154"/>
      <c r="L197" s="149"/>
      <c r="M197" s="155"/>
      <c r="T197" s="156"/>
      <c r="AT197" s="151" t="s">
        <v>144</v>
      </c>
      <c r="AU197" s="151" t="s">
        <v>80</v>
      </c>
      <c r="AV197" s="12" t="s">
        <v>80</v>
      </c>
      <c r="AW197" s="12" t="s">
        <v>32</v>
      </c>
      <c r="AX197" s="12" t="s">
        <v>78</v>
      </c>
      <c r="AY197" s="151" t="s">
        <v>189</v>
      </c>
    </row>
    <row r="198" spans="2:65" s="1" customFormat="1" ht="21.75" customHeight="1">
      <c r="B198" s="32"/>
      <c r="C198" s="132" t="s">
        <v>419</v>
      </c>
      <c r="D198" s="132" t="s">
        <v>191</v>
      </c>
      <c r="E198" s="133" t="s">
        <v>2151</v>
      </c>
      <c r="F198" s="134" t="s">
        <v>2152</v>
      </c>
      <c r="G198" s="135" t="s">
        <v>551</v>
      </c>
      <c r="H198" s="136">
        <v>1</v>
      </c>
      <c r="I198" s="137"/>
      <c r="J198" s="138">
        <f>ROUND(I198*H198,2)</f>
        <v>0</v>
      </c>
      <c r="K198" s="134" t="s">
        <v>194</v>
      </c>
      <c r="L198" s="32"/>
      <c r="M198" s="139" t="s">
        <v>18</v>
      </c>
      <c r="N198" s="140" t="s">
        <v>42</v>
      </c>
      <c r="P198" s="141">
        <f>O198*H198</f>
        <v>0</v>
      </c>
      <c r="Q198" s="141">
        <v>0</v>
      </c>
      <c r="R198" s="141">
        <f>Q198*H198</f>
        <v>0</v>
      </c>
      <c r="S198" s="141">
        <v>0.374</v>
      </c>
      <c r="T198" s="142">
        <f>S198*H198</f>
        <v>0.374</v>
      </c>
      <c r="AR198" s="143" t="s">
        <v>602</v>
      </c>
      <c r="AT198" s="143" t="s">
        <v>191</v>
      </c>
      <c r="AU198" s="143" t="s">
        <v>80</v>
      </c>
      <c r="AY198" s="17" t="s">
        <v>189</v>
      </c>
      <c r="BE198" s="144">
        <f>IF(N198="základní",J198,0)</f>
        <v>0</v>
      </c>
      <c r="BF198" s="144">
        <f>IF(N198="snížená",J198,0)</f>
        <v>0</v>
      </c>
      <c r="BG198" s="144">
        <f>IF(N198="zákl. přenesená",J198,0)</f>
        <v>0</v>
      </c>
      <c r="BH198" s="144">
        <f>IF(N198="sníž. přenesená",J198,0)</f>
        <v>0</v>
      </c>
      <c r="BI198" s="144">
        <f>IF(N198="nulová",J198,0)</f>
        <v>0</v>
      </c>
      <c r="BJ198" s="17" t="s">
        <v>78</v>
      </c>
      <c r="BK198" s="144">
        <f>ROUND(I198*H198,2)</f>
        <v>0</v>
      </c>
      <c r="BL198" s="17" t="s">
        <v>602</v>
      </c>
      <c r="BM198" s="143" t="s">
        <v>2153</v>
      </c>
    </row>
    <row r="199" spans="2:65" s="1" customFormat="1">
      <c r="B199" s="32"/>
      <c r="D199" s="145" t="s">
        <v>197</v>
      </c>
      <c r="F199" s="146" t="s">
        <v>2154</v>
      </c>
      <c r="I199" s="147"/>
      <c r="L199" s="32"/>
      <c r="M199" s="148"/>
      <c r="T199" s="51"/>
      <c r="AT199" s="17" t="s">
        <v>197</v>
      </c>
      <c r="AU199" s="17" t="s">
        <v>80</v>
      </c>
    </row>
    <row r="200" spans="2:65" s="12" customFormat="1">
      <c r="B200" s="149"/>
      <c r="D200" s="150" t="s">
        <v>144</v>
      </c>
      <c r="E200" s="151" t="s">
        <v>18</v>
      </c>
      <c r="F200" s="152" t="s">
        <v>2155</v>
      </c>
      <c r="H200" s="153">
        <v>1</v>
      </c>
      <c r="I200" s="154"/>
      <c r="L200" s="149"/>
      <c r="M200" s="155"/>
      <c r="T200" s="156"/>
      <c r="AT200" s="151" t="s">
        <v>144</v>
      </c>
      <c r="AU200" s="151" t="s">
        <v>80</v>
      </c>
      <c r="AV200" s="12" t="s">
        <v>80</v>
      </c>
      <c r="AW200" s="12" t="s">
        <v>32</v>
      </c>
      <c r="AX200" s="12" t="s">
        <v>78</v>
      </c>
      <c r="AY200" s="151" t="s">
        <v>189</v>
      </c>
    </row>
    <row r="201" spans="2:65" s="1" customFormat="1" ht="21.75" customHeight="1">
      <c r="B201" s="32"/>
      <c r="C201" s="132" t="s">
        <v>424</v>
      </c>
      <c r="D201" s="132" t="s">
        <v>191</v>
      </c>
      <c r="E201" s="133" t="s">
        <v>2156</v>
      </c>
      <c r="F201" s="134" t="s">
        <v>2157</v>
      </c>
      <c r="G201" s="135" t="s">
        <v>551</v>
      </c>
      <c r="H201" s="136">
        <v>3</v>
      </c>
      <c r="I201" s="137"/>
      <c r="J201" s="138">
        <f>ROUND(I201*H201,2)</f>
        <v>0</v>
      </c>
      <c r="K201" s="134" t="s">
        <v>18</v>
      </c>
      <c r="L201" s="32"/>
      <c r="M201" s="139" t="s">
        <v>18</v>
      </c>
      <c r="N201" s="140" t="s">
        <v>42</v>
      </c>
      <c r="P201" s="141">
        <f>O201*H201</f>
        <v>0</v>
      </c>
      <c r="Q201" s="141">
        <v>8.1099999999999992E-3</v>
      </c>
      <c r="R201" s="141">
        <f>Q201*H201</f>
        <v>2.4329999999999997E-2</v>
      </c>
      <c r="S201" s="141">
        <v>0</v>
      </c>
      <c r="T201" s="142">
        <f>S201*H201</f>
        <v>0</v>
      </c>
      <c r="AR201" s="143" t="s">
        <v>602</v>
      </c>
      <c r="AT201" s="143" t="s">
        <v>191</v>
      </c>
      <c r="AU201" s="143" t="s">
        <v>80</v>
      </c>
      <c r="AY201" s="17" t="s">
        <v>189</v>
      </c>
      <c r="BE201" s="144">
        <f>IF(N201="základní",J201,0)</f>
        <v>0</v>
      </c>
      <c r="BF201" s="144">
        <f>IF(N201="snížená",J201,0)</f>
        <v>0</v>
      </c>
      <c r="BG201" s="144">
        <f>IF(N201="zákl. přenesená",J201,0)</f>
        <v>0</v>
      </c>
      <c r="BH201" s="144">
        <f>IF(N201="sníž. přenesená",J201,0)</f>
        <v>0</v>
      </c>
      <c r="BI201" s="144">
        <f>IF(N201="nulová",J201,0)</f>
        <v>0</v>
      </c>
      <c r="BJ201" s="17" t="s">
        <v>78</v>
      </c>
      <c r="BK201" s="144">
        <f>ROUND(I201*H201,2)</f>
        <v>0</v>
      </c>
      <c r="BL201" s="17" t="s">
        <v>602</v>
      </c>
      <c r="BM201" s="143" t="s">
        <v>2158</v>
      </c>
    </row>
    <row r="202" spans="2:65" s="1" customFormat="1" ht="16.5" customHeight="1">
      <c r="B202" s="32"/>
      <c r="C202" s="132" t="s">
        <v>430</v>
      </c>
      <c r="D202" s="132" t="s">
        <v>191</v>
      </c>
      <c r="E202" s="133" t="s">
        <v>2159</v>
      </c>
      <c r="F202" s="134" t="s">
        <v>2160</v>
      </c>
      <c r="G202" s="135" t="s">
        <v>256</v>
      </c>
      <c r="H202" s="136">
        <v>5.4889999999999999</v>
      </c>
      <c r="I202" s="137"/>
      <c r="J202" s="138">
        <f>ROUND(I202*H202,2)</f>
        <v>0</v>
      </c>
      <c r="K202" s="134" t="s">
        <v>194</v>
      </c>
      <c r="L202" s="32"/>
      <c r="M202" s="139" t="s">
        <v>18</v>
      </c>
      <c r="N202" s="140" t="s">
        <v>42</v>
      </c>
      <c r="P202" s="141">
        <f>O202*H202</f>
        <v>0</v>
      </c>
      <c r="Q202" s="141">
        <v>0</v>
      </c>
      <c r="R202" s="141">
        <f>Q202*H202</f>
        <v>0</v>
      </c>
      <c r="S202" s="141">
        <v>0</v>
      </c>
      <c r="T202" s="142">
        <f>S202*H202</f>
        <v>0</v>
      </c>
      <c r="AR202" s="143" t="s">
        <v>602</v>
      </c>
      <c r="AT202" s="143" t="s">
        <v>191</v>
      </c>
      <c r="AU202" s="143" t="s">
        <v>80</v>
      </c>
      <c r="AY202" s="17" t="s">
        <v>189</v>
      </c>
      <c r="BE202" s="144">
        <f>IF(N202="základní",J202,0)</f>
        <v>0</v>
      </c>
      <c r="BF202" s="144">
        <f>IF(N202="snížená",J202,0)</f>
        <v>0</v>
      </c>
      <c r="BG202" s="144">
        <f>IF(N202="zákl. přenesená",J202,0)</f>
        <v>0</v>
      </c>
      <c r="BH202" s="144">
        <f>IF(N202="sníž. přenesená",J202,0)</f>
        <v>0</v>
      </c>
      <c r="BI202" s="144">
        <f>IF(N202="nulová",J202,0)</f>
        <v>0</v>
      </c>
      <c r="BJ202" s="17" t="s">
        <v>78</v>
      </c>
      <c r="BK202" s="144">
        <f>ROUND(I202*H202,2)</f>
        <v>0</v>
      </c>
      <c r="BL202" s="17" t="s">
        <v>602</v>
      </c>
      <c r="BM202" s="143" t="s">
        <v>2161</v>
      </c>
    </row>
    <row r="203" spans="2:65" s="1" customFormat="1">
      <c r="B203" s="32"/>
      <c r="D203" s="145" t="s">
        <v>197</v>
      </c>
      <c r="F203" s="146" t="s">
        <v>2162</v>
      </c>
      <c r="I203" s="147"/>
      <c r="L203" s="32"/>
      <c r="M203" s="184"/>
      <c r="N203" s="185"/>
      <c r="O203" s="185"/>
      <c r="P203" s="185"/>
      <c r="Q203" s="185"/>
      <c r="R203" s="185"/>
      <c r="S203" s="185"/>
      <c r="T203" s="186"/>
      <c r="AT203" s="17" t="s">
        <v>197</v>
      </c>
      <c r="AU203" s="17" t="s">
        <v>80</v>
      </c>
    </row>
    <row r="204" spans="2:65" s="1" customFormat="1" ht="6.95" customHeight="1">
      <c r="B204" s="40"/>
      <c r="C204" s="41"/>
      <c r="D204" s="41"/>
      <c r="E204" s="41"/>
      <c r="F204" s="41"/>
      <c r="G204" s="41"/>
      <c r="H204" s="41"/>
      <c r="I204" s="41"/>
      <c r="J204" s="41"/>
      <c r="K204" s="41"/>
      <c r="L204" s="32"/>
    </row>
  </sheetData>
  <sheetProtection algorithmName="SHA-512" hashValue="wnDifPkK0o5vPrVOo2TLrGSRs2/40DAFzDK0eBL/njzBdXg2C4rO3II6LwtW1+wDnamwjZsminNGTXTS+/kWDA==" saltValue="ckC4q3W5ecClEixNe5kf6vsmt1KNG7Ki+iiq0adaBat25/Iorw6DhGw4FebjOUhsAmGzHQVKsEZo6+QziA7vdQ==" spinCount="100000" sheet="1" objects="1" scenarios="1" formatColumns="0" formatRows="0" autoFilter="0"/>
  <autoFilter ref="C92:K203" xr:uid="{00000000-0009-0000-0000-000003000000}"/>
  <mergeCells count="15">
    <mergeCell ref="E79:H79"/>
    <mergeCell ref="E83:H83"/>
    <mergeCell ref="E81:H81"/>
    <mergeCell ref="E85:H85"/>
    <mergeCell ref="L2:V2"/>
    <mergeCell ref="E31:H31"/>
    <mergeCell ref="E52:H52"/>
    <mergeCell ref="E56:H56"/>
    <mergeCell ref="E54:H54"/>
    <mergeCell ref="E58:H58"/>
    <mergeCell ref="E7:H7"/>
    <mergeCell ref="E11:H11"/>
    <mergeCell ref="E9:H9"/>
    <mergeCell ref="E13:H13"/>
    <mergeCell ref="E22:H22"/>
  </mergeCells>
  <hyperlinks>
    <hyperlink ref="F97" r:id="rId1" xr:uid="{00000000-0004-0000-0300-000000000000}"/>
    <hyperlink ref="F100" r:id="rId2" xr:uid="{00000000-0004-0000-0300-000001000000}"/>
    <hyperlink ref="F103" r:id="rId3" xr:uid="{00000000-0004-0000-0300-000002000000}"/>
    <hyperlink ref="F106" r:id="rId4" xr:uid="{00000000-0004-0000-0300-000003000000}"/>
    <hyperlink ref="F108" r:id="rId5" xr:uid="{00000000-0004-0000-0300-000004000000}"/>
    <hyperlink ref="F110" r:id="rId6" xr:uid="{00000000-0004-0000-0300-000005000000}"/>
    <hyperlink ref="F112" r:id="rId7" xr:uid="{00000000-0004-0000-0300-000006000000}"/>
    <hyperlink ref="F114" r:id="rId8" xr:uid="{00000000-0004-0000-0300-000007000000}"/>
    <hyperlink ref="F116" r:id="rId9" xr:uid="{00000000-0004-0000-0300-000008000000}"/>
    <hyperlink ref="F118" r:id="rId10" xr:uid="{00000000-0004-0000-0300-000009000000}"/>
    <hyperlink ref="F120" r:id="rId11" xr:uid="{00000000-0004-0000-0300-00000A000000}"/>
    <hyperlink ref="F125" r:id="rId12" xr:uid="{00000000-0004-0000-0300-00000B000000}"/>
    <hyperlink ref="F128" r:id="rId13" xr:uid="{00000000-0004-0000-0300-00000C000000}"/>
    <hyperlink ref="F131" r:id="rId14" xr:uid="{00000000-0004-0000-0300-00000D000000}"/>
    <hyperlink ref="F133" r:id="rId15" xr:uid="{00000000-0004-0000-0300-00000E000000}"/>
    <hyperlink ref="F136" r:id="rId16" xr:uid="{00000000-0004-0000-0300-00000F000000}"/>
    <hyperlink ref="F140" r:id="rId17" xr:uid="{00000000-0004-0000-0300-000010000000}"/>
    <hyperlink ref="F143" r:id="rId18" xr:uid="{00000000-0004-0000-0300-000011000000}"/>
    <hyperlink ref="F146" r:id="rId19" xr:uid="{00000000-0004-0000-0300-000012000000}"/>
    <hyperlink ref="F152" r:id="rId20" xr:uid="{00000000-0004-0000-0300-000013000000}"/>
    <hyperlink ref="F159" r:id="rId21" xr:uid="{00000000-0004-0000-0300-000014000000}"/>
    <hyperlink ref="F162" r:id="rId22" xr:uid="{00000000-0004-0000-0300-000015000000}"/>
    <hyperlink ref="F164" r:id="rId23" xr:uid="{00000000-0004-0000-0300-000016000000}"/>
    <hyperlink ref="F167" r:id="rId24" xr:uid="{00000000-0004-0000-0300-000017000000}"/>
    <hyperlink ref="F170" r:id="rId25" xr:uid="{00000000-0004-0000-0300-000018000000}"/>
    <hyperlink ref="F174" r:id="rId26" xr:uid="{00000000-0004-0000-0300-000019000000}"/>
    <hyperlink ref="F177" r:id="rId27" xr:uid="{00000000-0004-0000-0300-00001A000000}"/>
    <hyperlink ref="F183" r:id="rId28" xr:uid="{00000000-0004-0000-0300-00001B000000}"/>
    <hyperlink ref="F187" r:id="rId29" xr:uid="{00000000-0004-0000-0300-00001C000000}"/>
    <hyperlink ref="F190" r:id="rId30" xr:uid="{00000000-0004-0000-0300-00001D000000}"/>
    <hyperlink ref="F193" r:id="rId31" xr:uid="{00000000-0004-0000-0300-00001E000000}"/>
    <hyperlink ref="F196" r:id="rId32" xr:uid="{00000000-0004-0000-0300-00001F000000}"/>
    <hyperlink ref="F199" r:id="rId33" xr:uid="{00000000-0004-0000-0300-000020000000}"/>
    <hyperlink ref="F203" r:id="rId34" xr:uid="{00000000-0004-0000-0300-000021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3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293"/>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95</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 customHeight="1">
      <c r="B8" s="20"/>
      <c r="D8" s="27" t="s">
        <v>150</v>
      </c>
      <c r="L8" s="20"/>
    </row>
    <row r="9" spans="2:46" s="1" customFormat="1" ht="16.5" customHeight="1">
      <c r="B9" s="32"/>
      <c r="E9" s="347" t="s">
        <v>151</v>
      </c>
      <c r="F9" s="346"/>
      <c r="G9" s="346"/>
      <c r="H9" s="346"/>
      <c r="L9" s="32"/>
    </row>
    <row r="10" spans="2:46" s="1" customFormat="1" ht="12" customHeight="1">
      <c r="B10" s="32"/>
      <c r="D10" s="27" t="s">
        <v>152</v>
      </c>
      <c r="L10" s="32"/>
    </row>
    <row r="11" spans="2:46" s="1" customFormat="1" ht="16.5" customHeight="1">
      <c r="B11" s="32"/>
      <c r="E11" s="342" t="s">
        <v>2163</v>
      </c>
      <c r="F11" s="346"/>
      <c r="G11" s="346"/>
      <c r="H11" s="346"/>
      <c r="L11" s="32"/>
    </row>
    <row r="12" spans="2:46" s="1" customFormat="1">
      <c r="B12" s="32"/>
      <c r="L12" s="32"/>
    </row>
    <row r="13" spans="2:46" s="1" customFormat="1" ht="12" customHeight="1">
      <c r="B13" s="32"/>
      <c r="D13" s="27" t="s">
        <v>17</v>
      </c>
      <c r="F13" s="25" t="s">
        <v>18</v>
      </c>
      <c r="I13" s="27" t="s">
        <v>19</v>
      </c>
      <c r="J13" s="25" t="s">
        <v>18</v>
      </c>
      <c r="L13" s="32"/>
    </row>
    <row r="14" spans="2:46" s="1" customFormat="1" ht="12" customHeight="1">
      <c r="B14" s="32"/>
      <c r="D14" s="27" t="s">
        <v>20</v>
      </c>
      <c r="F14" s="25" t="s">
        <v>2164</v>
      </c>
      <c r="I14" s="27" t="s">
        <v>22</v>
      </c>
      <c r="J14" s="48" t="str">
        <f>'Rekapitulace stavby'!AN8</f>
        <v>3. 4. 2024</v>
      </c>
      <c r="L14" s="32"/>
    </row>
    <row r="15" spans="2:46" s="1" customFormat="1" ht="10.9" customHeight="1">
      <c r="B15" s="32"/>
      <c r="L15" s="32"/>
    </row>
    <row r="16" spans="2:46" s="1" customFormat="1" ht="12" customHeight="1">
      <c r="B16" s="32"/>
      <c r="D16" s="27" t="s">
        <v>24</v>
      </c>
      <c r="I16" s="27" t="s">
        <v>25</v>
      </c>
      <c r="J16" s="25" t="str">
        <f>IF('Rekapitulace stavby'!AN10="","",'Rekapitulace stavby'!AN10)</f>
        <v/>
      </c>
      <c r="L16" s="32"/>
    </row>
    <row r="17" spans="2:12" s="1" customFormat="1" ht="18" customHeight="1">
      <c r="B17" s="32"/>
      <c r="E17" s="25" t="str">
        <f>IF('Rekapitulace stavby'!E11="","",'Rekapitulace stavby'!E11)</f>
        <v>Česká zemědělská univerzita</v>
      </c>
      <c r="I17" s="27" t="s">
        <v>27</v>
      </c>
      <c r="J17" s="25" t="str">
        <f>IF('Rekapitulace stavby'!AN11="","",'Rekapitulace stavby'!AN11)</f>
        <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349" t="str">
        <f>'Rekapitulace stavby'!E14</f>
        <v>Vyplň údaj</v>
      </c>
      <c r="F20" s="332"/>
      <c r="G20" s="332"/>
      <c r="H20" s="33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tr">
        <f>IF('Rekapitulace stavby'!AN16="","",'Rekapitulace stavby'!AN16)</f>
        <v/>
      </c>
      <c r="L22" s="32"/>
    </row>
    <row r="23" spans="2:12" s="1" customFormat="1" ht="18" customHeight="1">
      <c r="B23" s="32"/>
      <c r="E23" s="25" t="str">
        <f>IF('Rekapitulace stavby'!E17="","",'Rekapitulace stavby'!E17)</f>
        <v>GREBNER,  spol. s r.o.</v>
      </c>
      <c r="I23" s="27" t="s">
        <v>27</v>
      </c>
      <c r="J23" s="25" t="str">
        <f>IF('Rekapitulace stavby'!AN17="","",'Rekapitulace stavby'!AN17)</f>
        <v/>
      </c>
      <c r="L23" s="32"/>
    </row>
    <row r="24" spans="2:12" s="1" customFormat="1" ht="6.95" customHeight="1">
      <c r="B24" s="32"/>
      <c r="L24" s="32"/>
    </row>
    <row r="25" spans="2:12" s="1" customFormat="1" ht="12" customHeight="1">
      <c r="B25" s="32"/>
      <c r="D25" s="27" t="s">
        <v>33</v>
      </c>
      <c r="I25" s="27" t="s">
        <v>25</v>
      </c>
      <c r="J25" s="25" t="str">
        <f>IF('Rekapitulace stavby'!AN19="","",'Rekapitulace stavby'!AN19)</f>
        <v/>
      </c>
      <c r="L25" s="32"/>
    </row>
    <row r="26" spans="2:12" s="1" customFormat="1" ht="18" customHeight="1">
      <c r="B26" s="32"/>
      <c r="E26" s="25" t="str">
        <f>IF('Rekapitulace stavby'!E20="","",'Rekapitulace stavby'!E20)</f>
        <v>Ing. Josef Němeček</v>
      </c>
      <c r="I26" s="27" t="s">
        <v>27</v>
      </c>
      <c r="J26" s="25" t="str">
        <f>IF('Rekapitulace stavby'!AN20="","",'Rekapitulace stavby'!AN20)</f>
        <v/>
      </c>
      <c r="L26" s="32"/>
    </row>
    <row r="27" spans="2:12" s="1" customFormat="1" ht="6.95" customHeight="1">
      <c r="B27" s="32"/>
      <c r="L27" s="32"/>
    </row>
    <row r="28" spans="2:12" s="1" customFormat="1" ht="12" customHeight="1">
      <c r="B28" s="32"/>
      <c r="D28" s="27" t="s">
        <v>35</v>
      </c>
      <c r="L28" s="32"/>
    </row>
    <row r="29" spans="2:12" s="7" customFormat="1" ht="16.5" customHeight="1">
      <c r="B29" s="90"/>
      <c r="E29" s="336" t="s">
        <v>18</v>
      </c>
      <c r="F29" s="336"/>
      <c r="G29" s="336"/>
      <c r="H29" s="336"/>
      <c r="L29" s="90"/>
    </row>
    <row r="30" spans="2:12" s="1" customFormat="1" ht="6.95" customHeight="1">
      <c r="B30" s="32"/>
      <c r="L30" s="32"/>
    </row>
    <row r="31" spans="2:12" s="1" customFormat="1" ht="6.95" customHeight="1">
      <c r="B31" s="32"/>
      <c r="D31" s="49"/>
      <c r="E31" s="49"/>
      <c r="F31" s="49"/>
      <c r="G31" s="49"/>
      <c r="H31" s="49"/>
      <c r="I31" s="49"/>
      <c r="J31" s="49"/>
      <c r="K31" s="49"/>
      <c r="L31" s="32"/>
    </row>
    <row r="32" spans="2:12" s="1" customFormat="1" ht="25.35" customHeight="1">
      <c r="B32" s="32"/>
      <c r="D32" s="91" t="s">
        <v>37</v>
      </c>
      <c r="J32" s="61">
        <f>ROUND(J96, 2)</f>
        <v>0</v>
      </c>
      <c r="L32" s="32"/>
    </row>
    <row r="33" spans="2:12" s="1" customFormat="1" ht="6.95" customHeight="1">
      <c r="B33" s="32"/>
      <c r="D33" s="49"/>
      <c r="E33" s="49"/>
      <c r="F33" s="49"/>
      <c r="G33" s="49"/>
      <c r="H33" s="49"/>
      <c r="I33" s="49"/>
      <c r="J33" s="49"/>
      <c r="K33" s="49"/>
      <c r="L33" s="32"/>
    </row>
    <row r="34" spans="2:12" s="1" customFormat="1" ht="14.45" customHeight="1">
      <c r="B34" s="32"/>
      <c r="F34" s="92" t="s">
        <v>39</v>
      </c>
      <c r="I34" s="92" t="s">
        <v>38</v>
      </c>
      <c r="J34" s="92" t="s">
        <v>40</v>
      </c>
      <c r="L34" s="32"/>
    </row>
    <row r="35" spans="2:12" s="1" customFormat="1" ht="14.45" customHeight="1">
      <c r="B35" s="32"/>
      <c r="D35" s="93" t="s">
        <v>41</v>
      </c>
      <c r="E35" s="27" t="s">
        <v>42</v>
      </c>
      <c r="F35" s="81">
        <f>ROUND((SUM(BE96:BE292)),  2)</f>
        <v>0</v>
      </c>
      <c r="I35" s="94">
        <v>0.21</v>
      </c>
      <c r="J35" s="81">
        <f>ROUND(((SUM(BE96:BE292))*I35),  2)</f>
        <v>0</v>
      </c>
      <c r="L35" s="32"/>
    </row>
    <row r="36" spans="2:12" s="1" customFormat="1" ht="14.45" customHeight="1">
      <c r="B36" s="32"/>
      <c r="E36" s="27" t="s">
        <v>43</v>
      </c>
      <c r="F36" s="81">
        <f>ROUND((SUM(BF96:BF292)),  2)</f>
        <v>0</v>
      </c>
      <c r="I36" s="94">
        <v>0.12</v>
      </c>
      <c r="J36" s="81">
        <f>ROUND(((SUM(BF96:BF292))*I36),  2)</f>
        <v>0</v>
      </c>
      <c r="L36" s="32"/>
    </row>
    <row r="37" spans="2:12" s="1" customFormat="1" ht="14.45" hidden="1" customHeight="1">
      <c r="B37" s="32"/>
      <c r="E37" s="27" t="s">
        <v>44</v>
      </c>
      <c r="F37" s="81">
        <f>ROUND((SUM(BG96:BG292)),  2)</f>
        <v>0</v>
      </c>
      <c r="I37" s="94">
        <v>0.21</v>
      </c>
      <c r="J37" s="81">
        <f>0</f>
        <v>0</v>
      </c>
      <c r="L37" s="32"/>
    </row>
    <row r="38" spans="2:12" s="1" customFormat="1" ht="14.45" hidden="1" customHeight="1">
      <c r="B38" s="32"/>
      <c r="E38" s="27" t="s">
        <v>45</v>
      </c>
      <c r="F38" s="81">
        <f>ROUND((SUM(BH96:BH292)),  2)</f>
        <v>0</v>
      </c>
      <c r="I38" s="94">
        <v>0.12</v>
      </c>
      <c r="J38" s="81">
        <f>0</f>
        <v>0</v>
      </c>
      <c r="L38" s="32"/>
    </row>
    <row r="39" spans="2:12" s="1" customFormat="1" ht="14.45" hidden="1" customHeight="1">
      <c r="B39" s="32"/>
      <c r="E39" s="27" t="s">
        <v>46</v>
      </c>
      <c r="F39" s="81">
        <f>ROUND((SUM(BI96:BI292)),  2)</f>
        <v>0</v>
      </c>
      <c r="I39" s="94">
        <v>0</v>
      </c>
      <c r="J39" s="81">
        <f>0</f>
        <v>0</v>
      </c>
      <c r="L39" s="32"/>
    </row>
    <row r="40" spans="2:12" s="1" customFormat="1" ht="6.95" customHeight="1">
      <c r="B40" s="32"/>
      <c r="L40" s="32"/>
    </row>
    <row r="41" spans="2:12" s="1" customFormat="1" ht="25.35" customHeight="1">
      <c r="B41" s="32"/>
      <c r="C41" s="95"/>
      <c r="D41" s="96" t="s">
        <v>47</v>
      </c>
      <c r="E41" s="52"/>
      <c r="F41" s="52"/>
      <c r="G41" s="97" t="s">
        <v>48</v>
      </c>
      <c r="H41" s="98" t="s">
        <v>49</v>
      </c>
      <c r="I41" s="52"/>
      <c r="J41" s="99">
        <f>SUM(J32:J39)</f>
        <v>0</v>
      </c>
      <c r="K41" s="100"/>
      <c r="L41" s="32"/>
    </row>
    <row r="42" spans="2:12" s="1" customFormat="1" ht="14.45" customHeight="1">
      <c r="B42" s="40"/>
      <c r="C42" s="41"/>
      <c r="D42" s="41"/>
      <c r="E42" s="41"/>
      <c r="F42" s="41"/>
      <c r="G42" s="41"/>
      <c r="H42" s="41"/>
      <c r="I42" s="41"/>
      <c r="J42" s="41"/>
      <c r="K42" s="41"/>
      <c r="L42" s="32"/>
    </row>
    <row r="46" spans="2:12" s="1" customFormat="1" ht="6.95" customHeight="1">
      <c r="B46" s="42"/>
      <c r="C46" s="43"/>
      <c r="D46" s="43"/>
      <c r="E46" s="43"/>
      <c r="F46" s="43"/>
      <c r="G46" s="43"/>
      <c r="H46" s="43"/>
      <c r="I46" s="43"/>
      <c r="J46" s="43"/>
      <c r="K46" s="43"/>
      <c r="L46" s="32"/>
    </row>
    <row r="47" spans="2:12" s="1" customFormat="1" ht="24.95" customHeight="1">
      <c r="B47" s="32"/>
      <c r="C47" s="21" t="s">
        <v>155</v>
      </c>
      <c r="L47" s="32"/>
    </row>
    <row r="48" spans="2:12" s="1" customFormat="1" ht="6.95" customHeight="1">
      <c r="B48" s="32"/>
      <c r="L48" s="32"/>
    </row>
    <row r="49" spans="2:47" s="1" customFormat="1" ht="12" customHeight="1">
      <c r="B49" s="32"/>
      <c r="C49" s="27" t="s">
        <v>15</v>
      </c>
      <c r="L49" s="32"/>
    </row>
    <row r="50" spans="2:47" s="1" customFormat="1" ht="16.5" customHeight="1">
      <c r="B50" s="32"/>
      <c r="E50" s="347" t="str">
        <f>E7</f>
        <v>Rekonstrukce pavilonu údržby - A, úprava 13.6.2025</v>
      </c>
      <c r="F50" s="348"/>
      <c r="G50" s="348"/>
      <c r="H50" s="348"/>
      <c r="L50" s="32"/>
    </row>
    <row r="51" spans="2:47" ht="12" customHeight="1">
      <c r="B51" s="20"/>
      <c r="C51" s="27" t="s">
        <v>150</v>
      </c>
      <c r="L51" s="20"/>
    </row>
    <row r="52" spans="2:47" s="1" customFormat="1" ht="16.5" customHeight="1">
      <c r="B52" s="32"/>
      <c r="E52" s="347" t="s">
        <v>151</v>
      </c>
      <c r="F52" s="346"/>
      <c r="G52" s="346"/>
      <c r="H52" s="346"/>
      <c r="L52" s="32"/>
    </row>
    <row r="53" spans="2:47" s="1" customFormat="1" ht="12" customHeight="1">
      <c r="B53" s="32"/>
      <c r="C53" s="27" t="s">
        <v>152</v>
      </c>
      <c r="L53" s="32"/>
    </row>
    <row r="54" spans="2:47" s="1" customFormat="1" ht="16.5" customHeight="1">
      <c r="B54" s="32"/>
      <c r="E54" s="342" t="str">
        <f>E11</f>
        <v>03 - SO 01.2 - ZTI</v>
      </c>
      <c r="F54" s="346"/>
      <c r="G54" s="346"/>
      <c r="H54" s="346"/>
      <c r="L54" s="32"/>
    </row>
    <row r="55" spans="2:47" s="1" customFormat="1" ht="6.95" customHeight="1">
      <c r="B55" s="32"/>
      <c r="L55" s="32"/>
    </row>
    <row r="56" spans="2:47" s="1" customFormat="1" ht="12" customHeight="1">
      <c r="B56" s="32"/>
      <c r="C56" s="27" t="s">
        <v>20</v>
      </c>
      <c r="F56" s="25" t="str">
        <f>F14</f>
        <v xml:space="preserve"> </v>
      </c>
      <c r="I56" s="27" t="s">
        <v>22</v>
      </c>
      <c r="J56" s="48" t="str">
        <f>IF(J14="","",J14)</f>
        <v>3. 4. 2024</v>
      </c>
      <c r="L56" s="32"/>
    </row>
    <row r="57" spans="2:47" s="1" customFormat="1" ht="6.95" customHeight="1">
      <c r="B57" s="32"/>
      <c r="L57" s="32"/>
    </row>
    <row r="58" spans="2:47" s="1" customFormat="1" ht="25.7" customHeight="1">
      <c r="B58" s="32"/>
      <c r="C58" s="27" t="s">
        <v>24</v>
      </c>
      <c r="F58" s="25" t="str">
        <f>E17</f>
        <v>Česká zemědělská univerzita</v>
      </c>
      <c r="I58" s="27" t="s">
        <v>30</v>
      </c>
      <c r="J58" s="30" t="str">
        <f>E23</f>
        <v>GREBNER,  spol. s r.o.</v>
      </c>
      <c r="L58" s="32"/>
    </row>
    <row r="59" spans="2:47" s="1" customFormat="1" ht="15.2" customHeight="1">
      <c r="B59" s="32"/>
      <c r="C59" s="27" t="s">
        <v>28</v>
      </c>
      <c r="F59" s="25" t="str">
        <f>IF(E20="","",E20)</f>
        <v>Vyplň údaj</v>
      </c>
      <c r="I59" s="27" t="s">
        <v>33</v>
      </c>
      <c r="J59" s="30" t="str">
        <f>E26</f>
        <v>Ing. Josef Němeček</v>
      </c>
      <c r="L59" s="32"/>
    </row>
    <row r="60" spans="2:47" s="1" customFormat="1" ht="10.35" customHeight="1">
      <c r="B60" s="32"/>
      <c r="L60" s="32"/>
    </row>
    <row r="61" spans="2:47" s="1" customFormat="1" ht="29.25" customHeight="1">
      <c r="B61" s="32"/>
      <c r="C61" s="101" t="s">
        <v>156</v>
      </c>
      <c r="D61" s="95"/>
      <c r="E61" s="95"/>
      <c r="F61" s="95"/>
      <c r="G61" s="95"/>
      <c r="H61" s="95"/>
      <c r="I61" s="95"/>
      <c r="J61" s="102" t="s">
        <v>157</v>
      </c>
      <c r="K61" s="95"/>
      <c r="L61" s="32"/>
    </row>
    <row r="62" spans="2:47" s="1" customFormat="1" ht="10.35" customHeight="1">
      <c r="B62" s="32"/>
      <c r="L62" s="32"/>
    </row>
    <row r="63" spans="2:47" s="1" customFormat="1" ht="22.9" customHeight="1">
      <c r="B63" s="32"/>
      <c r="C63" s="103" t="s">
        <v>69</v>
      </c>
      <c r="J63" s="61">
        <f>J96</f>
        <v>0</v>
      </c>
      <c r="L63" s="32"/>
      <c r="AU63" s="17" t="s">
        <v>158</v>
      </c>
    </row>
    <row r="64" spans="2:47" s="8" customFormat="1" ht="24.95" customHeight="1">
      <c r="B64" s="104"/>
      <c r="D64" s="105" t="s">
        <v>159</v>
      </c>
      <c r="E64" s="106"/>
      <c r="F64" s="106"/>
      <c r="G64" s="106"/>
      <c r="H64" s="106"/>
      <c r="I64" s="106"/>
      <c r="J64" s="107">
        <f>J97</f>
        <v>0</v>
      </c>
      <c r="L64" s="104"/>
    </row>
    <row r="65" spans="2:12" s="9" customFormat="1" ht="19.899999999999999" customHeight="1">
      <c r="B65" s="108"/>
      <c r="D65" s="109" t="s">
        <v>160</v>
      </c>
      <c r="E65" s="110"/>
      <c r="F65" s="110"/>
      <c r="G65" s="110"/>
      <c r="H65" s="110"/>
      <c r="I65" s="110"/>
      <c r="J65" s="111">
        <f>J98</f>
        <v>0</v>
      </c>
      <c r="L65" s="108"/>
    </row>
    <row r="66" spans="2:12" s="9" customFormat="1" ht="19.899999999999999" customHeight="1">
      <c r="B66" s="108"/>
      <c r="D66" s="109" t="s">
        <v>2165</v>
      </c>
      <c r="E66" s="110"/>
      <c r="F66" s="110"/>
      <c r="G66" s="110"/>
      <c r="H66" s="110"/>
      <c r="I66" s="110"/>
      <c r="J66" s="111">
        <f>J118</f>
        <v>0</v>
      </c>
      <c r="L66" s="108"/>
    </row>
    <row r="67" spans="2:12" s="9" customFormat="1" ht="19.899999999999999" customHeight="1">
      <c r="B67" s="108"/>
      <c r="D67" s="109" t="s">
        <v>2166</v>
      </c>
      <c r="E67" s="110"/>
      <c r="F67" s="110"/>
      <c r="G67" s="110"/>
      <c r="H67" s="110"/>
      <c r="I67" s="110"/>
      <c r="J67" s="111">
        <f>J121</f>
        <v>0</v>
      </c>
      <c r="L67" s="108"/>
    </row>
    <row r="68" spans="2:12" s="9" customFormat="1" ht="19.899999999999999" customHeight="1">
      <c r="B68" s="108"/>
      <c r="D68" s="109" t="s">
        <v>2167</v>
      </c>
      <c r="E68" s="110"/>
      <c r="F68" s="110"/>
      <c r="G68" s="110"/>
      <c r="H68" s="110"/>
      <c r="I68" s="110"/>
      <c r="J68" s="111">
        <f>J147</f>
        <v>0</v>
      </c>
      <c r="L68" s="108"/>
    </row>
    <row r="69" spans="2:12" s="9" customFormat="1" ht="19.899999999999999" customHeight="1">
      <c r="B69" s="108"/>
      <c r="D69" s="109" t="s">
        <v>2168</v>
      </c>
      <c r="E69" s="110"/>
      <c r="F69" s="110"/>
      <c r="G69" s="110"/>
      <c r="H69" s="110"/>
      <c r="I69" s="110"/>
      <c r="J69" s="111">
        <f>J178</f>
        <v>0</v>
      </c>
      <c r="L69" s="108"/>
    </row>
    <row r="70" spans="2:12" s="9" customFormat="1" ht="19.899999999999999" customHeight="1">
      <c r="B70" s="108"/>
      <c r="D70" s="109" t="s">
        <v>2169</v>
      </c>
      <c r="E70" s="110"/>
      <c r="F70" s="110"/>
      <c r="G70" s="110"/>
      <c r="H70" s="110"/>
      <c r="I70" s="110"/>
      <c r="J70" s="111">
        <f>J180</f>
        <v>0</v>
      </c>
      <c r="L70" s="108"/>
    </row>
    <row r="71" spans="2:12" s="9" customFormat="1" ht="19.899999999999999" customHeight="1">
      <c r="B71" s="108"/>
      <c r="D71" s="109" t="s">
        <v>2170</v>
      </c>
      <c r="E71" s="110"/>
      <c r="F71" s="110"/>
      <c r="G71" s="110"/>
      <c r="H71" s="110"/>
      <c r="I71" s="110"/>
      <c r="J71" s="111">
        <f>J183</f>
        <v>0</v>
      </c>
      <c r="L71" s="108"/>
    </row>
    <row r="72" spans="2:12" s="9" customFormat="1" ht="19.899999999999999" customHeight="1">
      <c r="B72" s="108"/>
      <c r="D72" s="109" t="s">
        <v>2171</v>
      </c>
      <c r="E72" s="110"/>
      <c r="F72" s="110"/>
      <c r="G72" s="110"/>
      <c r="H72" s="110"/>
      <c r="I72" s="110"/>
      <c r="J72" s="111">
        <f>J213</f>
        <v>0</v>
      </c>
      <c r="L72" s="108"/>
    </row>
    <row r="73" spans="2:12" s="9" customFormat="1" ht="19.899999999999999" customHeight="1">
      <c r="B73" s="108"/>
      <c r="D73" s="109" t="s">
        <v>2172</v>
      </c>
      <c r="E73" s="110"/>
      <c r="F73" s="110"/>
      <c r="G73" s="110"/>
      <c r="H73" s="110"/>
      <c r="I73" s="110"/>
      <c r="J73" s="111">
        <f>J246</f>
        <v>0</v>
      </c>
      <c r="L73" s="108"/>
    </row>
    <row r="74" spans="2:12" s="9" customFormat="1" ht="19.899999999999999" customHeight="1">
      <c r="B74" s="108"/>
      <c r="D74" s="109" t="s">
        <v>2173</v>
      </c>
      <c r="E74" s="110"/>
      <c r="F74" s="110"/>
      <c r="G74" s="110"/>
      <c r="H74" s="110"/>
      <c r="I74" s="110"/>
      <c r="J74" s="111">
        <f>J287</f>
        <v>0</v>
      </c>
      <c r="L74" s="108"/>
    </row>
    <row r="75" spans="2:12" s="1" customFormat="1" ht="21.75" customHeight="1">
      <c r="B75" s="32"/>
      <c r="L75" s="32"/>
    </row>
    <row r="76" spans="2:12" s="1" customFormat="1" ht="6.95" customHeight="1">
      <c r="B76" s="40"/>
      <c r="C76" s="41"/>
      <c r="D76" s="41"/>
      <c r="E76" s="41"/>
      <c r="F76" s="41"/>
      <c r="G76" s="41"/>
      <c r="H76" s="41"/>
      <c r="I76" s="41"/>
      <c r="J76" s="41"/>
      <c r="K76" s="41"/>
      <c r="L76" s="32"/>
    </row>
    <row r="80" spans="2:12" s="1" customFormat="1" ht="6.95" customHeight="1">
      <c r="B80" s="42"/>
      <c r="C80" s="43"/>
      <c r="D80" s="43"/>
      <c r="E80" s="43"/>
      <c r="F80" s="43"/>
      <c r="G80" s="43"/>
      <c r="H80" s="43"/>
      <c r="I80" s="43"/>
      <c r="J80" s="43"/>
      <c r="K80" s="43"/>
      <c r="L80" s="32"/>
    </row>
    <row r="81" spans="2:63" s="1" customFormat="1" ht="24.95" customHeight="1">
      <c r="B81" s="32"/>
      <c r="C81" s="21" t="s">
        <v>174</v>
      </c>
      <c r="L81" s="32"/>
    </row>
    <row r="82" spans="2:63" s="1" customFormat="1" ht="6.95" customHeight="1">
      <c r="B82" s="32"/>
      <c r="L82" s="32"/>
    </row>
    <row r="83" spans="2:63" s="1" customFormat="1" ht="12" customHeight="1">
      <c r="B83" s="32"/>
      <c r="C83" s="27" t="s">
        <v>15</v>
      </c>
      <c r="L83" s="32"/>
    </row>
    <row r="84" spans="2:63" s="1" customFormat="1" ht="16.5" customHeight="1">
      <c r="B84" s="32"/>
      <c r="E84" s="347" t="str">
        <f>E7</f>
        <v>Rekonstrukce pavilonu údržby - A, úprava 13.6.2025</v>
      </c>
      <c r="F84" s="348"/>
      <c r="G84" s="348"/>
      <c r="H84" s="348"/>
      <c r="L84" s="32"/>
    </row>
    <row r="85" spans="2:63" ht="12" customHeight="1">
      <c r="B85" s="20"/>
      <c r="C85" s="27" t="s">
        <v>150</v>
      </c>
      <c r="L85" s="20"/>
    </row>
    <row r="86" spans="2:63" s="1" customFormat="1" ht="16.5" customHeight="1">
      <c r="B86" s="32"/>
      <c r="E86" s="347" t="s">
        <v>151</v>
      </c>
      <c r="F86" s="346"/>
      <c r="G86" s="346"/>
      <c r="H86" s="346"/>
      <c r="L86" s="32"/>
    </row>
    <row r="87" spans="2:63" s="1" customFormat="1" ht="12" customHeight="1">
      <c r="B87" s="32"/>
      <c r="C87" s="27" t="s">
        <v>152</v>
      </c>
      <c r="L87" s="32"/>
    </row>
    <row r="88" spans="2:63" s="1" customFormat="1" ht="16.5" customHeight="1">
      <c r="B88" s="32"/>
      <c r="E88" s="342" t="str">
        <f>E11</f>
        <v>03 - SO 01.2 - ZTI</v>
      </c>
      <c r="F88" s="346"/>
      <c r="G88" s="346"/>
      <c r="H88" s="346"/>
      <c r="L88" s="32"/>
    </row>
    <row r="89" spans="2:63" s="1" customFormat="1" ht="6.95" customHeight="1">
      <c r="B89" s="32"/>
      <c r="L89" s="32"/>
    </row>
    <row r="90" spans="2:63" s="1" customFormat="1" ht="12" customHeight="1">
      <c r="B90" s="32"/>
      <c r="C90" s="27" t="s">
        <v>20</v>
      </c>
      <c r="F90" s="25" t="str">
        <f>F14</f>
        <v xml:space="preserve"> </v>
      </c>
      <c r="I90" s="27" t="s">
        <v>22</v>
      </c>
      <c r="J90" s="48" t="str">
        <f>IF(J14="","",J14)</f>
        <v>3. 4. 2024</v>
      </c>
      <c r="L90" s="32"/>
    </row>
    <row r="91" spans="2:63" s="1" customFormat="1" ht="6.95" customHeight="1">
      <c r="B91" s="32"/>
      <c r="L91" s="32"/>
    </row>
    <row r="92" spans="2:63" s="1" customFormat="1" ht="25.7" customHeight="1">
      <c r="B92" s="32"/>
      <c r="C92" s="27" t="s">
        <v>24</v>
      </c>
      <c r="F92" s="25" t="str">
        <f>E17</f>
        <v>Česká zemědělská univerzita</v>
      </c>
      <c r="I92" s="27" t="s">
        <v>30</v>
      </c>
      <c r="J92" s="30" t="str">
        <f>E23</f>
        <v>GREBNER,  spol. s r.o.</v>
      </c>
      <c r="L92" s="32"/>
    </row>
    <row r="93" spans="2:63" s="1" customFormat="1" ht="15.2" customHeight="1">
      <c r="B93" s="32"/>
      <c r="C93" s="27" t="s">
        <v>28</v>
      </c>
      <c r="F93" s="25" t="str">
        <f>IF(E20="","",E20)</f>
        <v>Vyplň údaj</v>
      </c>
      <c r="I93" s="27" t="s">
        <v>33</v>
      </c>
      <c r="J93" s="30" t="str">
        <f>E26</f>
        <v>Ing. Josef Němeček</v>
      </c>
      <c r="L93" s="32"/>
    </row>
    <row r="94" spans="2:63" s="1" customFormat="1" ht="10.35" customHeight="1">
      <c r="B94" s="32"/>
      <c r="L94" s="32"/>
    </row>
    <row r="95" spans="2:63" s="10" customFormat="1" ht="29.25" customHeight="1">
      <c r="B95" s="112"/>
      <c r="C95" s="113" t="s">
        <v>175</v>
      </c>
      <c r="D95" s="114" t="s">
        <v>56</v>
      </c>
      <c r="E95" s="114" t="s">
        <v>52</v>
      </c>
      <c r="F95" s="114" t="s">
        <v>53</v>
      </c>
      <c r="G95" s="114" t="s">
        <v>176</v>
      </c>
      <c r="H95" s="114" t="s">
        <v>177</v>
      </c>
      <c r="I95" s="114" t="s">
        <v>178</v>
      </c>
      <c r="J95" s="114" t="s">
        <v>157</v>
      </c>
      <c r="K95" s="115" t="s">
        <v>179</v>
      </c>
      <c r="L95" s="112"/>
      <c r="M95" s="54" t="s">
        <v>18</v>
      </c>
      <c r="N95" s="55" t="s">
        <v>41</v>
      </c>
      <c r="O95" s="55" t="s">
        <v>180</v>
      </c>
      <c r="P95" s="55" t="s">
        <v>181</v>
      </c>
      <c r="Q95" s="55" t="s">
        <v>182</v>
      </c>
      <c r="R95" s="55" t="s">
        <v>183</v>
      </c>
      <c r="S95" s="55" t="s">
        <v>184</v>
      </c>
      <c r="T95" s="56" t="s">
        <v>185</v>
      </c>
    </row>
    <row r="96" spans="2:63" s="1" customFormat="1" ht="22.9" customHeight="1">
      <c r="B96" s="32"/>
      <c r="C96" s="59" t="s">
        <v>186</v>
      </c>
      <c r="J96" s="116">
        <f>BK96</f>
        <v>0</v>
      </c>
      <c r="L96" s="32"/>
      <c r="M96" s="57"/>
      <c r="N96" s="49"/>
      <c r="O96" s="49"/>
      <c r="P96" s="117">
        <f>P97</f>
        <v>0</v>
      </c>
      <c r="Q96" s="49"/>
      <c r="R96" s="117">
        <f>R97</f>
        <v>0</v>
      </c>
      <c r="S96" s="49"/>
      <c r="T96" s="118">
        <f>T97</f>
        <v>0</v>
      </c>
      <c r="AT96" s="17" t="s">
        <v>70</v>
      </c>
      <c r="AU96" s="17" t="s">
        <v>158</v>
      </c>
      <c r="BK96" s="119">
        <f>BK97</f>
        <v>0</v>
      </c>
    </row>
    <row r="97" spans="2:65" s="11" customFormat="1" ht="25.9" customHeight="1">
      <c r="B97" s="120"/>
      <c r="D97" s="121" t="s">
        <v>70</v>
      </c>
      <c r="E97" s="122" t="s">
        <v>187</v>
      </c>
      <c r="F97" s="122" t="s">
        <v>188</v>
      </c>
      <c r="I97" s="123"/>
      <c r="J97" s="124">
        <f>BK97</f>
        <v>0</v>
      </c>
      <c r="L97" s="120"/>
      <c r="M97" s="125"/>
      <c r="P97" s="126">
        <f>P98+P118+P121+P147+P178+P180+P183+P213+P246+P287</f>
        <v>0</v>
      </c>
      <c r="R97" s="126">
        <f>R98+R118+R121+R147+R178+R180+R183+R213+R246+R287</f>
        <v>0</v>
      </c>
      <c r="T97" s="127">
        <f>T98+T118+T121+T147+T178+T180+T183+T213+T246+T287</f>
        <v>0</v>
      </c>
      <c r="AR97" s="121" t="s">
        <v>78</v>
      </c>
      <c r="AT97" s="128" t="s">
        <v>70</v>
      </c>
      <c r="AU97" s="128" t="s">
        <v>71</v>
      </c>
      <c r="AY97" s="121" t="s">
        <v>189</v>
      </c>
      <c r="BK97" s="129">
        <f>BK98+BK118+BK121+BK147+BK178+BK180+BK183+BK213+BK246+BK287</f>
        <v>0</v>
      </c>
    </row>
    <row r="98" spans="2:65" s="11" customFormat="1" ht="22.9" customHeight="1">
      <c r="B98" s="120"/>
      <c r="D98" s="121" t="s">
        <v>70</v>
      </c>
      <c r="E98" s="130" t="s">
        <v>78</v>
      </c>
      <c r="F98" s="130" t="s">
        <v>190</v>
      </c>
      <c r="I98" s="123"/>
      <c r="J98" s="131">
        <f>BK98</f>
        <v>0</v>
      </c>
      <c r="L98" s="120"/>
      <c r="M98" s="125"/>
      <c r="P98" s="126">
        <f>SUM(P99:P117)</f>
        <v>0</v>
      </c>
      <c r="R98" s="126">
        <f>SUM(R99:R117)</f>
        <v>0</v>
      </c>
      <c r="T98" s="127">
        <f>SUM(T99:T117)</f>
        <v>0</v>
      </c>
      <c r="AR98" s="121" t="s">
        <v>78</v>
      </c>
      <c r="AT98" s="128" t="s">
        <v>70</v>
      </c>
      <c r="AU98" s="128" t="s">
        <v>78</v>
      </c>
      <c r="AY98" s="121" t="s">
        <v>189</v>
      </c>
      <c r="BK98" s="129">
        <f>SUM(BK99:BK117)</f>
        <v>0</v>
      </c>
    </row>
    <row r="99" spans="2:65" s="1" customFormat="1" ht="16.5" customHeight="1">
      <c r="B99" s="32"/>
      <c r="C99" s="132" t="s">
        <v>71</v>
      </c>
      <c r="D99" s="132" t="s">
        <v>191</v>
      </c>
      <c r="E99" s="133" t="s">
        <v>2174</v>
      </c>
      <c r="F99" s="134" t="s">
        <v>2175</v>
      </c>
      <c r="G99" s="135" t="s">
        <v>131</v>
      </c>
      <c r="H99" s="136">
        <v>3.4</v>
      </c>
      <c r="I99" s="137"/>
      <c r="J99" s="138">
        <f t="shared" ref="J99:J115" si="0">ROUND(I99*H99,2)</f>
        <v>0</v>
      </c>
      <c r="K99" s="134" t="s">
        <v>18</v>
      </c>
      <c r="L99" s="32"/>
      <c r="M99" s="139" t="s">
        <v>18</v>
      </c>
      <c r="N99" s="140" t="s">
        <v>42</v>
      </c>
      <c r="P99" s="141">
        <f t="shared" ref="P99:P115" si="1">O99*H99</f>
        <v>0</v>
      </c>
      <c r="Q99" s="141">
        <v>0</v>
      </c>
      <c r="R99" s="141">
        <f t="shared" ref="R99:R115" si="2">Q99*H99</f>
        <v>0</v>
      </c>
      <c r="S99" s="141">
        <v>0</v>
      </c>
      <c r="T99" s="142">
        <f t="shared" ref="T99:T115" si="3">S99*H99</f>
        <v>0</v>
      </c>
      <c r="AR99" s="143" t="s">
        <v>195</v>
      </c>
      <c r="AT99" s="143" t="s">
        <v>191</v>
      </c>
      <c r="AU99" s="143" t="s">
        <v>80</v>
      </c>
      <c r="AY99" s="17" t="s">
        <v>189</v>
      </c>
      <c r="BE99" s="144">
        <f t="shared" ref="BE99:BE115" si="4">IF(N99="základní",J99,0)</f>
        <v>0</v>
      </c>
      <c r="BF99" s="144">
        <f t="shared" ref="BF99:BF115" si="5">IF(N99="snížená",J99,0)</f>
        <v>0</v>
      </c>
      <c r="BG99" s="144">
        <f t="shared" ref="BG99:BG115" si="6">IF(N99="zákl. přenesená",J99,0)</f>
        <v>0</v>
      </c>
      <c r="BH99" s="144">
        <f t="shared" ref="BH99:BH115" si="7">IF(N99="sníž. přenesená",J99,0)</f>
        <v>0</v>
      </c>
      <c r="BI99" s="144">
        <f t="shared" ref="BI99:BI115" si="8">IF(N99="nulová",J99,0)</f>
        <v>0</v>
      </c>
      <c r="BJ99" s="17" t="s">
        <v>78</v>
      </c>
      <c r="BK99" s="144">
        <f t="shared" ref="BK99:BK115" si="9">ROUND(I99*H99,2)</f>
        <v>0</v>
      </c>
      <c r="BL99" s="17" t="s">
        <v>195</v>
      </c>
      <c r="BM99" s="143" t="s">
        <v>80</v>
      </c>
    </row>
    <row r="100" spans="2:65" s="1" customFormat="1" ht="16.5" customHeight="1">
      <c r="B100" s="32"/>
      <c r="C100" s="132" t="s">
        <v>71</v>
      </c>
      <c r="D100" s="132" t="s">
        <v>191</v>
      </c>
      <c r="E100" s="133" t="s">
        <v>2176</v>
      </c>
      <c r="F100" s="134" t="s">
        <v>2177</v>
      </c>
      <c r="G100" s="135" t="s">
        <v>131</v>
      </c>
      <c r="H100" s="136">
        <v>13.1</v>
      </c>
      <c r="I100" s="137"/>
      <c r="J100" s="138">
        <f t="shared" si="0"/>
        <v>0</v>
      </c>
      <c r="K100" s="134" t="s">
        <v>18</v>
      </c>
      <c r="L100" s="32"/>
      <c r="M100" s="139" t="s">
        <v>18</v>
      </c>
      <c r="N100" s="140" t="s">
        <v>42</v>
      </c>
      <c r="P100" s="141">
        <f t="shared" si="1"/>
        <v>0</v>
      </c>
      <c r="Q100" s="141">
        <v>0</v>
      </c>
      <c r="R100" s="141">
        <f t="shared" si="2"/>
        <v>0</v>
      </c>
      <c r="S100" s="141">
        <v>0</v>
      </c>
      <c r="T100" s="142">
        <f t="shared" si="3"/>
        <v>0</v>
      </c>
      <c r="AR100" s="143" t="s">
        <v>195</v>
      </c>
      <c r="AT100" s="143" t="s">
        <v>191</v>
      </c>
      <c r="AU100" s="143" t="s">
        <v>80</v>
      </c>
      <c r="AY100" s="17" t="s">
        <v>189</v>
      </c>
      <c r="BE100" s="144">
        <f t="shared" si="4"/>
        <v>0</v>
      </c>
      <c r="BF100" s="144">
        <f t="shared" si="5"/>
        <v>0</v>
      </c>
      <c r="BG100" s="144">
        <f t="shared" si="6"/>
        <v>0</v>
      </c>
      <c r="BH100" s="144">
        <f t="shared" si="7"/>
        <v>0</v>
      </c>
      <c r="BI100" s="144">
        <f t="shared" si="8"/>
        <v>0</v>
      </c>
      <c r="BJ100" s="17" t="s">
        <v>78</v>
      </c>
      <c r="BK100" s="144">
        <f t="shared" si="9"/>
        <v>0</v>
      </c>
      <c r="BL100" s="17" t="s">
        <v>195</v>
      </c>
      <c r="BM100" s="143" t="s">
        <v>195</v>
      </c>
    </row>
    <row r="101" spans="2:65" s="1" customFormat="1" ht="16.5" customHeight="1">
      <c r="B101" s="32"/>
      <c r="C101" s="132" t="s">
        <v>71</v>
      </c>
      <c r="D101" s="132" t="s">
        <v>191</v>
      </c>
      <c r="E101" s="133" t="s">
        <v>2178</v>
      </c>
      <c r="F101" s="134" t="s">
        <v>2179</v>
      </c>
      <c r="G101" s="135" t="s">
        <v>131</v>
      </c>
      <c r="H101" s="136">
        <v>13.1</v>
      </c>
      <c r="I101" s="137"/>
      <c r="J101" s="138">
        <f t="shared" si="0"/>
        <v>0</v>
      </c>
      <c r="K101" s="134" t="s">
        <v>18</v>
      </c>
      <c r="L101" s="32"/>
      <c r="M101" s="139" t="s">
        <v>18</v>
      </c>
      <c r="N101" s="140" t="s">
        <v>42</v>
      </c>
      <c r="P101" s="141">
        <f t="shared" si="1"/>
        <v>0</v>
      </c>
      <c r="Q101" s="141">
        <v>0</v>
      </c>
      <c r="R101" s="141">
        <f t="shared" si="2"/>
        <v>0</v>
      </c>
      <c r="S101" s="141">
        <v>0</v>
      </c>
      <c r="T101" s="142">
        <f t="shared" si="3"/>
        <v>0</v>
      </c>
      <c r="AR101" s="143" t="s">
        <v>195</v>
      </c>
      <c r="AT101" s="143" t="s">
        <v>191</v>
      </c>
      <c r="AU101" s="143" t="s">
        <v>80</v>
      </c>
      <c r="AY101" s="17" t="s">
        <v>189</v>
      </c>
      <c r="BE101" s="144">
        <f t="shared" si="4"/>
        <v>0</v>
      </c>
      <c r="BF101" s="144">
        <f t="shared" si="5"/>
        <v>0</v>
      </c>
      <c r="BG101" s="144">
        <f t="shared" si="6"/>
        <v>0</v>
      </c>
      <c r="BH101" s="144">
        <f t="shared" si="7"/>
        <v>0</v>
      </c>
      <c r="BI101" s="144">
        <f t="shared" si="8"/>
        <v>0</v>
      </c>
      <c r="BJ101" s="17" t="s">
        <v>78</v>
      </c>
      <c r="BK101" s="144">
        <f t="shared" si="9"/>
        <v>0</v>
      </c>
      <c r="BL101" s="17" t="s">
        <v>195</v>
      </c>
      <c r="BM101" s="143" t="s">
        <v>223</v>
      </c>
    </row>
    <row r="102" spans="2:65" s="1" customFormat="1" ht="16.5" customHeight="1">
      <c r="B102" s="32"/>
      <c r="C102" s="132" t="s">
        <v>71</v>
      </c>
      <c r="D102" s="132" t="s">
        <v>191</v>
      </c>
      <c r="E102" s="133" t="s">
        <v>2180</v>
      </c>
      <c r="F102" s="134" t="s">
        <v>2181</v>
      </c>
      <c r="G102" s="135" t="s">
        <v>131</v>
      </c>
      <c r="H102" s="136">
        <v>13.1</v>
      </c>
      <c r="I102" s="137"/>
      <c r="J102" s="138">
        <f t="shared" si="0"/>
        <v>0</v>
      </c>
      <c r="K102" s="134" t="s">
        <v>18</v>
      </c>
      <c r="L102" s="32"/>
      <c r="M102" s="139" t="s">
        <v>18</v>
      </c>
      <c r="N102" s="140" t="s">
        <v>42</v>
      </c>
      <c r="P102" s="141">
        <f t="shared" si="1"/>
        <v>0</v>
      </c>
      <c r="Q102" s="141">
        <v>0</v>
      </c>
      <c r="R102" s="141">
        <f t="shared" si="2"/>
        <v>0</v>
      </c>
      <c r="S102" s="141">
        <v>0</v>
      </c>
      <c r="T102" s="142">
        <f t="shared" si="3"/>
        <v>0</v>
      </c>
      <c r="AR102" s="143" t="s">
        <v>195</v>
      </c>
      <c r="AT102" s="143" t="s">
        <v>191</v>
      </c>
      <c r="AU102" s="143" t="s">
        <v>80</v>
      </c>
      <c r="AY102" s="17" t="s">
        <v>189</v>
      </c>
      <c r="BE102" s="144">
        <f t="shared" si="4"/>
        <v>0</v>
      </c>
      <c r="BF102" s="144">
        <f t="shared" si="5"/>
        <v>0</v>
      </c>
      <c r="BG102" s="144">
        <f t="shared" si="6"/>
        <v>0</v>
      </c>
      <c r="BH102" s="144">
        <f t="shared" si="7"/>
        <v>0</v>
      </c>
      <c r="BI102" s="144">
        <f t="shared" si="8"/>
        <v>0</v>
      </c>
      <c r="BJ102" s="17" t="s">
        <v>78</v>
      </c>
      <c r="BK102" s="144">
        <f t="shared" si="9"/>
        <v>0</v>
      </c>
      <c r="BL102" s="17" t="s">
        <v>195</v>
      </c>
      <c r="BM102" s="143" t="s">
        <v>234</v>
      </c>
    </row>
    <row r="103" spans="2:65" s="1" customFormat="1" ht="16.5" customHeight="1">
      <c r="B103" s="32"/>
      <c r="C103" s="132" t="s">
        <v>71</v>
      </c>
      <c r="D103" s="132" t="s">
        <v>191</v>
      </c>
      <c r="E103" s="133" t="s">
        <v>2182</v>
      </c>
      <c r="F103" s="134" t="s">
        <v>2183</v>
      </c>
      <c r="G103" s="135" t="s">
        <v>131</v>
      </c>
      <c r="H103" s="136">
        <v>46.1</v>
      </c>
      <c r="I103" s="137"/>
      <c r="J103" s="138">
        <f t="shared" si="0"/>
        <v>0</v>
      </c>
      <c r="K103" s="134" t="s">
        <v>18</v>
      </c>
      <c r="L103" s="32"/>
      <c r="M103" s="139" t="s">
        <v>18</v>
      </c>
      <c r="N103" s="140" t="s">
        <v>42</v>
      </c>
      <c r="P103" s="141">
        <f t="shared" si="1"/>
        <v>0</v>
      </c>
      <c r="Q103" s="141">
        <v>0</v>
      </c>
      <c r="R103" s="141">
        <f t="shared" si="2"/>
        <v>0</v>
      </c>
      <c r="S103" s="141">
        <v>0</v>
      </c>
      <c r="T103" s="142">
        <f t="shared" si="3"/>
        <v>0</v>
      </c>
      <c r="AR103" s="143" t="s">
        <v>195</v>
      </c>
      <c r="AT103" s="143" t="s">
        <v>191</v>
      </c>
      <c r="AU103" s="143" t="s">
        <v>80</v>
      </c>
      <c r="AY103" s="17" t="s">
        <v>189</v>
      </c>
      <c r="BE103" s="144">
        <f t="shared" si="4"/>
        <v>0</v>
      </c>
      <c r="BF103" s="144">
        <f t="shared" si="5"/>
        <v>0</v>
      </c>
      <c r="BG103" s="144">
        <f t="shared" si="6"/>
        <v>0</v>
      </c>
      <c r="BH103" s="144">
        <f t="shared" si="7"/>
        <v>0</v>
      </c>
      <c r="BI103" s="144">
        <f t="shared" si="8"/>
        <v>0</v>
      </c>
      <c r="BJ103" s="17" t="s">
        <v>78</v>
      </c>
      <c r="BK103" s="144">
        <f t="shared" si="9"/>
        <v>0</v>
      </c>
      <c r="BL103" s="17" t="s">
        <v>195</v>
      </c>
      <c r="BM103" s="143" t="s">
        <v>247</v>
      </c>
    </row>
    <row r="104" spans="2:65" s="1" customFormat="1" ht="16.5" customHeight="1">
      <c r="B104" s="32"/>
      <c r="C104" s="132" t="s">
        <v>71</v>
      </c>
      <c r="D104" s="132" t="s">
        <v>191</v>
      </c>
      <c r="E104" s="133" t="s">
        <v>2184</v>
      </c>
      <c r="F104" s="134" t="s">
        <v>2185</v>
      </c>
      <c r="G104" s="135" t="s">
        <v>135</v>
      </c>
      <c r="H104" s="136">
        <v>24</v>
      </c>
      <c r="I104" s="137"/>
      <c r="J104" s="138">
        <f t="shared" si="0"/>
        <v>0</v>
      </c>
      <c r="K104" s="134" t="s">
        <v>18</v>
      </c>
      <c r="L104" s="32"/>
      <c r="M104" s="139" t="s">
        <v>18</v>
      </c>
      <c r="N104" s="140" t="s">
        <v>42</v>
      </c>
      <c r="P104" s="141">
        <f t="shared" si="1"/>
        <v>0</v>
      </c>
      <c r="Q104" s="141">
        <v>0</v>
      </c>
      <c r="R104" s="141">
        <f t="shared" si="2"/>
        <v>0</v>
      </c>
      <c r="S104" s="141">
        <v>0</v>
      </c>
      <c r="T104" s="142">
        <f t="shared" si="3"/>
        <v>0</v>
      </c>
      <c r="AR104" s="143" t="s">
        <v>195</v>
      </c>
      <c r="AT104" s="143" t="s">
        <v>191</v>
      </c>
      <c r="AU104" s="143" t="s">
        <v>80</v>
      </c>
      <c r="AY104" s="17" t="s">
        <v>189</v>
      </c>
      <c r="BE104" s="144">
        <f t="shared" si="4"/>
        <v>0</v>
      </c>
      <c r="BF104" s="144">
        <f t="shared" si="5"/>
        <v>0</v>
      </c>
      <c r="BG104" s="144">
        <f t="shared" si="6"/>
        <v>0</v>
      </c>
      <c r="BH104" s="144">
        <f t="shared" si="7"/>
        <v>0</v>
      </c>
      <c r="BI104" s="144">
        <f t="shared" si="8"/>
        <v>0</v>
      </c>
      <c r="BJ104" s="17" t="s">
        <v>78</v>
      </c>
      <c r="BK104" s="144">
        <f t="shared" si="9"/>
        <v>0</v>
      </c>
      <c r="BL104" s="17" t="s">
        <v>195</v>
      </c>
      <c r="BM104" s="143" t="s">
        <v>8</v>
      </c>
    </row>
    <row r="105" spans="2:65" s="1" customFormat="1" ht="16.5" customHeight="1">
      <c r="B105" s="32"/>
      <c r="C105" s="132" t="s">
        <v>71</v>
      </c>
      <c r="D105" s="132" t="s">
        <v>191</v>
      </c>
      <c r="E105" s="133" t="s">
        <v>2186</v>
      </c>
      <c r="F105" s="134" t="s">
        <v>2187</v>
      </c>
      <c r="G105" s="135" t="s">
        <v>135</v>
      </c>
      <c r="H105" s="136">
        <v>24</v>
      </c>
      <c r="I105" s="137"/>
      <c r="J105" s="138">
        <f t="shared" si="0"/>
        <v>0</v>
      </c>
      <c r="K105" s="134" t="s">
        <v>18</v>
      </c>
      <c r="L105" s="32"/>
      <c r="M105" s="139" t="s">
        <v>18</v>
      </c>
      <c r="N105" s="140" t="s">
        <v>42</v>
      </c>
      <c r="P105" s="141">
        <f t="shared" si="1"/>
        <v>0</v>
      </c>
      <c r="Q105" s="141">
        <v>0</v>
      </c>
      <c r="R105" s="141">
        <f t="shared" si="2"/>
        <v>0</v>
      </c>
      <c r="S105" s="141">
        <v>0</v>
      </c>
      <c r="T105" s="142">
        <f t="shared" si="3"/>
        <v>0</v>
      </c>
      <c r="AR105" s="143" t="s">
        <v>195</v>
      </c>
      <c r="AT105" s="143" t="s">
        <v>191</v>
      </c>
      <c r="AU105" s="143" t="s">
        <v>80</v>
      </c>
      <c r="AY105" s="17" t="s">
        <v>189</v>
      </c>
      <c r="BE105" s="144">
        <f t="shared" si="4"/>
        <v>0</v>
      </c>
      <c r="BF105" s="144">
        <f t="shared" si="5"/>
        <v>0</v>
      </c>
      <c r="BG105" s="144">
        <f t="shared" si="6"/>
        <v>0</v>
      </c>
      <c r="BH105" s="144">
        <f t="shared" si="7"/>
        <v>0</v>
      </c>
      <c r="BI105" s="144">
        <f t="shared" si="8"/>
        <v>0</v>
      </c>
      <c r="BJ105" s="17" t="s">
        <v>78</v>
      </c>
      <c r="BK105" s="144">
        <f t="shared" si="9"/>
        <v>0</v>
      </c>
      <c r="BL105" s="17" t="s">
        <v>195</v>
      </c>
      <c r="BM105" s="143" t="s">
        <v>277</v>
      </c>
    </row>
    <row r="106" spans="2:65" s="1" customFormat="1" ht="16.5" customHeight="1">
      <c r="B106" s="32"/>
      <c r="C106" s="132" t="s">
        <v>71</v>
      </c>
      <c r="D106" s="132" t="s">
        <v>191</v>
      </c>
      <c r="E106" s="133" t="s">
        <v>2188</v>
      </c>
      <c r="F106" s="134" t="s">
        <v>2189</v>
      </c>
      <c r="G106" s="135" t="s">
        <v>131</v>
      </c>
      <c r="H106" s="136">
        <v>16.5</v>
      </c>
      <c r="I106" s="137"/>
      <c r="J106" s="138">
        <f t="shared" si="0"/>
        <v>0</v>
      </c>
      <c r="K106" s="134" t="s">
        <v>18</v>
      </c>
      <c r="L106" s="32"/>
      <c r="M106" s="139" t="s">
        <v>18</v>
      </c>
      <c r="N106" s="140" t="s">
        <v>42</v>
      </c>
      <c r="P106" s="141">
        <f t="shared" si="1"/>
        <v>0</v>
      </c>
      <c r="Q106" s="141">
        <v>0</v>
      </c>
      <c r="R106" s="141">
        <f t="shared" si="2"/>
        <v>0</v>
      </c>
      <c r="S106" s="141">
        <v>0</v>
      </c>
      <c r="T106" s="142">
        <f t="shared" si="3"/>
        <v>0</v>
      </c>
      <c r="AR106" s="143" t="s">
        <v>195</v>
      </c>
      <c r="AT106" s="143" t="s">
        <v>191</v>
      </c>
      <c r="AU106" s="143" t="s">
        <v>80</v>
      </c>
      <c r="AY106" s="17" t="s">
        <v>189</v>
      </c>
      <c r="BE106" s="144">
        <f t="shared" si="4"/>
        <v>0</v>
      </c>
      <c r="BF106" s="144">
        <f t="shared" si="5"/>
        <v>0</v>
      </c>
      <c r="BG106" s="144">
        <f t="shared" si="6"/>
        <v>0</v>
      </c>
      <c r="BH106" s="144">
        <f t="shared" si="7"/>
        <v>0</v>
      </c>
      <c r="BI106" s="144">
        <f t="shared" si="8"/>
        <v>0</v>
      </c>
      <c r="BJ106" s="17" t="s">
        <v>78</v>
      </c>
      <c r="BK106" s="144">
        <f t="shared" si="9"/>
        <v>0</v>
      </c>
      <c r="BL106" s="17" t="s">
        <v>195</v>
      </c>
      <c r="BM106" s="143" t="s">
        <v>291</v>
      </c>
    </row>
    <row r="107" spans="2:65" s="1" customFormat="1" ht="16.5" customHeight="1">
      <c r="B107" s="32"/>
      <c r="C107" s="132" t="s">
        <v>71</v>
      </c>
      <c r="D107" s="132" t="s">
        <v>191</v>
      </c>
      <c r="E107" s="133" t="s">
        <v>2190</v>
      </c>
      <c r="F107" s="134" t="s">
        <v>2191</v>
      </c>
      <c r="G107" s="135" t="s">
        <v>131</v>
      </c>
      <c r="H107" s="136">
        <v>22</v>
      </c>
      <c r="I107" s="137"/>
      <c r="J107" s="138">
        <f t="shared" si="0"/>
        <v>0</v>
      </c>
      <c r="K107" s="134" t="s">
        <v>18</v>
      </c>
      <c r="L107" s="32"/>
      <c r="M107" s="139" t="s">
        <v>18</v>
      </c>
      <c r="N107" s="140" t="s">
        <v>42</v>
      </c>
      <c r="P107" s="141">
        <f t="shared" si="1"/>
        <v>0</v>
      </c>
      <c r="Q107" s="141">
        <v>0</v>
      </c>
      <c r="R107" s="141">
        <f t="shared" si="2"/>
        <v>0</v>
      </c>
      <c r="S107" s="141">
        <v>0</v>
      </c>
      <c r="T107" s="142">
        <f t="shared" si="3"/>
        <v>0</v>
      </c>
      <c r="AR107" s="143" t="s">
        <v>195</v>
      </c>
      <c r="AT107" s="143" t="s">
        <v>191</v>
      </c>
      <c r="AU107" s="143" t="s">
        <v>80</v>
      </c>
      <c r="AY107" s="17" t="s">
        <v>189</v>
      </c>
      <c r="BE107" s="144">
        <f t="shared" si="4"/>
        <v>0</v>
      </c>
      <c r="BF107" s="144">
        <f t="shared" si="5"/>
        <v>0</v>
      </c>
      <c r="BG107" s="144">
        <f t="shared" si="6"/>
        <v>0</v>
      </c>
      <c r="BH107" s="144">
        <f t="shared" si="7"/>
        <v>0</v>
      </c>
      <c r="BI107" s="144">
        <f t="shared" si="8"/>
        <v>0</v>
      </c>
      <c r="BJ107" s="17" t="s">
        <v>78</v>
      </c>
      <c r="BK107" s="144">
        <f t="shared" si="9"/>
        <v>0</v>
      </c>
      <c r="BL107" s="17" t="s">
        <v>195</v>
      </c>
      <c r="BM107" s="143" t="s">
        <v>307</v>
      </c>
    </row>
    <row r="108" spans="2:65" s="1" customFormat="1" ht="16.5" customHeight="1">
      <c r="B108" s="32"/>
      <c r="C108" s="132" t="s">
        <v>71</v>
      </c>
      <c r="D108" s="132" t="s">
        <v>191</v>
      </c>
      <c r="E108" s="133" t="s">
        <v>2192</v>
      </c>
      <c r="F108" s="134" t="s">
        <v>2193</v>
      </c>
      <c r="G108" s="135" t="s">
        <v>131</v>
      </c>
      <c r="H108" s="136">
        <v>46.1</v>
      </c>
      <c r="I108" s="137"/>
      <c r="J108" s="138">
        <f t="shared" si="0"/>
        <v>0</v>
      </c>
      <c r="K108" s="134" t="s">
        <v>18</v>
      </c>
      <c r="L108" s="32"/>
      <c r="M108" s="139" t="s">
        <v>18</v>
      </c>
      <c r="N108" s="140" t="s">
        <v>42</v>
      </c>
      <c r="P108" s="141">
        <f t="shared" si="1"/>
        <v>0</v>
      </c>
      <c r="Q108" s="141">
        <v>0</v>
      </c>
      <c r="R108" s="141">
        <f t="shared" si="2"/>
        <v>0</v>
      </c>
      <c r="S108" s="141">
        <v>0</v>
      </c>
      <c r="T108" s="142">
        <f t="shared" si="3"/>
        <v>0</v>
      </c>
      <c r="AR108" s="143" t="s">
        <v>195</v>
      </c>
      <c r="AT108" s="143" t="s">
        <v>191</v>
      </c>
      <c r="AU108" s="143" t="s">
        <v>80</v>
      </c>
      <c r="AY108" s="17" t="s">
        <v>189</v>
      </c>
      <c r="BE108" s="144">
        <f t="shared" si="4"/>
        <v>0</v>
      </c>
      <c r="BF108" s="144">
        <f t="shared" si="5"/>
        <v>0</v>
      </c>
      <c r="BG108" s="144">
        <f t="shared" si="6"/>
        <v>0</v>
      </c>
      <c r="BH108" s="144">
        <f t="shared" si="7"/>
        <v>0</v>
      </c>
      <c r="BI108" s="144">
        <f t="shared" si="8"/>
        <v>0</v>
      </c>
      <c r="BJ108" s="17" t="s">
        <v>78</v>
      </c>
      <c r="BK108" s="144">
        <f t="shared" si="9"/>
        <v>0</v>
      </c>
      <c r="BL108" s="17" t="s">
        <v>195</v>
      </c>
      <c r="BM108" s="143" t="s">
        <v>321</v>
      </c>
    </row>
    <row r="109" spans="2:65" s="1" customFormat="1" ht="16.5" customHeight="1">
      <c r="B109" s="32"/>
      <c r="C109" s="132" t="s">
        <v>71</v>
      </c>
      <c r="D109" s="132" t="s">
        <v>191</v>
      </c>
      <c r="E109" s="133" t="s">
        <v>2194</v>
      </c>
      <c r="F109" s="134" t="s">
        <v>2195</v>
      </c>
      <c r="G109" s="135" t="s">
        <v>131</v>
      </c>
      <c r="H109" s="136">
        <v>22</v>
      </c>
      <c r="I109" s="137"/>
      <c r="J109" s="138">
        <f t="shared" si="0"/>
        <v>0</v>
      </c>
      <c r="K109" s="134" t="s">
        <v>18</v>
      </c>
      <c r="L109" s="32"/>
      <c r="M109" s="139" t="s">
        <v>18</v>
      </c>
      <c r="N109" s="140" t="s">
        <v>42</v>
      </c>
      <c r="P109" s="141">
        <f t="shared" si="1"/>
        <v>0</v>
      </c>
      <c r="Q109" s="141">
        <v>0</v>
      </c>
      <c r="R109" s="141">
        <f t="shared" si="2"/>
        <v>0</v>
      </c>
      <c r="S109" s="141">
        <v>0</v>
      </c>
      <c r="T109" s="142">
        <f t="shared" si="3"/>
        <v>0</v>
      </c>
      <c r="AR109" s="143" t="s">
        <v>195</v>
      </c>
      <c r="AT109" s="143" t="s">
        <v>191</v>
      </c>
      <c r="AU109" s="143" t="s">
        <v>80</v>
      </c>
      <c r="AY109" s="17" t="s">
        <v>189</v>
      </c>
      <c r="BE109" s="144">
        <f t="shared" si="4"/>
        <v>0</v>
      </c>
      <c r="BF109" s="144">
        <f t="shared" si="5"/>
        <v>0</v>
      </c>
      <c r="BG109" s="144">
        <f t="shared" si="6"/>
        <v>0</v>
      </c>
      <c r="BH109" s="144">
        <f t="shared" si="7"/>
        <v>0</v>
      </c>
      <c r="BI109" s="144">
        <f t="shared" si="8"/>
        <v>0</v>
      </c>
      <c r="BJ109" s="17" t="s">
        <v>78</v>
      </c>
      <c r="BK109" s="144">
        <f t="shared" si="9"/>
        <v>0</v>
      </c>
      <c r="BL109" s="17" t="s">
        <v>195</v>
      </c>
      <c r="BM109" s="143" t="s">
        <v>332</v>
      </c>
    </row>
    <row r="110" spans="2:65" s="1" customFormat="1" ht="16.5" customHeight="1">
      <c r="B110" s="32"/>
      <c r="C110" s="132" t="s">
        <v>71</v>
      </c>
      <c r="D110" s="132" t="s">
        <v>191</v>
      </c>
      <c r="E110" s="133" t="s">
        <v>2196</v>
      </c>
      <c r="F110" s="134" t="s">
        <v>2197</v>
      </c>
      <c r="G110" s="135" t="s">
        <v>131</v>
      </c>
      <c r="H110" s="136">
        <v>22</v>
      </c>
      <c r="I110" s="137"/>
      <c r="J110" s="138">
        <f t="shared" si="0"/>
        <v>0</v>
      </c>
      <c r="K110" s="134" t="s">
        <v>18</v>
      </c>
      <c r="L110" s="32"/>
      <c r="M110" s="139" t="s">
        <v>18</v>
      </c>
      <c r="N110" s="140" t="s">
        <v>42</v>
      </c>
      <c r="P110" s="141">
        <f t="shared" si="1"/>
        <v>0</v>
      </c>
      <c r="Q110" s="141">
        <v>0</v>
      </c>
      <c r="R110" s="141">
        <f t="shared" si="2"/>
        <v>0</v>
      </c>
      <c r="S110" s="141">
        <v>0</v>
      </c>
      <c r="T110" s="142">
        <f t="shared" si="3"/>
        <v>0</v>
      </c>
      <c r="AR110" s="143" t="s">
        <v>195</v>
      </c>
      <c r="AT110" s="143" t="s">
        <v>191</v>
      </c>
      <c r="AU110" s="143" t="s">
        <v>80</v>
      </c>
      <c r="AY110" s="17" t="s">
        <v>189</v>
      </c>
      <c r="BE110" s="144">
        <f t="shared" si="4"/>
        <v>0</v>
      </c>
      <c r="BF110" s="144">
        <f t="shared" si="5"/>
        <v>0</v>
      </c>
      <c r="BG110" s="144">
        <f t="shared" si="6"/>
        <v>0</v>
      </c>
      <c r="BH110" s="144">
        <f t="shared" si="7"/>
        <v>0</v>
      </c>
      <c r="BI110" s="144">
        <f t="shared" si="8"/>
        <v>0</v>
      </c>
      <c r="BJ110" s="17" t="s">
        <v>78</v>
      </c>
      <c r="BK110" s="144">
        <f t="shared" si="9"/>
        <v>0</v>
      </c>
      <c r="BL110" s="17" t="s">
        <v>195</v>
      </c>
      <c r="BM110" s="143" t="s">
        <v>344</v>
      </c>
    </row>
    <row r="111" spans="2:65" s="1" customFormat="1" ht="16.5" customHeight="1">
      <c r="B111" s="32"/>
      <c r="C111" s="132" t="s">
        <v>71</v>
      </c>
      <c r="D111" s="132" t="s">
        <v>191</v>
      </c>
      <c r="E111" s="133" t="s">
        <v>2198</v>
      </c>
      <c r="F111" s="134" t="s">
        <v>2199</v>
      </c>
      <c r="G111" s="135" t="s">
        <v>131</v>
      </c>
      <c r="H111" s="136">
        <v>9.5</v>
      </c>
      <c r="I111" s="137"/>
      <c r="J111" s="138">
        <f t="shared" si="0"/>
        <v>0</v>
      </c>
      <c r="K111" s="134" t="s">
        <v>18</v>
      </c>
      <c r="L111" s="32"/>
      <c r="M111" s="139" t="s">
        <v>18</v>
      </c>
      <c r="N111" s="140" t="s">
        <v>42</v>
      </c>
      <c r="P111" s="141">
        <f t="shared" si="1"/>
        <v>0</v>
      </c>
      <c r="Q111" s="141">
        <v>0</v>
      </c>
      <c r="R111" s="141">
        <f t="shared" si="2"/>
        <v>0</v>
      </c>
      <c r="S111" s="141">
        <v>0</v>
      </c>
      <c r="T111" s="142">
        <f t="shared" si="3"/>
        <v>0</v>
      </c>
      <c r="AR111" s="143" t="s">
        <v>195</v>
      </c>
      <c r="AT111" s="143" t="s">
        <v>191</v>
      </c>
      <c r="AU111" s="143" t="s">
        <v>80</v>
      </c>
      <c r="AY111" s="17" t="s">
        <v>189</v>
      </c>
      <c r="BE111" s="144">
        <f t="shared" si="4"/>
        <v>0</v>
      </c>
      <c r="BF111" s="144">
        <f t="shared" si="5"/>
        <v>0</v>
      </c>
      <c r="BG111" s="144">
        <f t="shared" si="6"/>
        <v>0</v>
      </c>
      <c r="BH111" s="144">
        <f t="shared" si="7"/>
        <v>0</v>
      </c>
      <c r="BI111" s="144">
        <f t="shared" si="8"/>
        <v>0</v>
      </c>
      <c r="BJ111" s="17" t="s">
        <v>78</v>
      </c>
      <c r="BK111" s="144">
        <f t="shared" si="9"/>
        <v>0</v>
      </c>
      <c r="BL111" s="17" t="s">
        <v>195</v>
      </c>
      <c r="BM111" s="143" t="s">
        <v>356</v>
      </c>
    </row>
    <row r="112" spans="2:65" s="1" customFormat="1" ht="16.5" customHeight="1">
      <c r="B112" s="32"/>
      <c r="C112" s="132" t="s">
        <v>71</v>
      </c>
      <c r="D112" s="132" t="s">
        <v>191</v>
      </c>
      <c r="E112" s="133" t="s">
        <v>2200</v>
      </c>
      <c r="F112" s="134" t="s">
        <v>2201</v>
      </c>
      <c r="G112" s="135" t="s">
        <v>131</v>
      </c>
      <c r="H112" s="136">
        <v>27.7</v>
      </c>
      <c r="I112" s="137"/>
      <c r="J112" s="138">
        <f t="shared" si="0"/>
        <v>0</v>
      </c>
      <c r="K112" s="134" t="s">
        <v>18</v>
      </c>
      <c r="L112" s="32"/>
      <c r="M112" s="139" t="s">
        <v>18</v>
      </c>
      <c r="N112" s="140" t="s">
        <v>42</v>
      </c>
      <c r="P112" s="141">
        <f t="shared" si="1"/>
        <v>0</v>
      </c>
      <c r="Q112" s="141">
        <v>0</v>
      </c>
      <c r="R112" s="141">
        <f t="shared" si="2"/>
        <v>0</v>
      </c>
      <c r="S112" s="141">
        <v>0</v>
      </c>
      <c r="T112" s="142">
        <f t="shared" si="3"/>
        <v>0</v>
      </c>
      <c r="AR112" s="143" t="s">
        <v>195</v>
      </c>
      <c r="AT112" s="143" t="s">
        <v>191</v>
      </c>
      <c r="AU112" s="143" t="s">
        <v>80</v>
      </c>
      <c r="AY112" s="17" t="s">
        <v>189</v>
      </c>
      <c r="BE112" s="144">
        <f t="shared" si="4"/>
        <v>0</v>
      </c>
      <c r="BF112" s="144">
        <f t="shared" si="5"/>
        <v>0</v>
      </c>
      <c r="BG112" s="144">
        <f t="shared" si="6"/>
        <v>0</v>
      </c>
      <c r="BH112" s="144">
        <f t="shared" si="7"/>
        <v>0</v>
      </c>
      <c r="BI112" s="144">
        <f t="shared" si="8"/>
        <v>0</v>
      </c>
      <c r="BJ112" s="17" t="s">
        <v>78</v>
      </c>
      <c r="BK112" s="144">
        <f t="shared" si="9"/>
        <v>0</v>
      </c>
      <c r="BL112" s="17" t="s">
        <v>195</v>
      </c>
      <c r="BM112" s="143" t="s">
        <v>367</v>
      </c>
    </row>
    <row r="113" spans="2:65" s="1" customFormat="1" ht="16.5" customHeight="1">
      <c r="B113" s="32"/>
      <c r="C113" s="132" t="s">
        <v>71</v>
      </c>
      <c r="D113" s="132" t="s">
        <v>191</v>
      </c>
      <c r="E113" s="133" t="s">
        <v>2202</v>
      </c>
      <c r="F113" s="134" t="s">
        <v>2203</v>
      </c>
      <c r="G113" s="135" t="s">
        <v>131</v>
      </c>
      <c r="H113" s="136">
        <v>22</v>
      </c>
      <c r="I113" s="137"/>
      <c r="J113" s="138">
        <f t="shared" si="0"/>
        <v>0</v>
      </c>
      <c r="K113" s="134" t="s">
        <v>18</v>
      </c>
      <c r="L113" s="32"/>
      <c r="M113" s="139" t="s">
        <v>18</v>
      </c>
      <c r="N113" s="140" t="s">
        <v>42</v>
      </c>
      <c r="P113" s="141">
        <f t="shared" si="1"/>
        <v>0</v>
      </c>
      <c r="Q113" s="141">
        <v>0</v>
      </c>
      <c r="R113" s="141">
        <f t="shared" si="2"/>
        <v>0</v>
      </c>
      <c r="S113" s="141">
        <v>0</v>
      </c>
      <c r="T113" s="142">
        <f t="shared" si="3"/>
        <v>0</v>
      </c>
      <c r="AR113" s="143" t="s">
        <v>195</v>
      </c>
      <c r="AT113" s="143" t="s">
        <v>191</v>
      </c>
      <c r="AU113" s="143" t="s">
        <v>80</v>
      </c>
      <c r="AY113" s="17" t="s">
        <v>189</v>
      </c>
      <c r="BE113" s="144">
        <f t="shared" si="4"/>
        <v>0</v>
      </c>
      <c r="BF113" s="144">
        <f t="shared" si="5"/>
        <v>0</v>
      </c>
      <c r="BG113" s="144">
        <f t="shared" si="6"/>
        <v>0</v>
      </c>
      <c r="BH113" s="144">
        <f t="shared" si="7"/>
        <v>0</v>
      </c>
      <c r="BI113" s="144">
        <f t="shared" si="8"/>
        <v>0</v>
      </c>
      <c r="BJ113" s="17" t="s">
        <v>78</v>
      </c>
      <c r="BK113" s="144">
        <f t="shared" si="9"/>
        <v>0</v>
      </c>
      <c r="BL113" s="17" t="s">
        <v>195</v>
      </c>
      <c r="BM113" s="143" t="s">
        <v>381</v>
      </c>
    </row>
    <row r="114" spans="2:65" s="1" customFormat="1" ht="16.5" customHeight="1">
      <c r="B114" s="32"/>
      <c r="C114" s="132" t="s">
        <v>71</v>
      </c>
      <c r="D114" s="132" t="s">
        <v>191</v>
      </c>
      <c r="E114" s="133" t="s">
        <v>2204</v>
      </c>
      <c r="F114" s="134" t="s">
        <v>2205</v>
      </c>
      <c r="G114" s="135" t="s">
        <v>131</v>
      </c>
      <c r="H114" s="136">
        <v>22</v>
      </c>
      <c r="I114" s="137"/>
      <c r="J114" s="138">
        <f t="shared" si="0"/>
        <v>0</v>
      </c>
      <c r="K114" s="134" t="s">
        <v>18</v>
      </c>
      <c r="L114" s="32"/>
      <c r="M114" s="139" t="s">
        <v>18</v>
      </c>
      <c r="N114" s="140" t="s">
        <v>42</v>
      </c>
      <c r="P114" s="141">
        <f t="shared" si="1"/>
        <v>0</v>
      </c>
      <c r="Q114" s="141">
        <v>0</v>
      </c>
      <c r="R114" s="141">
        <f t="shared" si="2"/>
        <v>0</v>
      </c>
      <c r="S114" s="141">
        <v>0</v>
      </c>
      <c r="T114" s="142">
        <f t="shared" si="3"/>
        <v>0</v>
      </c>
      <c r="AR114" s="143" t="s">
        <v>195</v>
      </c>
      <c r="AT114" s="143" t="s">
        <v>191</v>
      </c>
      <c r="AU114" s="143" t="s">
        <v>80</v>
      </c>
      <c r="AY114" s="17" t="s">
        <v>189</v>
      </c>
      <c r="BE114" s="144">
        <f t="shared" si="4"/>
        <v>0</v>
      </c>
      <c r="BF114" s="144">
        <f t="shared" si="5"/>
        <v>0</v>
      </c>
      <c r="BG114" s="144">
        <f t="shared" si="6"/>
        <v>0</v>
      </c>
      <c r="BH114" s="144">
        <f t="shared" si="7"/>
        <v>0</v>
      </c>
      <c r="BI114" s="144">
        <f t="shared" si="8"/>
        <v>0</v>
      </c>
      <c r="BJ114" s="17" t="s">
        <v>78</v>
      </c>
      <c r="BK114" s="144">
        <f t="shared" si="9"/>
        <v>0</v>
      </c>
      <c r="BL114" s="17" t="s">
        <v>195</v>
      </c>
      <c r="BM114" s="143" t="s">
        <v>394</v>
      </c>
    </row>
    <row r="115" spans="2:65" s="1" customFormat="1" ht="16.5" customHeight="1">
      <c r="B115" s="32"/>
      <c r="C115" s="132" t="s">
        <v>71</v>
      </c>
      <c r="D115" s="132" t="s">
        <v>191</v>
      </c>
      <c r="E115" s="133" t="s">
        <v>2206</v>
      </c>
      <c r="F115" s="134" t="s">
        <v>2207</v>
      </c>
      <c r="G115" s="135" t="s">
        <v>135</v>
      </c>
      <c r="H115" s="136">
        <v>19</v>
      </c>
      <c r="I115" s="137"/>
      <c r="J115" s="138">
        <f t="shared" si="0"/>
        <v>0</v>
      </c>
      <c r="K115" s="134" t="s">
        <v>18</v>
      </c>
      <c r="L115" s="32"/>
      <c r="M115" s="139" t="s">
        <v>18</v>
      </c>
      <c r="N115" s="140" t="s">
        <v>42</v>
      </c>
      <c r="P115" s="141">
        <f t="shared" si="1"/>
        <v>0</v>
      </c>
      <c r="Q115" s="141">
        <v>0</v>
      </c>
      <c r="R115" s="141">
        <f t="shared" si="2"/>
        <v>0</v>
      </c>
      <c r="S115" s="141">
        <v>0</v>
      </c>
      <c r="T115" s="142">
        <f t="shared" si="3"/>
        <v>0</v>
      </c>
      <c r="AR115" s="143" t="s">
        <v>195</v>
      </c>
      <c r="AT115" s="143" t="s">
        <v>191</v>
      </c>
      <c r="AU115" s="143" t="s">
        <v>80</v>
      </c>
      <c r="AY115" s="17" t="s">
        <v>189</v>
      </c>
      <c r="BE115" s="144">
        <f t="shared" si="4"/>
        <v>0</v>
      </c>
      <c r="BF115" s="144">
        <f t="shared" si="5"/>
        <v>0</v>
      </c>
      <c r="BG115" s="144">
        <f t="shared" si="6"/>
        <v>0</v>
      </c>
      <c r="BH115" s="144">
        <f t="shared" si="7"/>
        <v>0</v>
      </c>
      <c r="BI115" s="144">
        <f t="shared" si="8"/>
        <v>0</v>
      </c>
      <c r="BJ115" s="17" t="s">
        <v>78</v>
      </c>
      <c r="BK115" s="144">
        <f t="shared" si="9"/>
        <v>0</v>
      </c>
      <c r="BL115" s="17" t="s">
        <v>195</v>
      </c>
      <c r="BM115" s="143" t="s">
        <v>405</v>
      </c>
    </row>
    <row r="116" spans="2:65" s="12" customFormat="1">
      <c r="B116" s="149"/>
      <c r="D116" s="150" t="s">
        <v>144</v>
      </c>
      <c r="E116" s="151" t="s">
        <v>18</v>
      </c>
      <c r="F116" s="152" t="s">
        <v>2208</v>
      </c>
      <c r="H116" s="153">
        <v>19</v>
      </c>
      <c r="I116" s="154"/>
      <c r="L116" s="149"/>
      <c r="M116" s="155"/>
      <c r="T116" s="156"/>
      <c r="AT116" s="151" t="s">
        <v>144</v>
      </c>
      <c r="AU116" s="151" t="s">
        <v>80</v>
      </c>
      <c r="AV116" s="12" t="s">
        <v>80</v>
      </c>
      <c r="AW116" s="12" t="s">
        <v>32</v>
      </c>
      <c r="AX116" s="12" t="s">
        <v>71</v>
      </c>
      <c r="AY116" s="151" t="s">
        <v>189</v>
      </c>
    </row>
    <row r="117" spans="2:65" s="13" customFormat="1">
      <c r="B117" s="158"/>
      <c r="D117" s="150" t="s">
        <v>144</v>
      </c>
      <c r="E117" s="159" t="s">
        <v>18</v>
      </c>
      <c r="F117" s="160" t="s">
        <v>268</v>
      </c>
      <c r="H117" s="161">
        <v>19</v>
      </c>
      <c r="I117" s="162"/>
      <c r="L117" s="158"/>
      <c r="M117" s="163"/>
      <c r="T117" s="164"/>
      <c r="AT117" s="159" t="s">
        <v>144</v>
      </c>
      <c r="AU117" s="159" t="s">
        <v>80</v>
      </c>
      <c r="AV117" s="13" t="s">
        <v>195</v>
      </c>
      <c r="AW117" s="13" t="s">
        <v>32</v>
      </c>
      <c r="AX117" s="13" t="s">
        <v>78</v>
      </c>
      <c r="AY117" s="159" t="s">
        <v>189</v>
      </c>
    </row>
    <row r="118" spans="2:65" s="11" customFormat="1" ht="22.9" customHeight="1">
      <c r="B118" s="120"/>
      <c r="D118" s="121" t="s">
        <v>70</v>
      </c>
      <c r="E118" s="130" t="s">
        <v>580</v>
      </c>
      <c r="F118" s="130" t="s">
        <v>2209</v>
      </c>
      <c r="I118" s="123"/>
      <c r="J118" s="131">
        <f>BK118</f>
        <v>0</v>
      </c>
      <c r="L118" s="120"/>
      <c r="M118" s="125"/>
      <c r="P118" s="126">
        <f>SUM(P119:P120)</f>
        <v>0</v>
      </c>
      <c r="R118" s="126">
        <f>SUM(R119:R120)</f>
        <v>0</v>
      </c>
      <c r="T118" s="127">
        <f>SUM(T119:T120)</f>
        <v>0</v>
      </c>
      <c r="AR118" s="121" t="s">
        <v>78</v>
      </c>
      <c r="AT118" s="128" t="s">
        <v>70</v>
      </c>
      <c r="AU118" s="128" t="s">
        <v>78</v>
      </c>
      <c r="AY118" s="121" t="s">
        <v>189</v>
      </c>
      <c r="BK118" s="129">
        <f>SUM(BK119:BK120)</f>
        <v>0</v>
      </c>
    </row>
    <row r="119" spans="2:65" s="1" customFormat="1" ht="16.5" customHeight="1">
      <c r="B119" s="32"/>
      <c r="C119" s="132" t="s">
        <v>71</v>
      </c>
      <c r="D119" s="132" t="s">
        <v>191</v>
      </c>
      <c r="E119" s="133" t="s">
        <v>2210</v>
      </c>
      <c r="F119" s="134" t="s">
        <v>2211</v>
      </c>
      <c r="G119" s="135" t="s">
        <v>135</v>
      </c>
      <c r="H119" s="136">
        <v>40.14</v>
      </c>
      <c r="I119" s="137"/>
      <c r="J119" s="138">
        <f>ROUND(I119*H119,2)</f>
        <v>0</v>
      </c>
      <c r="K119" s="134" t="s">
        <v>18</v>
      </c>
      <c r="L119" s="32"/>
      <c r="M119" s="139" t="s">
        <v>18</v>
      </c>
      <c r="N119" s="140" t="s">
        <v>42</v>
      </c>
      <c r="P119" s="141">
        <f>O119*H119</f>
        <v>0</v>
      </c>
      <c r="Q119" s="141">
        <v>0</v>
      </c>
      <c r="R119" s="141">
        <f>Q119*H119</f>
        <v>0</v>
      </c>
      <c r="S119" s="141">
        <v>0</v>
      </c>
      <c r="T119" s="142">
        <f>S119*H119</f>
        <v>0</v>
      </c>
      <c r="AR119" s="143" t="s">
        <v>195</v>
      </c>
      <c r="AT119" s="143" t="s">
        <v>191</v>
      </c>
      <c r="AU119" s="143" t="s">
        <v>80</v>
      </c>
      <c r="AY119" s="17" t="s">
        <v>189</v>
      </c>
      <c r="BE119" s="144">
        <f>IF(N119="základní",J119,0)</f>
        <v>0</v>
      </c>
      <c r="BF119" s="144">
        <f>IF(N119="snížená",J119,0)</f>
        <v>0</v>
      </c>
      <c r="BG119" s="144">
        <f>IF(N119="zákl. přenesená",J119,0)</f>
        <v>0</v>
      </c>
      <c r="BH119" s="144">
        <f>IF(N119="sníž. přenesená",J119,0)</f>
        <v>0</v>
      </c>
      <c r="BI119" s="144">
        <f>IF(N119="nulová",J119,0)</f>
        <v>0</v>
      </c>
      <c r="BJ119" s="17" t="s">
        <v>78</v>
      </c>
      <c r="BK119" s="144">
        <f>ROUND(I119*H119,2)</f>
        <v>0</v>
      </c>
      <c r="BL119" s="17" t="s">
        <v>195</v>
      </c>
      <c r="BM119" s="143" t="s">
        <v>419</v>
      </c>
    </row>
    <row r="120" spans="2:65" s="1" customFormat="1" ht="16.5" customHeight="1">
      <c r="B120" s="32"/>
      <c r="C120" s="132" t="s">
        <v>71</v>
      </c>
      <c r="D120" s="132" t="s">
        <v>191</v>
      </c>
      <c r="E120" s="133" t="s">
        <v>2212</v>
      </c>
      <c r="F120" s="134" t="s">
        <v>2213</v>
      </c>
      <c r="G120" s="135" t="s">
        <v>135</v>
      </c>
      <c r="H120" s="136">
        <v>40.14</v>
      </c>
      <c r="I120" s="137"/>
      <c r="J120" s="138">
        <f>ROUND(I120*H120,2)</f>
        <v>0</v>
      </c>
      <c r="K120" s="134" t="s">
        <v>18</v>
      </c>
      <c r="L120" s="32"/>
      <c r="M120" s="139" t="s">
        <v>18</v>
      </c>
      <c r="N120" s="140" t="s">
        <v>42</v>
      </c>
      <c r="P120" s="141">
        <f>O120*H120</f>
        <v>0</v>
      </c>
      <c r="Q120" s="141">
        <v>0</v>
      </c>
      <c r="R120" s="141">
        <f>Q120*H120</f>
        <v>0</v>
      </c>
      <c r="S120" s="141">
        <v>0</v>
      </c>
      <c r="T120" s="142">
        <f>S120*H120</f>
        <v>0</v>
      </c>
      <c r="AR120" s="143" t="s">
        <v>195</v>
      </c>
      <c r="AT120" s="143" t="s">
        <v>191</v>
      </c>
      <c r="AU120" s="143" t="s">
        <v>80</v>
      </c>
      <c r="AY120" s="17" t="s">
        <v>189</v>
      </c>
      <c r="BE120" s="144">
        <f>IF(N120="základní",J120,0)</f>
        <v>0</v>
      </c>
      <c r="BF120" s="144">
        <f>IF(N120="snížená",J120,0)</f>
        <v>0</v>
      </c>
      <c r="BG120" s="144">
        <f>IF(N120="zákl. přenesená",J120,0)</f>
        <v>0</v>
      </c>
      <c r="BH120" s="144">
        <f>IF(N120="sníž. přenesená",J120,0)</f>
        <v>0</v>
      </c>
      <c r="BI120" s="144">
        <f>IF(N120="nulová",J120,0)</f>
        <v>0</v>
      </c>
      <c r="BJ120" s="17" t="s">
        <v>78</v>
      </c>
      <c r="BK120" s="144">
        <f>ROUND(I120*H120,2)</f>
        <v>0</v>
      </c>
      <c r="BL120" s="17" t="s">
        <v>195</v>
      </c>
      <c r="BM120" s="143" t="s">
        <v>430</v>
      </c>
    </row>
    <row r="121" spans="2:65" s="11" customFormat="1" ht="22.9" customHeight="1">
      <c r="B121" s="120"/>
      <c r="D121" s="121" t="s">
        <v>70</v>
      </c>
      <c r="E121" s="130" t="s">
        <v>234</v>
      </c>
      <c r="F121" s="130" t="s">
        <v>2214</v>
      </c>
      <c r="I121" s="123"/>
      <c r="J121" s="131">
        <f>BK121</f>
        <v>0</v>
      </c>
      <c r="L121" s="120"/>
      <c r="M121" s="125"/>
      <c r="P121" s="126">
        <f>SUM(P122:P146)</f>
        <v>0</v>
      </c>
      <c r="R121" s="126">
        <f>SUM(R122:R146)</f>
        <v>0</v>
      </c>
      <c r="T121" s="127">
        <f>SUM(T122:T146)</f>
        <v>0</v>
      </c>
      <c r="AR121" s="121" t="s">
        <v>78</v>
      </c>
      <c r="AT121" s="128" t="s">
        <v>70</v>
      </c>
      <c r="AU121" s="128" t="s">
        <v>78</v>
      </c>
      <c r="AY121" s="121" t="s">
        <v>189</v>
      </c>
      <c r="BK121" s="129">
        <f>SUM(BK122:BK146)</f>
        <v>0</v>
      </c>
    </row>
    <row r="122" spans="2:65" s="1" customFormat="1" ht="16.5" customHeight="1">
      <c r="B122" s="32"/>
      <c r="C122" s="132" t="s">
        <v>71</v>
      </c>
      <c r="D122" s="132" t="s">
        <v>191</v>
      </c>
      <c r="E122" s="133" t="s">
        <v>2215</v>
      </c>
      <c r="F122" s="134" t="s">
        <v>2216</v>
      </c>
      <c r="G122" s="135" t="s">
        <v>131</v>
      </c>
      <c r="H122" s="136">
        <v>0.04</v>
      </c>
      <c r="I122" s="137"/>
      <c r="J122" s="138">
        <f>ROUND(I122*H122,2)</f>
        <v>0</v>
      </c>
      <c r="K122" s="134" t="s">
        <v>18</v>
      </c>
      <c r="L122" s="32"/>
      <c r="M122" s="139" t="s">
        <v>18</v>
      </c>
      <c r="N122" s="140" t="s">
        <v>42</v>
      </c>
      <c r="P122" s="141">
        <f>O122*H122</f>
        <v>0</v>
      </c>
      <c r="Q122" s="141">
        <v>0</v>
      </c>
      <c r="R122" s="141">
        <f>Q122*H122</f>
        <v>0</v>
      </c>
      <c r="S122" s="141">
        <v>0</v>
      </c>
      <c r="T122" s="142">
        <f>S122*H122</f>
        <v>0</v>
      </c>
      <c r="AR122" s="143" t="s">
        <v>195</v>
      </c>
      <c r="AT122" s="143" t="s">
        <v>191</v>
      </c>
      <c r="AU122" s="143" t="s">
        <v>80</v>
      </c>
      <c r="AY122" s="17" t="s">
        <v>189</v>
      </c>
      <c r="BE122" s="144">
        <f>IF(N122="základní",J122,0)</f>
        <v>0</v>
      </c>
      <c r="BF122" s="144">
        <f>IF(N122="snížená",J122,0)</f>
        <v>0</v>
      </c>
      <c r="BG122" s="144">
        <f>IF(N122="zákl. přenesená",J122,0)</f>
        <v>0</v>
      </c>
      <c r="BH122" s="144">
        <f>IF(N122="sníž. přenesená",J122,0)</f>
        <v>0</v>
      </c>
      <c r="BI122" s="144">
        <f>IF(N122="nulová",J122,0)</f>
        <v>0</v>
      </c>
      <c r="BJ122" s="17" t="s">
        <v>78</v>
      </c>
      <c r="BK122" s="144">
        <f>ROUND(I122*H122,2)</f>
        <v>0</v>
      </c>
      <c r="BL122" s="17" t="s">
        <v>195</v>
      </c>
      <c r="BM122" s="143" t="s">
        <v>444</v>
      </c>
    </row>
    <row r="123" spans="2:65" s="12" customFormat="1">
      <c r="B123" s="149"/>
      <c r="D123" s="150" t="s">
        <v>144</v>
      </c>
      <c r="E123" s="151" t="s">
        <v>18</v>
      </c>
      <c r="F123" s="152" t="s">
        <v>2217</v>
      </c>
      <c r="H123" s="153">
        <v>0.04</v>
      </c>
      <c r="I123" s="154"/>
      <c r="L123" s="149"/>
      <c r="M123" s="155"/>
      <c r="T123" s="156"/>
      <c r="AT123" s="151" t="s">
        <v>144</v>
      </c>
      <c r="AU123" s="151" t="s">
        <v>80</v>
      </c>
      <c r="AV123" s="12" t="s">
        <v>80</v>
      </c>
      <c r="AW123" s="12" t="s">
        <v>32</v>
      </c>
      <c r="AX123" s="12" t="s">
        <v>71</v>
      </c>
      <c r="AY123" s="151" t="s">
        <v>189</v>
      </c>
    </row>
    <row r="124" spans="2:65" s="13" customFormat="1">
      <c r="B124" s="158"/>
      <c r="D124" s="150" t="s">
        <v>144</v>
      </c>
      <c r="E124" s="159" t="s">
        <v>18</v>
      </c>
      <c r="F124" s="160" t="s">
        <v>268</v>
      </c>
      <c r="H124" s="161">
        <v>0.04</v>
      </c>
      <c r="I124" s="162"/>
      <c r="L124" s="158"/>
      <c r="M124" s="163"/>
      <c r="T124" s="164"/>
      <c r="AT124" s="159" t="s">
        <v>144</v>
      </c>
      <c r="AU124" s="159" t="s">
        <v>80</v>
      </c>
      <c r="AV124" s="13" t="s">
        <v>195</v>
      </c>
      <c r="AW124" s="13" t="s">
        <v>32</v>
      </c>
      <c r="AX124" s="13" t="s">
        <v>78</v>
      </c>
      <c r="AY124" s="159" t="s">
        <v>189</v>
      </c>
    </row>
    <row r="125" spans="2:65" s="1" customFormat="1" ht="16.5" customHeight="1">
      <c r="B125" s="32"/>
      <c r="C125" s="132" t="s">
        <v>71</v>
      </c>
      <c r="D125" s="132" t="s">
        <v>191</v>
      </c>
      <c r="E125" s="133" t="s">
        <v>2218</v>
      </c>
      <c r="F125" s="134" t="s">
        <v>2219</v>
      </c>
      <c r="G125" s="135" t="s">
        <v>135</v>
      </c>
      <c r="H125" s="136">
        <v>0.36</v>
      </c>
      <c r="I125" s="137"/>
      <c r="J125" s="138">
        <f>ROUND(I125*H125,2)</f>
        <v>0</v>
      </c>
      <c r="K125" s="134" t="s">
        <v>18</v>
      </c>
      <c r="L125" s="32"/>
      <c r="M125" s="139" t="s">
        <v>18</v>
      </c>
      <c r="N125" s="140" t="s">
        <v>42</v>
      </c>
      <c r="P125" s="141">
        <f>O125*H125</f>
        <v>0</v>
      </c>
      <c r="Q125" s="141">
        <v>0</v>
      </c>
      <c r="R125" s="141">
        <f>Q125*H125</f>
        <v>0</v>
      </c>
      <c r="S125" s="141">
        <v>0</v>
      </c>
      <c r="T125" s="142">
        <f>S125*H125</f>
        <v>0</v>
      </c>
      <c r="AR125" s="143" t="s">
        <v>195</v>
      </c>
      <c r="AT125" s="143" t="s">
        <v>191</v>
      </c>
      <c r="AU125" s="143" t="s">
        <v>80</v>
      </c>
      <c r="AY125" s="17" t="s">
        <v>189</v>
      </c>
      <c r="BE125" s="144">
        <f>IF(N125="základní",J125,0)</f>
        <v>0</v>
      </c>
      <c r="BF125" s="144">
        <f>IF(N125="snížená",J125,0)</f>
        <v>0</v>
      </c>
      <c r="BG125" s="144">
        <f>IF(N125="zákl. přenesená",J125,0)</f>
        <v>0</v>
      </c>
      <c r="BH125" s="144">
        <f>IF(N125="sníž. přenesená",J125,0)</f>
        <v>0</v>
      </c>
      <c r="BI125" s="144">
        <f>IF(N125="nulová",J125,0)</f>
        <v>0</v>
      </c>
      <c r="BJ125" s="17" t="s">
        <v>78</v>
      </c>
      <c r="BK125" s="144">
        <f>ROUND(I125*H125,2)</f>
        <v>0</v>
      </c>
      <c r="BL125" s="17" t="s">
        <v>195</v>
      </c>
      <c r="BM125" s="143" t="s">
        <v>455</v>
      </c>
    </row>
    <row r="126" spans="2:65" s="12" customFormat="1">
      <c r="B126" s="149"/>
      <c r="D126" s="150" t="s">
        <v>144</v>
      </c>
      <c r="E126" s="151" t="s">
        <v>18</v>
      </c>
      <c r="F126" s="152" t="s">
        <v>2220</v>
      </c>
      <c r="H126" s="153">
        <v>0.36</v>
      </c>
      <c r="I126" s="154"/>
      <c r="L126" s="149"/>
      <c r="M126" s="155"/>
      <c r="T126" s="156"/>
      <c r="AT126" s="151" t="s">
        <v>144</v>
      </c>
      <c r="AU126" s="151" t="s">
        <v>80</v>
      </c>
      <c r="AV126" s="12" t="s">
        <v>80</v>
      </c>
      <c r="AW126" s="12" t="s">
        <v>32</v>
      </c>
      <c r="AX126" s="12" t="s">
        <v>71</v>
      </c>
      <c r="AY126" s="151" t="s">
        <v>189</v>
      </c>
    </row>
    <row r="127" spans="2:65" s="13" customFormat="1">
      <c r="B127" s="158"/>
      <c r="D127" s="150" t="s">
        <v>144</v>
      </c>
      <c r="E127" s="159" t="s">
        <v>18</v>
      </c>
      <c r="F127" s="160" t="s">
        <v>268</v>
      </c>
      <c r="H127" s="161">
        <v>0.36</v>
      </c>
      <c r="I127" s="162"/>
      <c r="L127" s="158"/>
      <c r="M127" s="163"/>
      <c r="T127" s="164"/>
      <c r="AT127" s="159" t="s">
        <v>144</v>
      </c>
      <c r="AU127" s="159" t="s">
        <v>80</v>
      </c>
      <c r="AV127" s="13" t="s">
        <v>195</v>
      </c>
      <c r="AW127" s="13" t="s">
        <v>32</v>
      </c>
      <c r="AX127" s="13" t="s">
        <v>78</v>
      </c>
      <c r="AY127" s="159" t="s">
        <v>189</v>
      </c>
    </row>
    <row r="128" spans="2:65" s="1" customFormat="1" ht="16.5" customHeight="1">
      <c r="B128" s="32"/>
      <c r="C128" s="132" t="s">
        <v>71</v>
      </c>
      <c r="D128" s="132" t="s">
        <v>191</v>
      </c>
      <c r="E128" s="133" t="s">
        <v>2221</v>
      </c>
      <c r="F128" s="134" t="s">
        <v>2222</v>
      </c>
      <c r="G128" s="135" t="s">
        <v>551</v>
      </c>
      <c r="H128" s="136">
        <v>1</v>
      </c>
      <c r="I128" s="137"/>
      <c r="J128" s="138">
        <f>ROUND(I128*H128,2)</f>
        <v>0</v>
      </c>
      <c r="K128" s="134" t="s">
        <v>18</v>
      </c>
      <c r="L128" s="32"/>
      <c r="M128" s="139" t="s">
        <v>18</v>
      </c>
      <c r="N128" s="140" t="s">
        <v>42</v>
      </c>
      <c r="P128" s="141">
        <f>O128*H128</f>
        <v>0</v>
      </c>
      <c r="Q128" s="141">
        <v>0</v>
      </c>
      <c r="R128" s="141">
        <f>Q128*H128</f>
        <v>0</v>
      </c>
      <c r="S128" s="141">
        <v>0</v>
      </c>
      <c r="T128" s="142">
        <f>S128*H128</f>
        <v>0</v>
      </c>
      <c r="AR128" s="143" t="s">
        <v>195</v>
      </c>
      <c r="AT128" s="143" t="s">
        <v>191</v>
      </c>
      <c r="AU128" s="143" t="s">
        <v>80</v>
      </c>
      <c r="AY128" s="17" t="s">
        <v>189</v>
      </c>
      <c r="BE128" s="144">
        <f>IF(N128="základní",J128,0)</f>
        <v>0</v>
      </c>
      <c r="BF128" s="144">
        <f>IF(N128="snížená",J128,0)</f>
        <v>0</v>
      </c>
      <c r="BG128" s="144">
        <f>IF(N128="zákl. přenesená",J128,0)</f>
        <v>0</v>
      </c>
      <c r="BH128" s="144">
        <f>IF(N128="sníž. přenesená",J128,0)</f>
        <v>0</v>
      </c>
      <c r="BI128" s="144">
        <f>IF(N128="nulová",J128,0)</f>
        <v>0</v>
      </c>
      <c r="BJ128" s="17" t="s">
        <v>78</v>
      </c>
      <c r="BK128" s="144">
        <f>ROUND(I128*H128,2)</f>
        <v>0</v>
      </c>
      <c r="BL128" s="17" t="s">
        <v>195</v>
      </c>
      <c r="BM128" s="143" t="s">
        <v>467</v>
      </c>
    </row>
    <row r="129" spans="2:65" s="1" customFormat="1" ht="16.5" customHeight="1">
      <c r="B129" s="32"/>
      <c r="C129" s="132" t="s">
        <v>71</v>
      </c>
      <c r="D129" s="132" t="s">
        <v>191</v>
      </c>
      <c r="E129" s="133" t="s">
        <v>2223</v>
      </c>
      <c r="F129" s="134" t="s">
        <v>2224</v>
      </c>
      <c r="G129" s="135" t="s">
        <v>286</v>
      </c>
      <c r="H129" s="136">
        <v>10.5</v>
      </c>
      <c r="I129" s="137"/>
      <c r="J129" s="138">
        <f>ROUND(I129*H129,2)</f>
        <v>0</v>
      </c>
      <c r="K129" s="134" t="s">
        <v>18</v>
      </c>
      <c r="L129" s="32"/>
      <c r="M129" s="139" t="s">
        <v>18</v>
      </c>
      <c r="N129" s="140" t="s">
        <v>42</v>
      </c>
      <c r="P129" s="141">
        <f>O129*H129</f>
        <v>0</v>
      </c>
      <c r="Q129" s="141">
        <v>0</v>
      </c>
      <c r="R129" s="141">
        <f>Q129*H129</f>
        <v>0</v>
      </c>
      <c r="S129" s="141">
        <v>0</v>
      </c>
      <c r="T129" s="142">
        <f>S129*H129</f>
        <v>0</v>
      </c>
      <c r="AR129" s="143" t="s">
        <v>195</v>
      </c>
      <c r="AT129" s="143" t="s">
        <v>191</v>
      </c>
      <c r="AU129" s="143" t="s">
        <v>80</v>
      </c>
      <c r="AY129" s="17" t="s">
        <v>189</v>
      </c>
      <c r="BE129" s="144">
        <f>IF(N129="základní",J129,0)</f>
        <v>0</v>
      </c>
      <c r="BF129" s="144">
        <f>IF(N129="snížená",J129,0)</f>
        <v>0</v>
      </c>
      <c r="BG129" s="144">
        <f>IF(N129="zákl. přenesená",J129,0)</f>
        <v>0</v>
      </c>
      <c r="BH129" s="144">
        <f>IF(N129="sníž. přenesená",J129,0)</f>
        <v>0</v>
      </c>
      <c r="BI129" s="144">
        <f>IF(N129="nulová",J129,0)</f>
        <v>0</v>
      </c>
      <c r="BJ129" s="17" t="s">
        <v>78</v>
      </c>
      <c r="BK129" s="144">
        <f>ROUND(I129*H129,2)</f>
        <v>0</v>
      </c>
      <c r="BL129" s="17" t="s">
        <v>195</v>
      </c>
      <c r="BM129" s="143" t="s">
        <v>479</v>
      </c>
    </row>
    <row r="130" spans="2:65" s="1" customFormat="1" ht="16.5" customHeight="1">
      <c r="B130" s="32"/>
      <c r="C130" s="132" t="s">
        <v>71</v>
      </c>
      <c r="D130" s="132" t="s">
        <v>191</v>
      </c>
      <c r="E130" s="133" t="s">
        <v>2225</v>
      </c>
      <c r="F130" s="134" t="s">
        <v>2226</v>
      </c>
      <c r="G130" s="135" t="s">
        <v>551</v>
      </c>
      <c r="H130" s="136">
        <v>1</v>
      </c>
      <c r="I130" s="137"/>
      <c r="J130" s="138">
        <f>ROUND(I130*H130,2)</f>
        <v>0</v>
      </c>
      <c r="K130" s="134" t="s">
        <v>18</v>
      </c>
      <c r="L130" s="32"/>
      <c r="M130" s="139" t="s">
        <v>18</v>
      </c>
      <c r="N130" s="140" t="s">
        <v>42</v>
      </c>
      <c r="P130" s="141">
        <f>O130*H130</f>
        <v>0</v>
      </c>
      <c r="Q130" s="141">
        <v>0</v>
      </c>
      <c r="R130" s="141">
        <f>Q130*H130</f>
        <v>0</v>
      </c>
      <c r="S130" s="141">
        <v>0</v>
      </c>
      <c r="T130" s="142">
        <f>S130*H130</f>
        <v>0</v>
      </c>
      <c r="AR130" s="143" t="s">
        <v>195</v>
      </c>
      <c r="AT130" s="143" t="s">
        <v>191</v>
      </c>
      <c r="AU130" s="143" t="s">
        <v>80</v>
      </c>
      <c r="AY130" s="17" t="s">
        <v>189</v>
      </c>
      <c r="BE130" s="144">
        <f>IF(N130="základní",J130,0)</f>
        <v>0</v>
      </c>
      <c r="BF130" s="144">
        <f>IF(N130="snížená",J130,0)</f>
        <v>0</v>
      </c>
      <c r="BG130" s="144">
        <f>IF(N130="zákl. přenesená",J130,0)</f>
        <v>0</v>
      </c>
      <c r="BH130" s="144">
        <f>IF(N130="sníž. přenesená",J130,0)</f>
        <v>0</v>
      </c>
      <c r="BI130" s="144">
        <f>IF(N130="nulová",J130,0)</f>
        <v>0</v>
      </c>
      <c r="BJ130" s="17" t="s">
        <v>78</v>
      </c>
      <c r="BK130" s="144">
        <f>ROUND(I130*H130,2)</f>
        <v>0</v>
      </c>
      <c r="BL130" s="17" t="s">
        <v>195</v>
      </c>
      <c r="BM130" s="143" t="s">
        <v>491</v>
      </c>
    </row>
    <row r="131" spans="2:65" s="1" customFormat="1" ht="16.5" customHeight="1">
      <c r="B131" s="32"/>
      <c r="C131" s="132" t="s">
        <v>71</v>
      </c>
      <c r="D131" s="132" t="s">
        <v>191</v>
      </c>
      <c r="E131" s="133" t="s">
        <v>2227</v>
      </c>
      <c r="F131" s="134" t="s">
        <v>2228</v>
      </c>
      <c r="G131" s="135" t="s">
        <v>135</v>
      </c>
      <c r="H131" s="136">
        <v>0.2</v>
      </c>
      <c r="I131" s="137"/>
      <c r="J131" s="138">
        <f>ROUND(I131*H131,2)</f>
        <v>0</v>
      </c>
      <c r="K131" s="134" t="s">
        <v>18</v>
      </c>
      <c r="L131" s="32"/>
      <c r="M131" s="139" t="s">
        <v>18</v>
      </c>
      <c r="N131" s="140" t="s">
        <v>42</v>
      </c>
      <c r="P131" s="141">
        <f>O131*H131</f>
        <v>0</v>
      </c>
      <c r="Q131" s="141">
        <v>0</v>
      </c>
      <c r="R131" s="141">
        <f>Q131*H131</f>
        <v>0</v>
      </c>
      <c r="S131" s="141">
        <v>0</v>
      </c>
      <c r="T131" s="142">
        <f>S131*H131</f>
        <v>0</v>
      </c>
      <c r="AR131" s="143" t="s">
        <v>195</v>
      </c>
      <c r="AT131" s="143" t="s">
        <v>191</v>
      </c>
      <c r="AU131" s="143" t="s">
        <v>80</v>
      </c>
      <c r="AY131" s="17" t="s">
        <v>189</v>
      </c>
      <c r="BE131" s="144">
        <f>IF(N131="základní",J131,0)</f>
        <v>0</v>
      </c>
      <c r="BF131" s="144">
        <f>IF(N131="snížená",J131,0)</f>
        <v>0</v>
      </c>
      <c r="BG131" s="144">
        <f>IF(N131="zákl. přenesená",J131,0)</f>
        <v>0</v>
      </c>
      <c r="BH131" s="144">
        <f>IF(N131="sníž. přenesená",J131,0)</f>
        <v>0</v>
      </c>
      <c r="BI131" s="144">
        <f>IF(N131="nulová",J131,0)</f>
        <v>0</v>
      </c>
      <c r="BJ131" s="17" t="s">
        <v>78</v>
      </c>
      <c r="BK131" s="144">
        <f>ROUND(I131*H131,2)</f>
        <v>0</v>
      </c>
      <c r="BL131" s="17" t="s">
        <v>195</v>
      </c>
      <c r="BM131" s="143" t="s">
        <v>502</v>
      </c>
    </row>
    <row r="132" spans="2:65" s="12" customFormat="1">
      <c r="B132" s="149"/>
      <c r="D132" s="150" t="s">
        <v>144</v>
      </c>
      <c r="E132" s="151" t="s">
        <v>18</v>
      </c>
      <c r="F132" s="152" t="s">
        <v>2229</v>
      </c>
      <c r="H132" s="153">
        <v>0.2</v>
      </c>
      <c r="I132" s="154"/>
      <c r="L132" s="149"/>
      <c r="M132" s="155"/>
      <c r="T132" s="156"/>
      <c r="AT132" s="151" t="s">
        <v>144</v>
      </c>
      <c r="AU132" s="151" t="s">
        <v>80</v>
      </c>
      <c r="AV132" s="12" t="s">
        <v>80</v>
      </c>
      <c r="AW132" s="12" t="s">
        <v>32</v>
      </c>
      <c r="AX132" s="12" t="s">
        <v>71</v>
      </c>
      <c r="AY132" s="151" t="s">
        <v>189</v>
      </c>
    </row>
    <row r="133" spans="2:65" s="13" customFormat="1">
      <c r="B133" s="158"/>
      <c r="D133" s="150" t="s">
        <v>144</v>
      </c>
      <c r="E133" s="159" t="s">
        <v>18</v>
      </c>
      <c r="F133" s="160" t="s">
        <v>268</v>
      </c>
      <c r="H133" s="161">
        <v>0.2</v>
      </c>
      <c r="I133" s="162"/>
      <c r="L133" s="158"/>
      <c r="M133" s="163"/>
      <c r="T133" s="164"/>
      <c r="AT133" s="159" t="s">
        <v>144</v>
      </c>
      <c r="AU133" s="159" t="s">
        <v>80</v>
      </c>
      <c r="AV133" s="13" t="s">
        <v>195</v>
      </c>
      <c r="AW133" s="13" t="s">
        <v>32</v>
      </c>
      <c r="AX133" s="13" t="s">
        <v>78</v>
      </c>
      <c r="AY133" s="159" t="s">
        <v>189</v>
      </c>
    </row>
    <row r="134" spans="2:65" s="1" customFormat="1" ht="16.5" customHeight="1">
      <c r="B134" s="32"/>
      <c r="C134" s="132" t="s">
        <v>71</v>
      </c>
      <c r="D134" s="132" t="s">
        <v>191</v>
      </c>
      <c r="E134" s="133" t="s">
        <v>2230</v>
      </c>
      <c r="F134" s="134" t="s">
        <v>2231</v>
      </c>
      <c r="G134" s="135" t="s">
        <v>286</v>
      </c>
      <c r="H134" s="136">
        <v>7.5</v>
      </c>
      <c r="I134" s="137"/>
      <c r="J134" s="138">
        <f t="shared" ref="J134:J140" si="10">ROUND(I134*H134,2)</f>
        <v>0</v>
      </c>
      <c r="K134" s="134" t="s">
        <v>18</v>
      </c>
      <c r="L134" s="32"/>
      <c r="M134" s="139" t="s">
        <v>18</v>
      </c>
      <c r="N134" s="140" t="s">
        <v>42</v>
      </c>
      <c r="P134" s="141">
        <f t="shared" ref="P134:P140" si="11">O134*H134</f>
        <v>0</v>
      </c>
      <c r="Q134" s="141">
        <v>0</v>
      </c>
      <c r="R134" s="141">
        <f t="shared" ref="R134:R140" si="12">Q134*H134</f>
        <v>0</v>
      </c>
      <c r="S134" s="141">
        <v>0</v>
      </c>
      <c r="T134" s="142">
        <f t="shared" ref="T134:T140" si="13">S134*H134</f>
        <v>0</v>
      </c>
      <c r="AR134" s="143" t="s">
        <v>195</v>
      </c>
      <c r="AT134" s="143" t="s">
        <v>191</v>
      </c>
      <c r="AU134" s="143" t="s">
        <v>80</v>
      </c>
      <c r="AY134" s="17" t="s">
        <v>189</v>
      </c>
      <c r="BE134" s="144">
        <f t="shared" ref="BE134:BE140" si="14">IF(N134="základní",J134,0)</f>
        <v>0</v>
      </c>
      <c r="BF134" s="144">
        <f t="shared" ref="BF134:BF140" si="15">IF(N134="snížená",J134,0)</f>
        <v>0</v>
      </c>
      <c r="BG134" s="144">
        <f t="shared" ref="BG134:BG140" si="16">IF(N134="zákl. přenesená",J134,0)</f>
        <v>0</v>
      </c>
      <c r="BH134" s="144">
        <f t="shared" ref="BH134:BH140" si="17">IF(N134="sníž. přenesená",J134,0)</f>
        <v>0</v>
      </c>
      <c r="BI134" s="144">
        <f t="shared" ref="BI134:BI140" si="18">IF(N134="nulová",J134,0)</f>
        <v>0</v>
      </c>
      <c r="BJ134" s="17" t="s">
        <v>78</v>
      </c>
      <c r="BK134" s="144">
        <f t="shared" ref="BK134:BK140" si="19">ROUND(I134*H134,2)</f>
        <v>0</v>
      </c>
      <c r="BL134" s="17" t="s">
        <v>195</v>
      </c>
      <c r="BM134" s="143" t="s">
        <v>520</v>
      </c>
    </row>
    <row r="135" spans="2:65" s="1" customFormat="1" ht="16.5" customHeight="1">
      <c r="B135" s="32"/>
      <c r="C135" s="132" t="s">
        <v>71</v>
      </c>
      <c r="D135" s="132" t="s">
        <v>191</v>
      </c>
      <c r="E135" s="133" t="s">
        <v>2232</v>
      </c>
      <c r="F135" s="134" t="s">
        <v>2233</v>
      </c>
      <c r="G135" s="135" t="s">
        <v>286</v>
      </c>
      <c r="H135" s="136">
        <v>7.5</v>
      </c>
      <c r="I135" s="137"/>
      <c r="J135" s="138">
        <f t="shared" si="10"/>
        <v>0</v>
      </c>
      <c r="K135" s="134" t="s">
        <v>18</v>
      </c>
      <c r="L135" s="32"/>
      <c r="M135" s="139" t="s">
        <v>18</v>
      </c>
      <c r="N135" s="140" t="s">
        <v>42</v>
      </c>
      <c r="P135" s="141">
        <f t="shared" si="11"/>
        <v>0</v>
      </c>
      <c r="Q135" s="141">
        <v>0</v>
      </c>
      <c r="R135" s="141">
        <f t="shared" si="12"/>
        <v>0</v>
      </c>
      <c r="S135" s="141">
        <v>0</v>
      </c>
      <c r="T135" s="142">
        <f t="shared" si="13"/>
        <v>0</v>
      </c>
      <c r="AR135" s="143" t="s">
        <v>195</v>
      </c>
      <c r="AT135" s="143" t="s">
        <v>191</v>
      </c>
      <c r="AU135" s="143" t="s">
        <v>80</v>
      </c>
      <c r="AY135" s="17" t="s">
        <v>189</v>
      </c>
      <c r="BE135" s="144">
        <f t="shared" si="14"/>
        <v>0</v>
      </c>
      <c r="BF135" s="144">
        <f t="shared" si="15"/>
        <v>0</v>
      </c>
      <c r="BG135" s="144">
        <f t="shared" si="16"/>
        <v>0</v>
      </c>
      <c r="BH135" s="144">
        <f t="shared" si="17"/>
        <v>0</v>
      </c>
      <c r="BI135" s="144">
        <f t="shared" si="18"/>
        <v>0</v>
      </c>
      <c r="BJ135" s="17" t="s">
        <v>78</v>
      </c>
      <c r="BK135" s="144">
        <f t="shared" si="19"/>
        <v>0</v>
      </c>
      <c r="BL135" s="17" t="s">
        <v>195</v>
      </c>
      <c r="BM135" s="143" t="s">
        <v>534</v>
      </c>
    </row>
    <row r="136" spans="2:65" s="1" customFormat="1" ht="16.5" customHeight="1">
      <c r="B136" s="32"/>
      <c r="C136" s="132" t="s">
        <v>71</v>
      </c>
      <c r="D136" s="132" t="s">
        <v>191</v>
      </c>
      <c r="E136" s="133" t="s">
        <v>2234</v>
      </c>
      <c r="F136" s="134" t="s">
        <v>2235</v>
      </c>
      <c r="G136" s="135" t="s">
        <v>286</v>
      </c>
      <c r="H136" s="136">
        <v>7.5</v>
      </c>
      <c r="I136" s="137"/>
      <c r="J136" s="138">
        <f t="shared" si="10"/>
        <v>0</v>
      </c>
      <c r="K136" s="134" t="s">
        <v>18</v>
      </c>
      <c r="L136" s="32"/>
      <c r="M136" s="139" t="s">
        <v>18</v>
      </c>
      <c r="N136" s="140" t="s">
        <v>42</v>
      </c>
      <c r="P136" s="141">
        <f t="shared" si="11"/>
        <v>0</v>
      </c>
      <c r="Q136" s="141">
        <v>0</v>
      </c>
      <c r="R136" s="141">
        <f t="shared" si="12"/>
        <v>0</v>
      </c>
      <c r="S136" s="141">
        <v>0</v>
      </c>
      <c r="T136" s="142">
        <f t="shared" si="13"/>
        <v>0</v>
      </c>
      <c r="AR136" s="143" t="s">
        <v>195</v>
      </c>
      <c r="AT136" s="143" t="s">
        <v>191</v>
      </c>
      <c r="AU136" s="143" t="s">
        <v>80</v>
      </c>
      <c r="AY136" s="17" t="s">
        <v>189</v>
      </c>
      <c r="BE136" s="144">
        <f t="shared" si="14"/>
        <v>0</v>
      </c>
      <c r="BF136" s="144">
        <f t="shared" si="15"/>
        <v>0</v>
      </c>
      <c r="BG136" s="144">
        <f t="shared" si="16"/>
        <v>0</v>
      </c>
      <c r="BH136" s="144">
        <f t="shared" si="17"/>
        <v>0</v>
      </c>
      <c r="BI136" s="144">
        <f t="shared" si="18"/>
        <v>0</v>
      </c>
      <c r="BJ136" s="17" t="s">
        <v>78</v>
      </c>
      <c r="BK136" s="144">
        <f t="shared" si="19"/>
        <v>0</v>
      </c>
      <c r="BL136" s="17" t="s">
        <v>195</v>
      </c>
      <c r="BM136" s="143" t="s">
        <v>548</v>
      </c>
    </row>
    <row r="137" spans="2:65" s="1" customFormat="1" ht="16.5" customHeight="1">
      <c r="B137" s="32"/>
      <c r="C137" s="132" t="s">
        <v>71</v>
      </c>
      <c r="D137" s="132" t="s">
        <v>191</v>
      </c>
      <c r="E137" s="133" t="s">
        <v>2236</v>
      </c>
      <c r="F137" s="134" t="s">
        <v>2237</v>
      </c>
      <c r="G137" s="135" t="s">
        <v>551</v>
      </c>
      <c r="H137" s="136">
        <v>1</v>
      </c>
      <c r="I137" s="137"/>
      <c r="J137" s="138">
        <f t="shared" si="10"/>
        <v>0</v>
      </c>
      <c r="K137" s="134" t="s">
        <v>18</v>
      </c>
      <c r="L137" s="32"/>
      <c r="M137" s="139" t="s">
        <v>18</v>
      </c>
      <c r="N137" s="140" t="s">
        <v>42</v>
      </c>
      <c r="P137" s="141">
        <f t="shared" si="11"/>
        <v>0</v>
      </c>
      <c r="Q137" s="141">
        <v>0</v>
      </c>
      <c r="R137" s="141">
        <f t="shared" si="12"/>
        <v>0</v>
      </c>
      <c r="S137" s="141">
        <v>0</v>
      </c>
      <c r="T137" s="142">
        <f t="shared" si="13"/>
        <v>0</v>
      </c>
      <c r="AR137" s="143" t="s">
        <v>195</v>
      </c>
      <c r="AT137" s="143" t="s">
        <v>191</v>
      </c>
      <c r="AU137" s="143" t="s">
        <v>80</v>
      </c>
      <c r="AY137" s="17" t="s">
        <v>189</v>
      </c>
      <c r="BE137" s="144">
        <f t="shared" si="14"/>
        <v>0</v>
      </c>
      <c r="BF137" s="144">
        <f t="shared" si="15"/>
        <v>0</v>
      </c>
      <c r="BG137" s="144">
        <f t="shared" si="16"/>
        <v>0</v>
      </c>
      <c r="BH137" s="144">
        <f t="shared" si="17"/>
        <v>0</v>
      </c>
      <c r="BI137" s="144">
        <f t="shared" si="18"/>
        <v>0</v>
      </c>
      <c r="BJ137" s="17" t="s">
        <v>78</v>
      </c>
      <c r="BK137" s="144">
        <f t="shared" si="19"/>
        <v>0</v>
      </c>
      <c r="BL137" s="17" t="s">
        <v>195</v>
      </c>
      <c r="BM137" s="143" t="s">
        <v>558</v>
      </c>
    </row>
    <row r="138" spans="2:65" s="1" customFormat="1" ht="16.5" customHeight="1">
      <c r="B138" s="32"/>
      <c r="C138" s="132" t="s">
        <v>71</v>
      </c>
      <c r="D138" s="132" t="s">
        <v>191</v>
      </c>
      <c r="E138" s="133" t="s">
        <v>2238</v>
      </c>
      <c r="F138" s="134" t="s">
        <v>2239</v>
      </c>
      <c r="G138" s="135" t="s">
        <v>286</v>
      </c>
      <c r="H138" s="136">
        <v>10.5</v>
      </c>
      <c r="I138" s="137"/>
      <c r="J138" s="138">
        <f t="shared" si="10"/>
        <v>0</v>
      </c>
      <c r="K138" s="134" t="s">
        <v>18</v>
      </c>
      <c r="L138" s="32"/>
      <c r="M138" s="139" t="s">
        <v>18</v>
      </c>
      <c r="N138" s="140" t="s">
        <v>42</v>
      </c>
      <c r="P138" s="141">
        <f t="shared" si="11"/>
        <v>0</v>
      </c>
      <c r="Q138" s="141">
        <v>0</v>
      </c>
      <c r="R138" s="141">
        <f t="shared" si="12"/>
        <v>0</v>
      </c>
      <c r="S138" s="141">
        <v>0</v>
      </c>
      <c r="T138" s="142">
        <f t="shared" si="13"/>
        <v>0</v>
      </c>
      <c r="AR138" s="143" t="s">
        <v>195</v>
      </c>
      <c r="AT138" s="143" t="s">
        <v>191</v>
      </c>
      <c r="AU138" s="143" t="s">
        <v>80</v>
      </c>
      <c r="AY138" s="17" t="s">
        <v>189</v>
      </c>
      <c r="BE138" s="144">
        <f t="shared" si="14"/>
        <v>0</v>
      </c>
      <c r="BF138" s="144">
        <f t="shared" si="15"/>
        <v>0</v>
      </c>
      <c r="BG138" s="144">
        <f t="shared" si="16"/>
        <v>0</v>
      </c>
      <c r="BH138" s="144">
        <f t="shared" si="17"/>
        <v>0</v>
      </c>
      <c r="BI138" s="144">
        <f t="shared" si="18"/>
        <v>0</v>
      </c>
      <c r="BJ138" s="17" t="s">
        <v>78</v>
      </c>
      <c r="BK138" s="144">
        <f t="shared" si="19"/>
        <v>0</v>
      </c>
      <c r="BL138" s="17" t="s">
        <v>195</v>
      </c>
      <c r="BM138" s="143" t="s">
        <v>572</v>
      </c>
    </row>
    <row r="139" spans="2:65" s="1" customFormat="1" ht="16.5" customHeight="1">
      <c r="B139" s="32"/>
      <c r="C139" s="132" t="s">
        <v>71</v>
      </c>
      <c r="D139" s="132" t="s">
        <v>191</v>
      </c>
      <c r="E139" s="133" t="s">
        <v>2240</v>
      </c>
      <c r="F139" s="134" t="s">
        <v>2241</v>
      </c>
      <c r="G139" s="135" t="s">
        <v>1291</v>
      </c>
      <c r="H139" s="136">
        <v>1</v>
      </c>
      <c r="I139" s="137"/>
      <c r="J139" s="138">
        <f t="shared" si="10"/>
        <v>0</v>
      </c>
      <c r="K139" s="134" t="s">
        <v>18</v>
      </c>
      <c r="L139" s="32"/>
      <c r="M139" s="139" t="s">
        <v>18</v>
      </c>
      <c r="N139" s="140" t="s">
        <v>42</v>
      </c>
      <c r="P139" s="141">
        <f t="shared" si="11"/>
        <v>0</v>
      </c>
      <c r="Q139" s="141">
        <v>0</v>
      </c>
      <c r="R139" s="141">
        <f t="shared" si="12"/>
        <v>0</v>
      </c>
      <c r="S139" s="141">
        <v>0</v>
      </c>
      <c r="T139" s="142">
        <f t="shared" si="13"/>
        <v>0</v>
      </c>
      <c r="AR139" s="143" t="s">
        <v>195</v>
      </c>
      <c r="AT139" s="143" t="s">
        <v>191</v>
      </c>
      <c r="AU139" s="143" t="s">
        <v>80</v>
      </c>
      <c r="AY139" s="17" t="s">
        <v>189</v>
      </c>
      <c r="BE139" s="144">
        <f t="shared" si="14"/>
        <v>0</v>
      </c>
      <c r="BF139" s="144">
        <f t="shared" si="15"/>
        <v>0</v>
      </c>
      <c r="BG139" s="144">
        <f t="shared" si="16"/>
        <v>0</v>
      </c>
      <c r="BH139" s="144">
        <f t="shared" si="17"/>
        <v>0</v>
      </c>
      <c r="BI139" s="144">
        <f t="shared" si="18"/>
        <v>0</v>
      </c>
      <c r="BJ139" s="17" t="s">
        <v>78</v>
      </c>
      <c r="BK139" s="144">
        <f t="shared" si="19"/>
        <v>0</v>
      </c>
      <c r="BL139" s="17" t="s">
        <v>195</v>
      </c>
      <c r="BM139" s="143" t="s">
        <v>586</v>
      </c>
    </row>
    <row r="140" spans="2:65" s="1" customFormat="1" ht="16.5" customHeight="1">
      <c r="B140" s="32"/>
      <c r="C140" s="132" t="s">
        <v>71</v>
      </c>
      <c r="D140" s="132" t="s">
        <v>191</v>
      </c>
      <c r="E140" s="133" t="s">
        <v>2242</v>
      </c>
      <c r="F140" s="134" t="s">
        <v>2243</v>
      </c>
      <c r="G140" s="135" t="s">
        <v>135</v>
      </c>
      <c r="H140" s="136">
        <v>0.22</v>
      </c>
      <c r="I140" s="137"/>
      <c r="J140" s="138">
        <f t="shared" si="10"/>
        <v>0</v>
      </c>
      <c r="K140" s="134" t="s">
        <v>18</v>
      </c>
      <c r="L140" s="32"/>
      <c r="M140" s="139" t="s">
        <v>18</v>
      </c>
      <c r="N140" s="140" t="s">
        <v>42</v>
      </c>
      <c r="P140" s="141">
        <f t="shared" si="11"/>
        <v>0</v>
      </c>
      <c r="Q140" s="141">
        <v>0</v>
      </c>
      <c r="R140" s="141">
        <f t="shared" si="12"/>
        <v>0</v>
      </c>
      <c r="S140" s="141">
        <v>0</v>
      </c>
      <c r="T140" s="142">
        <f t="shared" si="13"/>
        <v>0</v>
      </c>
      <c r="AR140" s="143" t="s">
        <v>195</v>
      </c>
      <c r="AT140" s="143" t="s">
        <v>191</v>
      </c>
      <c r="AU140" s="143" t="s">
        <v>80</v>
      </c>
      <c r="AY140" s="17" t="s">
        <v>189</v>
      </c>
      <c r="BE140" s="144">
        <f t="shared" si="14"/>
        <v>0</v>
      </c>
      <c r="BF140" s="144">
        <f t="shared" si="15"/>
        <v>0</v>
      </c>
      <c r="BG140" s="144">
        <f t="shared" si="16"/>
        <v>0</v>
      </c>
      <c r="BH140" s="144">
        <f t="shared" si="17"/>
        <v>0</v>
      </c>
      <c r="BI140" s="144">
        <f t="shared" si="18"/>
        <v>0</v>
      </c>
      <c r="BJ140" s="17" t="s">
        <v>78</v>
      </c>
      <c r="BK140" s="144">
        <f t="shared" si="19"/>
        <v>0</v>
      </c>
      <c r="BL140" s="17" t="s">
        <v>195</v>
      </c>
      <c r="BM140" s="143" t="s">
        <v>602</v>
      </c>
    </row>
    <row r="141" spans="2:65" s="12" customFormat="1">
      <c r="B141" s="149"/>
      <c r="D141" s="150" t="s">
        <v>144</v>
      </c>
      <c r="E141" s="151" t="s">
        <v>18</v>
      </c>
      <c r="F141" s="152" t="s">
        <v>2244</v>
      </c>
      <c r="H141" s="153">
        <v>0.22</v>
      </c>
      <c r="I141" s="154"/>
      <c r="L141" s="149"/>
      <c r="M141" s="155"/>
      <c r="T141" s="156"/>
      <c r="AT141" s="151" t="s">
        <v>144</v>
      </c>
      <c r="AU141" s="151" t="s">
        <v>80</v>
      </c>
      <c r="AV141" s="12" t="s">
        <v>80</v>
      </c>
      <c r="AW141" s="12" t="s">
        <v>32</v>
      </c>
      <c r="AX141" s="12" t="s">
        <v>71</v>
      </c>
      <c r="AY141" s="151" t="s">
        <v>189</v>
      </c>
    </row>
    <row r="142" spans="2:65" s="13" customFormat="1">
      <c r="B142" s="158"/>
      <c r="D142" s="150" t="s">
        <v>144</v>
      </c>
      <c r="E142" s="159" t="s">
        <v>18</v>
      </c>
      <c r="F142" s="160" t="s">
        <v>268</v>
      </c>
      <c r="H142" s="161">
        <v>0.22</v>
      </c>
      <c r="I142" s="162"/>
      <c r="L142" s="158"/>
      <c r="M142" s="163"/>
      <c r="T142" s="164"/>
      <c r="AT142" s="159" t="s">
        <v>144</v>
      </c>
      <c r="AU142" s="159" t="s">
        <v>80</v>
      </c>
      <c r="AV142" s="13" t="s">
        <v>195</v>
      </c>
      <c r="AW142" s="13" t="s">
        <v>32</v>
      </c>
      <c r="AX142" s="13" t="s">
        <v>78</v>
      </c>
      <c r="AY142" s="159" t="s">
        <v>189</v>
      </c>
    </row>
    <row r="143" spans="2:65" s="1" customFormat="1" ht="16.5" customHeight="1">
      <c r="B143" s="32"/>
      <c r="C143" s="132" t="s">
        <v>71</v>
      </c>
      <c r="D143" s="132" t="s">
        <v>191</v>
      </c>
      <c r="E143" s="133" t="s">
        <v>2245</v>
      </c>
      <c r="F143" s="134" t="s">
        <v>2246</v>
      </c>
      <c r="G143" s="135" t="s">
        <v>551</v>
      </c>
      <c r="H143" s="136">
        <v>1</v>
      </c>
      <c r="I143" s="137"/>
      <c r="J143" s="138">
        <f>ROUND(I143*H143,2)</f>
        <v>0</v>
      </c>
      <c r="K143" s="134" t="s">
        <v>18</v>
      </c>
      <c r="L143" s="32"/>
      <c r="M143" s="139" t="s">
        <v>18</v>
      </c>
      <c r="N143" s="140" t="s">
        <v>42</v>
      </c>
      <c r="P143" s="141">
        <f>O143*H143</f>
        <v>0</v>
      </c>
      <c r="Q143" s="141">
        <v>0</v>
      </c>
      <c r="R143" s="141">
        <f>Q143*H143</f>
        <v>0</v>
      </c>
      <c r="S143" s="141">
        <v>0</v>
      </c>
      <c r="T143" s="142">
        <f>S143*H143</f>
        <v>0</v>
      </c>
      <c r="AR143" s="143" t="s">
        <v>195</v>
      </c>
      <c r="AT143" s="143" t="s">
        <v>191</v>
      </c>
      <c r="AU143" s="143" t="s">
        <v>80</v>
      </c>
      <c r="AY143" s="17" t="s">
        <v>189</v>
      </c>
      <c r="BE143" s="144">
        <f>IF(N143="základní",J143,0)</f>
        <v>0</v>
      </c>
      <c r="BF143" s="144">
        <f>IF(N143="snížená",J143,0)</f>
        <v>0</v>
      </c>
      <c r="BG143" s="144">
        <f>IF(N143="zákl. přenesená",J143,0)</f>
        <v>0</v>
      </c>
      <c r="BH143" s="144">
        <f>IF(N143="sníž. přenesená",J143,0)</f>
        <v>0</v>
      </c>
      <c r="BI143" s="144">
        <f>IF(N143="nulová",J143,0)</f>
        <v>0</v>
      </c>
      <c r="BJ143" s="17" t="s">
        <v>78</v>
      </c>
      <c r="BK143" s="144">
        <f>ROUND(I143*H143,2)</f>
        <v>0</v>
      </c>
      <c r="BL143" s="17" t="s">
        <v>195</v>
      </c>
      <c r="BM143" s="143" t="s">
        <v>977</v>
      </c>
    </row>
    <row r="144" spans="2:65" s="1" customFormat="1" ht="16.5" customHeight="1">
      <c r="B144" s="32"/>
      <c r="C144" s="132" t="s">
        <v>71</v>
      </c>
      <c r="D144" s="132" t="s">
        <v>191</v>
      </c>
      <c r="E144" s="133" t="s">
        <v>2247</v>
      </c>
      <c r="F144" s="134" t="s">
        <v>2248</v>
      </c>
      <c r="G144" s="135" t="s">
        <v>551</v>
      </c>
      <c r="H144" s="136">
        <v>1</v>
      </c>
      <c r="I144" s="137"/>
      <c r="J144" s="138">
        <f>ROUND(I144*H144,2)</f>
        <v>0</v>
      </c>
      <c r="K144" s="134" t="s">
        <v>18</v>
      </c>
      <c r="L144" s="32"/>
      <c r="M144" s="139" t="s">
        <v>18</v>
      </c>
      <c r="N144" s="140" t="s">
        <v>42</v>
      </c>
      <c r="P144" s="141">
        <f>O144*H144</f>
        <v>0</v>
      </c>
      <c r="Q144" s="141">
        <v>0</v>
      </c>
      <c r="R144" s="141">
        <f>Q144*H144</f>
        <v>0</v>
      </c>
      <c r="S144" s="141">
        <v>0</v>
      </c>
      <c r="T144" s="142">
        <f>S144*H144</f>
        <v>0</v>
      </c>
      <c r="AR144" s="143" t="s">
        <v>195</v>
      </c>
      <c r="AT144" s="143" t="s">
        <v>191</v>
      </c>
      <c r="AU144" s="143" t="s">
        <v>80</v>
      </c>
      <c r="AY144" s="17" t="s">
        <v>189</v>
      </c>
      <c r="BE144" s="144">
        <f>IF(N144="základní",J144,0)</f>
        <v>0</v>
      </c>
      <c r="BF144" s="144">
        <f>IF(N144="snížená",J144,0)</f>
        <v>0</v>
      </c>
      <c r="BG144" s="144">
        <f>IF(N144="zákl. přenesená",J144,0)</f>
        <v>0</v>
      </c>
      <c r="BH144" s="144">
        <f>IF(N144="sníž. přenesená",J144,0)</f>
        <v>0</v>
      </c>
      <c r="BI144" s="144">
        <f>IF(N144="nulová",J144,0)</f>
        <v>0</v>
      </c>
      <c r="BJ144" s="17" t="s">
        <v>78</v>
      </c>
      <c r="BK144" s="144">
        <f>ROUND(I144*H144,2)</f>
        <v>0</v>
      </c>
      <c r="BL144" s="17" t="s">
        <v>195</v>
      </c>
      <c r="BM144" s="143" t="s">
        <v>989</v>
      </c>
    </row>
    <row r="145" spans="2:65" s="1" customFormat="1" ht="16.5" customHeight="1">
      <c r="B145" s="32"/>
      <c r="C145" s="132" t="s">
        <v>71</v>
      </c>
      <c r="D145" s="132" t="s">
        <v>191</v>
      </c>
      <c r="E145" s="133" t="s">
        <v>2249</v>
      </c>
      <c r="F145" s="134" t="s">
        <v>2250</v>
      </c>
      <c r="G145" s="135" t="s">
        <v>551</v>
      </c>
      <c r="H145" s="136">
        <v>1</v>
      </c>
      <c r="I145" s="137"/>
      <c r="J145" s="138">
        <f>ROUND(I145*H145,2)</f>
        <v>0</v>
      </c>
      <c r="K145" s="134" t="s">
        <v>18</v>
      </c>
      <c r="L145" s="32"/>
      <c r="M145" s="139" t="s">
        <v>18</v>
      </c>
      <c r="N145" s="140" t="s">
        <v>42</v>
      </c>
      <c r="P145" s="141">
        <f>O145*H145</f>
        <v>0</v>
      </c>
      <c r="Q145" s="141">
        <v>0</v>
      </c>
      <c r="R145" s="141">
        <f>Q145*H145</f>
        <v>0</v>
      </c>
      <c r="S145" s="141">
        <v>0</v>
      </c>
      <c r="T145" s="142">
        <f>S145*H145</f>
        <v>0</v>
      </c>
      <c r="AR145" s="143" t="s">
        <v>195</v>
      </c>
      <c r="AT145" s="143" t="s">
        <v>191</v>
      </c>
      <c r="AU145" s="143" t="s">
        <v>80</v>
      </c>
      <c r="AY145" s="17" t="s">
        <v>189</v>
      </c>
      <c r="BE145" s="144">
        <f>IF(N145="základní",J145,0)</f>
        <v>0</v>
      </c>
      <c r="BF145" s="144">
        <f>IF(N145="snížená",J145,0)</f>
        <v>0</v>
      </c>
      <c r="BG145" s="144">
        <f>IF(N145="zákl. přenesená",J145,0)</f>
        <v>0</v>
      </c>
      <c r="BH145" s="144">
        <f>IF(N145="sníž. přenesená",J145,0)</f>
        <v>0</v>
      </c>
      <c r="BI145" s="144">
        <f>IF(N145="nulová",J145,0)</f>
        <v>0</v>
      </c>
      <c r="BJ145" s="17" t="s">
        <v>78</v>
      </c>
      <c r="BK145" s="144">
        <f>ROUND(I145*H145,2)</f>
        <v>0</v>
      </c>
      <c r="BL145" s="17" t="s">
        <v>195</v>
      </c>
      <c r="BM145" s="143" t="s">
        <v>999</v>
      </c>
    </row>
    <row r="146" spans="2:65" s="1" customFormat="1" ht="16.5" customHeight="1">
      <c r="B146" s="32"/>
      <c r="C146" s="132" t="s">
        <v>71</v>
      </c>
      <c r="D146" s="132" t="s">
        <v>191</v>
      </c>
      <c r="E146" s="133" t="s">
        <v>2251</v>
      </c>
      <c r="F146" s="134" t="s">
        <v>2252</v>
      </c>
      <c r="G146" s="135" t="s">
        <v>551</v>
      </c>
      <c r="H146" s="136">
        <v>1</v>
      </c>
      <c r="I146" s="137"/>
      <c r="J146" s="138">
        <f>ROUND(I146*H146,2)</f>
        <v>0</v>
      </c>
      <c r="K146" s="134" t="s">
        <v>18</v>
      </c>
      <c r="L146" s="32"/>
      <c r="M146" s="139" t="s">
        <v>18</v>
      </c>
      <c r="N146" s="140" t="s">
        <v>42</v>
      </c>
      <c r="P146" s="141">
        <f>O146*H146</f>
        <v>0</v>
      </c>
      <c r="Q146" s="141">
        <v>0</v>
      </c>
      <c r="R146" s="141">
        <f>Q146*H146</f>
        <v>0</v>
      </c>
      <c r="S146" s="141">
        <v>0</v>
      </c>
      <c r="T146" s="142">
        <f>S146*H146</f>
        <v>0</v>
      </c>
      <c r="AR146" s="143" t="s">
        <v>195</v>
      </c>
      <c r="AT146" s="143" t="s">
        <v>191</v>
      </c>
      <c r="AU146" s="143" t="s">
        <v>80</v>
      </c>
      <c r="AY146" s="17" t="s">
        <v>189</v>
      </c>
      <c r="BE146" s="144">
        <f>IF(N146="základní",J146,0)</f>
        <v>0</v>
      </c>
      <c r="BF146" s="144">
        <f>IF(N146="snížená",J146,0)</f>
        <v>0</v>
      </c>
      <c r="BG146" s="144">
        <f>IF(N146="zákl. přenesená",J146,0)</f>
        <v>0</v>
      </c>
      <c r="BH146" s="144">
        <f>IF(N146="sníž. přenesená",J146,0)</f>
        <v>0</v>
      </c>
      <c r="BI146" s="144">
        <f>IF(N146="nulová",J146,0)</f>
        <v>0</v>
      </c>
      <c r="BJ146" s="17" t="s">
        <v>78</v>
      </c>
      <c r="BK146" s="144">
        <f>ROUND(I146*H146,2)</f>
        <v>0</v>
      </c>
      <c r="BL146" s="17" t="s">
        <v>195</v>
      </c>
      <c r="BM146" s="143" t="s">
        <v>1010</v>
      </c>
    </row>
    <row r="147" spans="2:65" s="11" customFormat="1" ht="22.9" customHeight="1">
      <c r="B147" s="120"/>
      <c r="D147" s="121" t="s">
        <v>70</v>
      </c>
      <c r="E147" s="130" t="s">
        <v>1151</v>
      </c>
      <c r="F147" s="130" t="s">
        <v>2253</v>
      </c>
      <c r="I147" s="123"/>
      <c r="J147" s="131">
        <f>BK147</f>
        <v>0</v>
      </c>
      <c r="L147" s="120"/>
      <c r="M147" s="125"/>
      <c r="P147" s="126">
        <f>SUM(P148:P177)</f>
        <v>0</v>
      </c>
      <c r="R147" s="126">
        <f>SUM(R148:R177)</f>
        <v>0</v>
      </c>
      <c r="T147" s="127">
        <f>SUM(T148:T177)</f>
        <v>0</v>
      </c>
      <c r="AR147" s="121" t="s">
        <v>78</v>
      </c>
      <c r="AT147" s="128" t="s">
        <v>70</v>
      </c>
      <c r="AU147" s="128" t="s">
        <v>78</v>
      </c>
      <c r="AY147" s="121" t="s">
        <v>189</v>
      </c>
      <c r="BK147" s="129">
        <f>SUM(BK148:BK177)</f>
        <v>0</v>
      </c>
    </row>
    <row r="148" spans="2:65" s="1" customFormat="1" ht="16.5" customHeight="1">
      <c r="B148" s="32"/>
      <c r="C148" s="132" t="s">
        <v>71</v>
      </c>
      <c r="D148" s="132" t="s">
        <v>191</v>
      </c>
      <c r="E148" s="133" t="s">
        <v>2254</v>
      </c>
      <c r="F148" s="134" t="s">
        <v>2255</v>
      </c>
      <c r="G148" s="135" t="s">
        <v>286</v>
      </c>
      <c r="H148" s="136">
        <v>0.3</v>
      </c>
      <c r="I148" s="137"/>
      <c r="J148" s="138">
        <f>ROUND(I148*H148,2)</f>
        <v>0</v>
      </c>
      <c r="K148" s="134" t="s">
        <v>18</v>
      </c>
      <c r="L148" s="32"/>
      <c r="M148" s="139" t="s">
        <v>18</v>
      </c>
      <c r="N148" s="140" t="s">
        <v>42</v>
      </c>
      <c r="P148" s="141">
        <f>O148*H148</f>
        <v>0</v>
      </c>
      <c r="Q148" s="141">
        <v>0</v>
      </c>
      <c r="R148" s="141">
        <f>Q148*H148</f>
        <v>0</v>
      </c>
      <c r="S148" s="141">
        <v>0</v>
      </c>
      <c r="T148" s="142">
        <f>S148*H148</f>
        <v>0</v>
      </c>
      <c r="AR148" s="143" t="s">
        <v>195</v>
      </c>
      <c r="AT148" s="143" t="s">
        <v>191</v>
      </c>
      <c r="AU148" s="143" t="s">
        <v>80</v>
      </c>
      <c r="AY148" s="17" t="s">
        <v>189</v>
      </c>
      <c r="BE148" s="144">
        <f>IF(N148="základní",J148,0)</f>
        <v>0</v>
      </c>
      <c r="BF148" s="144">
        <f>IF(N148="snížená",J148,0)</f>
        <v>0</v>
      </c>
      <c r="BG148" s="144">
        <f>IF(N148="zákl. přenesená",J148,0)</f>
        <v>0</v>
      </c>
      <c r="BH148" s="144">
        <f>IF(N148="sníž. přenesená",J148,0)</f>
        <v>0</v>
      </c>
      <c r="BI148" s="144">
        <f>IF(N148="nulová",J148,0)</f>
        <v>0</v>
      </c>
      <c r="BJ148" s="17" t="s">
        <v>78</v>
      </c>
      <c r="BK148" s="144">
        <f>ROUND(I148*H148,2)</f>
        <v>0</v>
      </c>
      <c r="BL148" s="17" t="s">
        <v>195</v>
      </c>
      <c r="BM148" s="143" t="s">
        <v>1022</v>
      </c>
    </row>
    <row r="149" spans="2:65" s="1" customFormat="1" ht="16.5" customHeight="1">
      <c r="B149" s="32"/>
      <c r="C149" s="132" t="s">
        <v>71</v>
      </c>
      <c r="D149" s="132" t="s">
        <v>191</v>
      </c>
      <c r="E149" s="133" t="s">
        <v>2256</v>
      </c>
      <c r="F149" s="134" t="s">
        <v>2257</v>
      </c>
      <c r="G149" s="135" t="s">
        <v>286</v>
      </c>
      <c r="H149" s="136">
        <v>0.9</v>
      </c>
      <c r="I149" s="137"/>
      <c r="J149" s="138">
        <f>ROUND(I149*H149,2)</f>
        <v>0</v>
      </c>
      <c r="K149" s="134" t="s">
        <v>18</v>
      </c>
      <c r="L149" s="32"/>
      <c r="M149" s="139" t="s">
        <v>18</v>
      </c>
      <c r="N149" s="140" t="s">
        <v>42</v>
      </c>
      <c r="P149" s="141">
        <f>O149*H149</f>
        <v>0</v>
      </c>
      <c r="Q149" s="141">
        <v>0</v>
      </c>
      <c r="R149" s="141">
        <f>Q149*H149</f>
        <v>0</v>
      </c>
      <c r="S149" s="141">
        <v>0</v>
      </c>
      <c r="T149" s="142">
        <f>S149*H149</f>
        <v>0</v>
      </c>
      <c r="AR149" s="143" t="s">
        <v>195</v>
      </c>
      <c r="AT149" s="143" t="s">
        <v>191</v>
      </c>
      <c r="AU149" s="143" t="s">
        <v>80</v>
      </c>
      <c r="AY149" s="17" t="s">
        <v>189</v>
      </c>
      <c r="BE149" s="144">
        <f>IF(N149="základní",J149,0)</f>
        <v>0</v>
      </c>
      <c r="BF149" s="144">
        <f>IF(N149="snížená",J149,0)</f>
        <v>0</v>
      </c>
      <c r="BG149" s="144">
        <f>IF(N149="zákl. přenesená",J149,0)</f>
        <v>0</v>
      </c>
      <c r="BH149" s="144">
        <f>IF(N149="sníž. přenesená",J149,0)</f>
        <v>0</v>
      </c>
      <c r="BI149" s="144">
        <f>IF(N149="nulová",J149,0)</f>
        <v>0</v>
      </c>
      <c r="BJ149" s="17" t="s">
        <v>78</v>
      </c>
      <c r="BK149" s="144">
        <f>ROUND(I149*H149,2)</f>
        <v>0</v>
      </c>
      <c r="BL149" s="17" t="s">
        <v>195</v>
      </c>
      <c r="BM149" s="143" t="s">
        <v>1035</v>
      </c>
    </row>
    <row r="150" spans="2:65" s="12" customFormat="1">
      <c r="B150" s="149"/>
      <c r="D150" s="150" t="s">
        <v>144</v>
      </c>
      <c r="E150" s="151" t="s">
        <v>18</v>
      </c>
      <c r="F150" s="152" t="s">
        <v>2258</v>
      </c>
      <c r="H150" s="153">
        <v>0.9</v>
      </c>
      <c r="I150" s="154"/>
      <c r="L150" s="149"/>
      <c r="M150" s="155"/>
      <c r="T150" s="156"/>
      <c r="AT150" s="151" t="s">
        <v>144</v>
      </c>
      <c r="AU150" s="151" t="s">
        <v>80</v>
      </c>
      <c r="AV150" s="12" t="s">
        <v>80</v>
      </c>
      <c r="AW150" s="12" t="s">
        <v>32</v>
      </c>
      <c r="AX150" s="12" t="s">
        <v>71</v>
      </c>
      <c r="AY150" s="151" t="s">
        <v>189</v>
      </c>
    </row>
    <row r="151" spans="2:65" s="13" customFormat="1">
      <c r="B151" s="158"/>
      <c r="D151" s="150" t="s">
        <v>144</v>
      </c>
      <c r="E151" s="159" t="s">
        <v>18</v>
      </c>
      <c r="F151" s="160" t="s">
        <v>268</v>
      </c>
      <c r="H151" s="161">
        <v>0.9</v>
      </c>
      <c r="I151" s="162"/>
      <c r="L151" s="158"/>
      <c r="M151" s="163"/>
      <c r="T151" s="164"/>
      <c r="AT151" s="159" t="s">
        <v>144</v>
      </c>
      <c r="AU151" s="159" t="s">
        <v>80</v>
      </c>
      <c r="AV151" s="13" t="s">
        <v>195</v>
      </c>
      <c r="AW151" s="13" t="s">
        <v>32</v>
      </c>
      <c r="AX151" s="13" t="s">
        <v>78</v>
      </c>
      <c r="AY151" s="159" t="s">
        <v>189</v>
      </c>
    </row>
    <row r="152" spans="2:65" s="1" customFormat="1" ht="16.5" customHeight="1">
      <c r="B152" s="32"/>
      <c r="C152" s="132" t="s">
        <v>71</v>
      </c>
      <c r="D152" s="132" t="s">
        <v>191</v>
      </c>
      <c r="E152" s="133" t="s">
        <v>2259</v>
      </c>
      <c r="F152" s="134" t="s">
        <v>2260</v>
      </c>
      <c r="G152" s="135" t="s">
        <v>286</v>
      </c>
      <c r="H152" s="136">
        <v>0.6</v>
      </c>
      <c r="I152" s="137"/>
      <c r="J152" s="138">
        <f>ROUND(I152*H152,2)</f>
        <v>0</v>
      </c>
      <c r="K152" s="134" t="s">
        <v>18</v>
      </c>
      <c r="L152" s="32"/>
      <c r="M152" s="139" t="s">
        <v>18</v>
      </c>
      <c r="N152" s="140" t="s">
        <v>42</v>
      </c>
      <c r="P152" s="141">
        <f>O152*H152</f>
        <v>0</v>
      </c>
      <c r="Q152" s="141">
        <v>0</v>
      </c>
      <c r="R152" s="141">
        <f>Q152*H152</f>
        <v>0</v>
      </c>
      <c r="S152" s="141">
        <v>0</v>
      </c>
      <c r="T152" s="142">
        <f>S152*H152</f>
        <v>0</v>
      </c>
      <c r="AR152" s="143" t="s">
        <v>195</v>
      </c>
      <c r="AT152" s="143" t="s">
        <v>191</v>
      </c>
      <c r="AU152" s="143" t="s">
        <v>80</v>
      </c>
      <c r="AY152" s="17" t="s">
        <v>189</v>
      </c>
      <c r="BE152" s="144">
        <f>IF(N152="základní",J152,0)</f>
        <v>0</v>
      </c>
      <c r="BF152" s="144">
        <f>IF(N152="snížená",J152,0)</f>
        <v>0</v>
      </c>
      <c r="BG152" s="144">
        <f>IF(N152="zákl. přenesená",J152,0)</f>
        <v>0</v>
      </c>
      <c r="BH152" s="144">
        <f>IF(N152="sníž. přenesená",J152,0)</f>
        <v>0</v>
      </c>
      <c r="BI152" s="144">
        <f>IF(N152="nulová",J152,0)</f>
        <v>0</v>
      </c>
      <c r="BJ152" s="17" t="s">
        <v>78</v>
      </c>
      <c r="BK152" s="144">
        <f>ROUND(I152*H152,2)</f>
        <v>0</v>
      </c>
      <c r="BL152" s="17" t="s">
        <v>195</v>
      </c>
      <c r="BM152" s="143" t="s">
        <v>1046</v>
      </c>
    </row>
    <row r="153" spans="2:65" s="12" customFormat="1">
      <c r="B153" s="149"/>
      <c r="D153" s="150" t="s">
        <v>144</v>
      </c>
      <c r="E153" s="151" t="s">
        <v>18</v>
      </c>
      <c r="F153" s="152" t="s">
        <v>2261</v>
      </c>
      <c r="H153" s="153">
        <v>0.6</v>
      </c>
      <c r="I153" s="154"/>
      <c r="L153" s="149"/>
      <c r="M153" s="155"/>
      <c r="T153" s="156"/>
      <c r="AT153" s="151" t="s">
        <v>144</v>
      </c>
      <c r="AU153" s="151" t="s">
        <v>80</v>
      </c>
      <c r="AV153" s="12" t="s">
        <v>80</v>
      </c>
      <c r="AW153" s="12" t="s">
        <v>32</v>
      </c>
      <c r="AX153" s="12" t="s">
        <v>71</v>
      </c>
      <c r="AY153" s="151" t="s">
        <v>189</v>
      </c>
    </row>
    <row r="154" spans="2:65" s="13" customFormat="1">
      <c r="B154" s="158"/>
      <c r="D154" s="150" t="s">
        <v>144</v>
      </c>
      <c r="E154" s="159" t="s">
        <v>18</v>
      </c>
      <c r="F154" s="160" t="s">
        <v>268</v>
      </c>
      <c r="H154" s="161">
        <v>0.6</v>
      </c>
      <c r="I154" s="162"/>
      <c r="L154" s="158"/>
      <c r="M154" s="163"/>
      <c r="T154" s="164"/>
      <c r="AT154" s="159" t="s">
        <v>144</v>
      </c>
      <c r="AU154" s="159" t="s">
        <v>80</v>
      </c>
      <c r="AV154" s="13" t="s">
        <v>195</v>
      </c>
      <c r="AW154" s="13" t="s">
        <v>32</v>
      </c>
      <c r="AX154" s="13" t="s">
        <v>78</v>
      </c>
      <c r="AY154" s="159" t="s">
        <v>189</v>
      </c>
    </row>
    <row r="155" spans="2:65" s="1" customFormat="1" ht="16.5" customHeight="1">
      <c r="B155" s="32"/>
      <c r="C155" s="132" t="s">
        <v>71</v>
      </c>
      <c r="D155" s="132" t="s">
        <v>191</v>
      </c>
      <c r="E155" s="133" t="s">
        <v>2262</v>
      </c>
      <c r="F155" s="134" t="s">
        <v>2263</v>
      </c>
      <c r="G155" s="135" t="s">
        <v>286</v>
      </c>
      <c r="H155" s="136">
        <v>57</v>
      </c>
      <c r="I155" s="137"/>
      <c r="J155" s="138">
        <f t="shared" ref="J155:J177" si="20">ROUND(I155*H155,2)</f>
        <v>0</v>
      </c>
      <c r="K155" s="134" t="s">
        <v>18</v>
      </c>
      <c r="L155" s="32"/>
      <c r="M155" s="139" t="s">
        <v>18</v>
      </c>
      <c r="N155" s="140" t="s">
        <v>42</v>
      </c>
      <c r="P155" s="141">
        <f t="shared" ref="P155:P177" si="21">O155*H155</f>
        <v>0</v>
      </c>
      <c r="Q155" s="141">
        <v>0</v>
      </c>
      <c r="R155" s="141">
        <f t="shared" ref="R155:R177" si="22">Q155*H155</f>
        <v>0</v>
      </c>
      <c r="S155" s="141">
        <v>0</v>
      </c>
      <c r="T155" s="142">
        <f t="shared" ref="T155:T177" si="23">S155*H155</f>
        <v>0</v>
      </c>
      <c r="AR155" s="143" t="s">
        <v>195</v>
      </c>
      <c r="AT155" s="143" t="s">
        <v>191</v>
      </c>
      <c r="AU155" s="143" t="s">
        <v>80</v>
      </c>
      <c r="AY155" s="17" t="s">
        <v>189</v>
      </c>
      <c r="BE155" s="144">
        <f t="shared" ref="BE155:BE177" si="24">IF(N155="základní",J155,0)</f>
        <v>0</v>
      </c>
      <c r="BF155" s="144">
        <f t="shared" ref="BF155:BF177" si="25">IF(N155="snížená",J155,0)</f>
        <v>0</v>
      </c>
      <c r="BG155" s="144">
        <f t="shared" ref="BG155:BG177" si="26">IF(N155="zákl. přenesená",J155,0)</f>
        <v>0</v>
      </c>
      <c r="BH155" s="144">
        <f t="shared" ref="BH155:BH177" si="27">IF(N155="sníž. přenesená",J155,0)</f>
        <v>0</v>
      </c>
      <c r="BI155" s="144">
        <f t="shared" ref="BI155:BI177" si="28">IF(N155="nulová",J155,0)</f>
        <v>0</v>
      </c>
      <c r="BJ155" s="17" t="s">
        <v>78</v>
      </c>
      <c r="BK155" s="144">
        <f t="shared" ref="BK155:BK177" si="29">ROUND(I155*H155,2)</f>
        <v>0</v>
      </c>
      <c r="BL155" s="17" t="s">
        <v>195</v>
      </c>
      <c r="BM155" s="143" t="s">
        <v>1058</v>
      </c>
    </row>
    <row r="156" spans="2:65" s="1" customFormat="1" ht="16.5" customHeight="1">
      <c r="B156" s="32"/>
      <c r="C156" s="132" t="s">
        <v>71</v>
      </c>
      <c r="D156" s="132" t="s">
        <v>191</v>
      </c>
      <c r="E156" s="133" t="s">
        <v>2264</v>
      </c>
      <c r="F156" s="134" t="s">
        <v>2265</v>
      </c>
      <c r="G156" s="135" t="s">
        <v>286</v>
      </c>
      <c r="H156" s="136">
        <v>85</v>
      </c>
      <c r="I156" s="137"/>
      <c r="J156" s="138">
        <f t="shared" si="20"/>
        <v>0</v>
      </c>
      <c r="K156" s="134" t="s">
        <v>18</v>
      </c>
      <c r="L156" s="32"/>
      <c r="M156" s="139" t="s">
        <v>18</v>
      </c>
      <c r="N156" s="140" t="s">
        <v>42</v>
      </c>
      <c r="P156" s="141">
        <f t="shared" si="21"/>
        <v>0</v>
      </c>
      <c r="Q156" s="141">
        <v>0</v>
      </c>
      <c r="R156" s="141">
        <f t="shared" si="22"/>
        <v>0</v>
      </c>
      <c r="S156" s="141">
        <v>0</v>
      </c>
      <c r="T156" s="142">
        <f t="shared" si="23"/>
        <v>0</v>
      </c>
      <c r="AR156" s="143" t="s">
        <v>195</v>
      </c>
      <c r="AT156" s="143" t="s">
        <v>191</v>
      </c>
      <c r="AU156" s="143" t="s">
        <v>80</v>
      </c>
      <c r="AY156" s="17" t="s">
        <v>189</v>
      </c>
      <c r="BE156" s="144">
        <f t="shared" si="24"/>
        <v>0</v>
      </c>
      <c r="BF156" s="144">
        <f t="shared" si="25"/>
        <v>0</v>
      </c>
      <c r="BG156" s="144">
        <f t="shared" si="26"/>
        <v>0</v>
      </c>
      <c r="BH156" s="144">
        <f t="shared" si="27"/>
        <v>0</v>
      </c>
      <c r="BI156" s="144">
        <f t="shared" si="28"/>
        <v>0</v>
      </c>
      <c r="BJ156" s="17" t="s">
        <v>78</v>
      </c>
      <c r="BK156" s="144">
        <f t="shared" si="29"/>
        <v>0</v>
      </c>
      <c r="BL156" s="17" t="s">
        <v>195</v>
      </c>
      <c r="BM156" s="143" t="s">
        <v>1068</v>
      </c>
    </row>
    <row r="157" spans="2:65" s="1" customFormat="1" ht="16.5" customHeight="1">
      <c r="B157" s="32"/>
      <c r="C157" s="132" t="s">
        <v>71</v>
      </c>
      <c r="D157" s="132" t="s">
        <v>191</v>
      </c>
      <c r="E157" s="133" t="s">
        <v>2266</v>
      </c>
      <c r="F157" s="134" t="s">
        <v>2267</v>
      </c>
      <c r="G157" s="135" t="s">
        <v>286</v>
      </c>
      <c r="H157" s="136">
        <v>100</v>
      </c>
      <c r="I157" s="137"/>
      <c r="J157" s="138">
        <f t="shared" si="20"/>
        <v>0</v>
      </c>
      <c r="K157" s="134" t="s">
        <v>18</v>
      </c>
      <c r="L157" s="32"/>
      <c r="M157" s="139" t="s">
        <v>18</v>
      </c>
      <c r="N157" s="140" t="s">
        <v>42</v>
      </c>
      <c r="P157" s="141">
        <f t="shared" si="21"/>
        <v>0</v>
      </c>
      <c r="Q157" s="141">
        <v>0</v>
      </c>
      <c r="R157" s="141">
        <f t="shared" si="22"/>
        <v>0</v>
      </c>
      <c r="S157" s="141">
        <v>0</v>
      </c>
      <c r="T157" s="142">
        <f t="shared" si="23"/>
        <v>0</v>
      </c>
      <c r="AR157" s="143" t="s">
        <v>195</v>
      </c>
      <c r="AT157" s="143" t="s">
        <v>191</v>
      </c>
      <c r="AU157" s="143" t="s">
        <v>80</v>
      </c>
      <c r="AY157" s="17" t="s">
        <v>189</v>
      </c>
      <c r="BE157" s="144">
        <f t="shared" si="24"/>
        <v>0</v>
      </c>
      <c r="BF157" s="144">
        <f t="shared" si="25"/>
        <v>0</v>
      </c>
      <c r="BG157" s="144">
        <f t="shared" si="26"/>
        <v>0</v>
      </c>
      <c r="BH157" s="144">
        <f t="shared" si="27"/>
        <v>0</v>
      </c>
      <c r="BI157" s="144">
        <f t="shared" si="28"/>
        <v>0</v>
      </c>
      <c r="BJ157" s="17" t="s">
        <v>78</v>
      </c>
      <c r="BK157" s="144">
        <f t="shared" si="29"/>
        <v>0</v>
      </c>
      <c r="BL157" s="17" t="s">
        <v>195</v>
      </c>
      <c r="BM157" s="143" t="s">
        <v>1079</v>
      </c>
    </row>
    <row r="158" spans="2:65" s="1" customFormat="1" ht="16.5" customHeight="1">
      <c r="B158" s="32"/>
      <c r="C158" s="132" t="s">
        <v>71</v>
      </c>
      <c r="D158" s="132" t="s">
        <v>191</v>
      </c>
      <c r="E158" s="133" t="s">
        <v>2268</v>
      </c>
      <c r="F158" s="134" t="s">
        <v>2269</v>
      </c>
      <c r="G158" s="135" t="s">
        <v>551</v>
      </c>
      <c r="H158" s="136">
        <v>5</v>
      </c>
      <c r="I158" s="137"/>
      <c r="J158" s="138">
        <f t="shared" si="20"/>
        <v>0</v>
      </c>
      <c r="K158" s="134" t="s">
        <v>18</v>
      </c>
      <c r="L158" s="32"/>
      <c r="M158" s="139" t="s">
        <v>18</v>
      </c>
      <c r="N158" s="140" t="s">
        <v>42</v>
      </c>
      <c r="P158" s="141">
        <f t="shared" si="21"/>
        <v>0</v>
      </c>
      <c r="Q158" s="141">
        <v>0</v>
      </c>
      <c r="R158" s="141">
        <f t="shared" si="22"/>
        <v>0</v>
      </c>
      <c r="S158" s="141">
        <v>0</v>
      </c>
      <c r="T158" s="142">
        <f t="shared" si="23"/>
        <v>0</v>
      </c>
      <c r="AR158" s="143" t="s">
        <v>195</v>
      </c>
      <c r="AT158" s="143" t="s">
        <v>191</v>
      </c>
      <c r="AU158" s="143" t="s">
        <v>80</v>
      </c>
      <c r="AY158" s="17" t="s">
        <v>189</v>
      </c>
      <c r="BE158" s="144">
        <f t="shared" si="24"/>
        <v>0</v>
      </c>
      <c r="BF158" s="144">
        <f t="shared" si="25"/>
        <v>0</v>
      </c>
      <c r="BG158" s="144">
        <f t="shared" si="26"/>
        <v>0</v>
      </c>
      <c r="BH158" s="144">
        <f t="shared" si="27"/>
        <v>0</v>
      </c>
      <c r="BI158" s="144">
        <f t="shared" si="28"/>
        <v>0</v>
      </c>
      <c r="BJ158" s="17" t="s">
        <v>78</v>
      </c>
      <c r="BK158" s="144">
        <f t="shared" si="29"/>
        <v>0</v>
      </c>
      <c r="BL158" s="17" t="s">
        <v>195</v>
      </c>
      <c r="BM158" s="143" t="s">
        <v>1091</v>
      </c>
    </row>
    <row r="159" spans="2:65" s="1" customFormat="1" ht="16.5" customHeight="1">
      <c r="B159" s="32"/>
      <c r="C159" s="132" t="s">
        <v>71</v>
      </c>
      <c r="D159" s="132" t="s">
        <v>191</v>
      </c>
      <c r="E159" s="133" t="s">
        <v>2270</v>
      </c>
      <c r="F159" s="134" t="s">
        <v>2271</v>
      </c>
      <c r="G159" s="135" t="s">
        <v>286</v>
      </c>
      <c r="H159" s="136">
        <v>120</v>
      </c>
      <c r="I159" s="137"/>
      <c r="J159" s="138">
        <f t="shared" si="20"/>
        <v>0</v>
      </c>
      <c r="K159" s="134" t="s">
        <v>18</v>
      </c>
      <c r="L159" s="32"/>
      <c r="M159" s="139" t="s">
        <v>18</v>
      </c>
      <c r="N159" s="140" t="s">
        <v>42</v>
      </c>
      <c r="P159" s="141">
        <f t="shared" si="21"/>
        <v>0</v>
      </c>
      <c r="Q159" s="141">
        <v>0</v>
      </c>
      <c r="R159" s="141">
        <f t="shared" si="22"/>
        <v>0</v>
      </c>
      <c r="S159" s="141">
        <v>0</v>
      </c>
      <c r="T159" s="142">
        <f t="shared" si="23"/>
        <v>0</v>
      </c>
      <c r="AR159" s="143" t="s">
        <v>195</v>
      </c>
      <c r="AT159" s="143" t="s">
        <v>191</v>
      </c>
      <c r="AU159" s="143" t="s">
        <v>80</v>
      </c>
      <c r="AY159" s="17" t="s">
        <v>189</v>
      </c>
      <c r="BE159" s="144">
        <f t="shared" si="24"/>
        <v>0</v>
      </c>
      <c r="BF159" s="144">
        <f t="shared" si="25"/>
        <v>0</v>
      </c>
      <c r="BG159" s="144">
        <f t="shared" si="26"/>
        <v>0</v>
      </c>
      <c r="BH159" s="144">
        <f t="shared" si="27"/>
        <v>0</v>
      </c>
      <c r="BI159" s="144">
        <f t="shared" si="28"/>
        <v>0</v>
      </c>
      <c r="BJ159" s="17" t="s">
        <v>78</v>
      </c>
      <c r="BK159" s="144">
        <f t="shared" si="29"/>
        <v>0</v>
      </c>
      <c r="BL159" s="17" t="s">
        <v>195</v>
      </c>
      <c r="BM159" s="143" t="s">
        <v>1102</v>
      </c>
    </row>
    <row r="160" spans="2:65" s="1" customFormat="1" ht="16.5" customHeight="1">
      <c r="B160" s="32"/>
      <c r="C160" s="132" t="s">
        <v>71</v>
      </c>
      <c r="D160" s="132" t="s">
        <v>191</v>
      </c>
      <c r="E160" s="133" t="s">
        <v>2272</v>
      </c>
      <c r="F160" s="134" t="s">
        <v>2273</v>
      </c>
      <c r="G160" s="135" t="s">
        <v>1291</v>
      </c>
      <c r="H160" s="136">
        <v>2</v>
      </c>
      <c r="I160" s="137"/>
      <c r="J160" s="138">
        <f t="shared" si="20"/>
        <v>0</v>
      </c>
      <c r="K160" s="134" t="s">
        <v>18</v>
      </c>
      <c r="L160" s="32"/>
      <c r="M160" s="139" t="s">
        <v>18</v>
      </c>
      <c r="N160" s="140" t="s">
        <v>42</v>
      </c>
      <c r="P160" s="141">
        <f t="shared" si="21"/>
        <v>0</v>
      </c>
      <c r="Q160" s="141">
        <v>0</v>
      </c>
      <c r="R160" s="141">
        <f t="shared" si="22"/>
        <v>0</v>
      </c>
      <c r="S160" s="141">
        <v>0</v>
      </c>
      <c r="T160" s="142">
        <f t="shared" si="23"/>
        <v>0</v>
      </c>
      <c r="AR160" s="143" t="s">
        <v>195</v>
      </c>
      <c r="AT160" s="143" t="s">
        <v>191</v>
      </c>
      <c r="AU160" s="143" t="s">
        <v>80</v>
      </c>
      <c r="AY160" s="17" t="s">
        <v>189</v>
      </c>
      <c r="BE160" s="144">
        <f t="shared" si="24"/>
        <v>0</v>
      </c>
      <c r="BF160" s="144">
        <f t="shared" si="25"/>
        <v>0</v>
      </c>
      <c r="BG160" s="144">
        <f t="shared" si="26"/>
        <v>0</v>
      </c>
      <c r="BH160" s="144">
        <f t="shared" si="27"/>
        <v>0</v>
      </c>
      <c r="BI160" s="144">
        <f t="shared" si="28"/>
        <v>0</v>
      </c>
      <c r="BJ160" s="17" t="s">
        <v>78</v>
      </c>
      <c r="BK160" s="144">
        <f t="shared" si="29"/>
        <v>0</v>
      </c>
      <c r="BL160" s="17" t="s">
        <v>195</v>
      </c>
      <c r="BM160" s="143" t="s">
        <v>1115</v>
      </c>
    </row>
    <row r="161" spans="2:65" s="1" customFormat="1" ht="16.5" customHeight="1">
      <c r="B161" s="32"/>
      <c r="C161" s="132" t="s">
        <v>71</v>
      </c>
      <c r="D161" s="132" t="s">
        <v>191</v>
      </c>
      <c r="E161" s="133" t="s">
        <v>2274</v>
      </c>
      <c r="F161" s="134" t="s">
        <v>2275</v>
      </c>
      <c r="G161" s="135" t="s">
        <v>1291</v>
      </c>
      <c r="H161" s="136">
        <v>6</v>
      </c>
      <c r="I161" s="137"/>
      <c r="J161" s="138">
        <f t="shared" si="20"/>
        <v>0</v>
      </c>
      <c r="K161" s="134" t="s">
        <v>18</v>
      </c>
      <c r="L161" s="32"/>
      <c r="M161" s="139" t="s">
        <v>18</v>
      </c>
      <c r="N161" s="140" t="s">
        <v>42</v>
      </c>
      <c r="P161" s="141">
        <f t="shared" si="21"/>
        <v>0</v>
      </c>
      <c r="Q161" s="141">
        <v>0</v>
      </c>
      <c r="R161" s="141">
        <f t="shared" si="22"/>
        <v>0</v>
      </c>
      <c r="S161" s="141">
        <v>0</v>
      </c>
      <c r="T161" s="142">
        <f t="shared" si="23"/>
        <v>0</v>
      </c>
      <c r="AR161" s="143" t="s">
        <v>195</v>
      </c>
      <c r="AT161" s="143" t="s">
        <v>191</v>
      </c>
      <c r="AU161" s="143" t="s">
        <v>80</v>
      </c>
      <c r="AY161" s="17" t="s">
        <v>189</v>
      </c>
      <c r="BE161" s="144">
        <f t="shared" si="24"/>
        <v>0</v>
      </c>
      <c r="BF161" s="144">
        <f t="shared" si="25"/>
        <v>0</v>
      </c>
      <c r="BG161" s="144">
        <f t="shared" si="26"/>
        <v>0</v>
      </c>
      <c r="BH161" s="144">
        <f t="shared" si="27"/>
        <v>0</v>
      </c>
      <c r="BI161" s="144">
        <f t="shared" si="28"/>
        <v>0</v>
      </c>
      <c r="BJ161" s="17" t="s">
        <v>78</v>
      </c>
      <c r="BK161" s="144">
        <f t="shared" si="29"/>
        <v>0</v>
      </c>
      <c r="BL161" s="17" t="s">
        <v>195</v>
      </c>
      <c r="BM161" s="143" t="s">
        <v>1127</v>
      </c>
    </row>
    <row r="162" spans="2:65" s="1" customFormat="1" ht="16.5" customHeight="1">
      <c r="B162" s="32"/>
      <c r="C162" s="132" t="s">
        <v>71</v>
      </c>
      <c r="D162" s="132" t="s">
        <v>191</v>
      </c>
      <c r="E162" s="133" t="s">
        <v>2276</v>
      </c>
      <c r="F162" s="134" t="s">
        <v>2277</v>
      </c>
      <c r="G162" s="135" t="s">
        <v>1291</v>
      </c>
      <c r="H162" s="136">
        <v>4</v>
      </c>
      <c r="I162" s="137"/>
      <c r="J162" s="138">
        <f t="shared" si="20"/>
        <v>0</v>
      </c>
      <c r="K162" s="134" t="s">
        <v>18</v>
      </c>
      <c r="L162" s="32"/>
      <c r="M162" s="139" t="s">
        <v>18</v>
      </c>
      <c r="N162" s="140" t="s">
        <v>42</v>
      </c>
      <c r="P162" s="141">
        <f t="shared" si="21"/>
        <v>0</v>
      </c>
      <c r="Q162" s="141">
        <v>0</v>
      </c>
      <c r="R162" s="141">
        <f t="shared" si="22"/>
        <v>0</v>
      </c>
      <c r="S162" s="141">
        <v>0</v>
      </c>
      <c r="T162" s="142">
        <f t="shared" si="23"/>
        <v>0</v>
      </c>
      <c r="AR162" s="143" t="s">
        <v>195</v>
      </c>
      <c r="AT162" s="143" t="s">
        <v>191</v>
      </c>
      <c r="AU162" s="143" t="s">
        <v>80</v>
      </c>
      <c r="AY162" s="17" t="s">
        <v>189</v>
      </c>
      <c r="BE162" s="144">
        <f t="shared" si="24"/>
        <v>0</v>
      </c>
      <c r="BF162" s="144">
        <f t="shared" si="25"/>
        <v>0</v>
      </c>
      <c r="BG162" s="144">
        <f t="shared" si="26"/>
        <v>0</v>
      </c>
      <c r="BH162" s="144">
        <f t="shared" si="27"/>
        <v>0</v>
      </c>
      <c r="BI162" s="144">
        <f t="shared" si="28"/>
        <v>0</v>
      </c>
      <c r="BJ162" s="17" t="s">
        <v>78</v>
      </c>
      <c r="BK162" s="144">
        <f t="shared" si="29"/>
        <v>0</v>
      </c>
      <c r="BL162" s="17" t="s">
        <v>195</v>
      </c>
      <c r="BM162" s="143" t="s">
        <v>1140</v>
      </c>
    </row>
    <row r="163" spans="2:65" s="1" customFormat="1" ht="16.5" customHeight="1">
      <c r="B163" s="32"/>
      <c r="C163" s="132" t="s">
        <v>71</v>
      </c>
      <c r="D163" s="132" t="s">
        <v>191</v>
      </c>
      <c r="E163" s="133" t="s">
        <v>2278</v>
      </c>
      <c r="F163" s="134" t="s">
        <v>2279</v>
      </c>
      <c r="G163" s="135" t="s">
        <v>1291</v>
      </c>
      <c r="H163" s="136">
        <v>12</v>
      </c>
      <c r="I163" s="137"/>
      <c r="J163" s="138">
        <f t="shared" si="20"/>
        <v>0</v>
      </c>
      <c r="K163" s="134" t="s">
        <v>18</v>
      </c>
      <c r="L163" s="32"/>
      <c r="M163" s="139" t="s">
        <v>18</v>
      </c>
      <c r="N163" s="140" t="s">
        <v>42</v>
      </c>
      <c r="P163" s="141">
        <f t="shared" si="21"/>
        <v>0</v>
      </c>
      <c r="Q163" s="141">
        <v>0</v>
      </c>
      <c r="R163" s="141">
        <f t="shared" si="22"/>
        <v>0</v>
      </c>
      <c r="S163" s="141">
        <v>0</v>
      </c>
      <c r="T163" s="142">
        <f t="shared" si="23"/>
        <v>0</v>
      </c>
      <c r="AR163" s="143" t="s">
        <v>195</v>
      </c>
      <c r="AT163" s="143" t="s">
        <v>191</v>
      </c>
      <c r="AU163" s="143" t="s">
        <v>80</v>
      </c>
      <c r="AY163" s="17" t="s">
        <v>189</v>
      </c>
      <c r="BE163" s="144">
        <f t="shared" si="24"/>
        <v>0</v>
      </c>
      <c r="BF163" s="144">
        <f t="shared" si="25"/>
        <v>0</v>
      </c>
      <c r="BG163" s="144">
        <f t="shared" si="26"/>
        <v>0</v>
      </c>
      <c r="BH163" s="144">
        <f t="shared" si="27"/>
        <v>0</v>
      </c>
      <c r="BI163" s="144">
        <f t="shared" si="28"/>
        <v>0</v>
      </c>
      <c r="BJ163" s="17" t="s">
        <v>78</v>
      </c>
      <c r="BK163" s="144">
        <f t="shared" si="29"/>
        <v>0</v>
      </c>
      <c r="BL163" s="17" t="s">
        <v>195</v>
      </c>
      <c r="BM163" s="143" t="s">
        <v>1151</v>
      </c>
    </row>
    <row r="164" spans="2:65" s="1" customFormat="1" ht="16.5" customHeight="1">
      <c r="B164" s="32"/>
      <c r="C164" s="132" t="s">
        <v>71</v>
      </c>
      <c r="D164" s="132" t="s">
        <v>191</v>
      </c>
      <c r="E164" s="133" t="s">
        <v>2280</v>
      </c>
      <c r="F164" s="134" t="s">
        <v>2281</v>
      </c>
      <c r="G164" s="135" t="s">
        <v>1291</v>
      </c>
      <c r="H164" s="136">
        <v>2</v>
      </c>
      <c r="I164" s="137"/>
      <c r="J164" s="138">
        <f t="shared" si="20"/>
        <v>0</v>
      </c>
      <c r="K164" s="134" t="s">
        <v>18</v>
      </c>
      <c r="L164" s="32"/>
      <c r="M164" s="139" t="s">
        <v>18</v>
      </c>
      <c r="N164" s="140" t="s">
        <v>42</v>
      </c>
      <c r="P164" s="141">
        <f t="shared" si="21"/>
        <v>0</v>
      </c>
      <c r="Q164" s="141">
        <v>0</v>
      </c>
      <c r="R164" s="141">
        <f t="shared" si="22"/>
        <v>0</v>
      </c>
      <c r="S164" s="141">
        <v>0</v>
      </c>
      <c r="T164" s="142">
        <f t="shared" si="23"/>
        <v>0</v>
      </c>
      <c r="AR164" s="143" t="s">
        <v>195</v>
      </c>
      <c r="AT164" s="143" t="s">
        <v>191</v>
      </c>
      <c r="AU164" s="143" t="s">
        <v>80</v>
      </c>
      <c r="AY164" s="17" t="s">
        <v>189</v>
      </c>
      <c r="BE164" s="144">
        <f t="shared" si="24"/>
        <v>0</v>
      </c>
      <c r="BF164" s="144">
        <f t="shared" si="25"/>
        <v>0</v>
      </c>
      <c r="BG164" s="144">
        <f t="shared" si="26"/>
        <v>0</v>
      </c>
      <c r="BH164" s="144">
        <f t="shared" si="27"/>
        <v>0</v>
      </c>
      <c r="BI164" s="144">
        <f t="shared" si="28"/>
        <v>0</v>
      </c>
      <c r="BJ164" s="17" t="s">
        <v>78</v>
      </c>
      <c r="BK164" s="144">
        <f t="shared" si="29"/>
        <v>0</v>
      </c>
      <c r="BL164" s="17" t="s">
        <v>195</v>
      </c>
      <c r="BM164" s="143" t="s">
        <v>1161</v>
      </c>
    </row>
    <row r="165" spans="2:65" s="1" customFormat="1" ht="16.5" customHeight="1">
      <c r="B165" s="32"/>
      <c r="C165" s="132" t="s">
        <v>71</v>
      </c>
      <c r="D165" s="132" t="s">
        <v>191</v>
      </c>
      <c r="E165" s="133" t="s">
        <v>2282</v>
      </c>
      <c r="F165" s="134" t="s">
        <v>2283</v>
      </c>
      <c r="G165" s="135" t="s">
        <v>1291</v>
      </c>
      <c r="H165" s="136">
        <v>1</v>
      </c>
      <c r="I165" s="137"/>
      <c r="J165" s="138">
        <f t="shared" si="20"/>
        <v>0</v>
      </c>
      <c r="K165" s="134" t="s">
        <v>18</v>
      </c>
      <c r="L165" s="32"/>
      <c r="M165" s="139" t="s">
        <v>18</v>
      </c>
      <c r="N165" s="140" t="s">
        <v>42</v>
      </c>
      <c r="P165" s="141">
        <f t="shared" si="21"/>
        <v>0</v>
      </c>
      <c r="Q165" s="141">
        <v>0</v>
      </c>
      <c r="R165" s="141">
        <f t="shared" si="22"/>
        <v>0</v>
      </c>
      <c r="S165" s="141">
        <v>0</v>
      </c>
      <c r="T165" s="142">
        <f t="shared" si="23"/>
        <v>0</v>
      </c>
      <c r="AR165" s="143" t="s">
        <v>195</v>
      </c>
      <c r="AT165" s="143" t="s">
        <v>191</v>
      </c>
      <c r="AU165" s="143" t="s">
        <v>80</v>
      </c>
      <c r="AY165" s="17" t="s">
        <v>189</v>
      </c>
      <c r="BE165" s="144">
        <f t="shared" si="24"/>
        <v>0</v>
      </c>
      <c r="BF165" s="144">
        <f t="shared" si="25"/>
        <v>0</v>
      </c>
      <c r="BG165" s="144">
        <f t="shared" si="26"/>
        <v>0</v>
      </c>
      <c r="BH165" s="144">
        <f t="shared" si="27"/>
        <v>0</v>
      </c>
      <c r="BI165" s="144">
        <f t="shared" si="28"/>
        <v>0</v>
      </c>
      <c r="BJ165" s="17" t="s">
        <v>78</v>
      </c>
      <c r="BK165" s="144">
        <f t="shared" si="29"/>
        <v>0</v>
      </c>
      <c r="BL165" s="17" t="s">
        <v>195</v>
      </c>
      <c r="BM165" s="143" t="s">
        <v>1171</v>
      </c>
    </row>
    <row r="166" spans="2:65" s="1" customFormat="1" ht="16.5" customHeight="1">
      <c r="B166" s="32"/>
      <c r="C166" s="132" t="s">
        <v>71</v>
      </c>
      <c r="D166" s="132" t="s">
        <v>191</v>
      </c>
      <c r="E166" s="133" t="s">
        <v>2284</v>
      </c>
      <c r="F166" s="134" t="s">
        <v>2285</v>
      </c>
      <c r="G166" s="135" t="s">
        <v>551</v>
      </c>
      <c r="H166" s="136">
        <v>36</v>
      </c>
      <c r="I166" s="137"/>
      <c r="J166" s="138">
        <f t="shared" si="20"/>
        <v>0</v>
      </c>
      <c r="K166" s="134" t="s">
        <v>18</v>
      </c>
      <c r="L166" s="32"/>
      <c r="M166" s="139" t="s">
        <v>18</v>
      </c>
      <c r="N166" s="140" t="s">
        <v>42</v>
      </c>
      <c r="P166" s="141">
        <f t="shared" si="21"/>
        <v>0</v>
      </c>
      <c r="Q166" s="141">
        <v>0</v>
      </c>
      <c r="R166" s="141">
        <f t="shared" si="22"/>
        <v>0</v>
      </c>
      <c r="S166" s="141">
        <v>0</v>
      </c>
      <c r="T166" s="142">
        <f t="shared" si="23"/>
        <v>0</v>
      </c>
      <c r="AR166" s="143" t="s">
        <v>195</v>
      </c>
      <c r="AT166" s="143" t="s">
        <v>191</v>
      </c>
      <c r="AU166" s="143" t="s">
        <v>80</v>
      </c>
      <c r="AY166" s="17" t="s">
        <v>189</v>
      </c>
      <c r="BE166" s="144">
        <f t="shared" si="24"/>
        <v>0</v>
      </c>
      <c r="BF166" s="144">
        <f t="shared" si="25"/>
        <v>0</v>
      </c>
      <c r="BG166" s="144">
        <f t="shared" si="26"/>
        <v>0</v>
      </c>
      <c r="BH166" s="144">
        <f t="shared" si="27"/>
        <v>0</v>
      </c>
      <c r="BI166" s="144">
        <f t="shared" si="28"/>
        <v>0</v>
      </c>
      <c r="BJ166" s="17" t="s">
        <v>78</v>
      </c>
      <c r="BK166" s="144">
        <f t="shared" si="29"/>
        <v>0</v>
      </c>
      <c r="BL166" s="17" t="s">
        <v>195</v>
      </c>
      <c r="BM166" s="143" t="s">
        <v>1183</v>
      </c>
    </row>
    <row r="167" spans="2:65" s="1" customFormat="1" ht="16.5" customHeight="1">
      <c r="B167" s="32"/>
      <c r="C167" s="132" t="s">
        <v>71</v>
      </c>
      <c r="D167" s="132" t="s">
        <v>191</v>
      </c>
      <c r="E167" s="133" t="s">
        <v>2286</v>
      </c>
      <c r="F167" s="134" t="s">
        <v>2287</v>
      </c>
      <c r="G167" s="135" t="s">
        <v>1291</v>
      </c>
      <c r="H167" s="136">
        <v>7</v>
      </c>
      <c r="I167" s="137"/>
      <c r="J167" s="138">
        <f t="shared" si="20"/>
        <v>0</v>
      </c>
      <c r="K167" s="134" t="s">
        <v>18</v>
      </c>
      <c r="L167" s="32"/>
      <c r="M167" s="139" t="s">
        <v>18</v>
      </c>
      <c r="N167" s="140" t="s">
        <v>42</v>
      </c>
      <c r="P167" s="141">
        <f t="shared" si="21"/>
        <v>0</v>
      </c>
      <c r="Q167" s="141">
        <v>0</v>
      </c>
      <c r="R167" s="141">
        <f t="shared" si="22"/>
        <v>0</v>
      </c>
      <c r="S167" s="141">
        <v>0</v>
      </c>
      <c r="T167" s="142">
        <f t="shared" si="23"/>
        <v>0</v>
      </c>
      <c r="AR167" s="143" t="s">
        <v>195</v>
      </c>
      <c r="AT167" s="143" t="s">
        <v>191</v>
      </c>
      <c r="AU167" s="143" t="s">
        <v>80</v>
      </c>
      <c r="AY167" s="17" t="s">
        <v>189</v>
      </c>
      <c r="BE167" s="144">
        <f t="shared" si="24"/>
        <v>0</v>
      </c>
      <c r="BF167" s="144">
        <f t="shared" si="25"/>
        <v>0</v>
      </c>
      <c r="BG167" s="144">
        <f t="shared" si="26"/>
        <v>0</v>
      </c>
      <c r="BH167" s="144">
        <f t="shared" si="27"/>
        <v>0</v>
      </c>
      <c r="BI167" s="144">
        <f t="shared" si="28"/>
        <v>0</v>
      </c>
      <c r="BJ167" s="17" t="s">
        <v>78</v>
      </c>
      <c r="BK167" s="144">
        <f t="shared" si="29"/>
        <v>0</v>
      </c>
      <c r="BL167" s="17" t="s">
        <v>195</v>
      </c>
      <c r="BM167" s="143" t="s">
        <v>1193</v>
      </c>
    </row>
    <row r="168" spans="2:65" s="1" customFormat="1" ht="16.5" customHeight="1">
      <c r="B168" s="32"/>
      <c r="C168" s="132" t="s">
        <v>71</v>
      </c>
      <c r="D168" s="132" t="s">
        <v>191</v>
      </c>
      <c r="E168" s="133" t="s">
        <v>2288</v>
      </c>
      <c r="F168" s="134" t="s">
        <v>2289</v>
      </c>
      <c r="G168" s="135" t="s">
        <v>1291</v>
      </c>
      <c r="H168" s="136">
        <v>14</v>
      </c>
      <c r="I168" s="137"/>
      <c r="J168" s="138">
        <f t="shared" si="20"/>
        <v>0</v>
      </c>
      <c r="K168" s="134" t="s">
        <v>18</v>
      </c>
      <c r="L168" s="32"/>
      <c r="M168" s="139" t="s">
        <v>18</v>
      </c>
      <c r="N168" s="140" t="s">
        <v>42</v>
      </c>
      <c r="P168" s="141">
        <f t="shared" si="21"/>
        <v>0</v>
      </c>
      <c r="Q168" s="141">
        <v>0</v>
      </c>
      <c r="R168" s="141">
        <f t="shared" si="22"/>
        <v>0</v>
      </c>
      <c r="S168" s="141">
        <v>0</v>
      </c>
      <c r="T168" s="142">
        <f t="shared" si="23"/>
        <v>0</v>
      </c>
      <c r="AR168" s="143" t="s">
        <v>195</v>
      </c>
      <c r="AT168" s="143" t="s">
        <v>191</v>
      </c>
      <c r="AU168" s="143" t="s">
        <v>80</v>
      </c>
      <c r="AY168" s="17" t="s">
        <v>189</v>
      </c>
      <c r="BE168" s="144">
        <f t="shared" si="24"/>
        <v>0</v>
      </c>
      <c r="BF168" s="144">
        <f t="shared" si="25"/>
        <v>0</v>
      </c>
      <c r="BG168" s="144">
        <f t="shared" si="26"/>
        <v>0</v>
      </c>
      <c r="BH168" s="144">
        <f t="shared" si="27"/>
        <v>0</v>
      </c>
      <c r="BI168" s="144">
        <f t="shared" si="28"/>
        <v>0</v>
      </c>
      <c r="BJ168" s="17" t="s">
        <v>78</v>
      </c>
      <c r="BK168" s="144">
        <f t="shared" si="29"/>
        <v>0</v>
      </c>
      <c r="BL168" s="17" t="s">
        <v>195</v>
      </c>
      <c r="BM168" s="143" t="s">
        <v>1203</v>
      </c>
    </row>
    <row r="169" spans="2:65" s="1" customFormat="1" ht="16.5" customHeight="1">
      <c r="B169" s="32"/>
      <c r="C169" s="132" t="s">
        <v>71</v>
      </c>
      <c r="D169" s="132" t="s">
        <v>191</v>
      </c>
      <c r="E169" s="133" t="s">
        <v>2290</v>
      </c>
      <c r="F169" s="134" t="s">
        <v>2291</v>
      </c>
      <c r="G169" s="135" t="s">
        <v>551</v>
      </c>
      <c r="H169" s="136">
        <v>7</v>
      </c>
      <c r="I169" s="137"/>
      <c r="J169" s="138">
        <f t="shared" si="20"/>
        <v>0</v>
      </c>
      <c r="K169" s="134" t="s">
        <v>18</v>
      </c>
      <c r="L169" s="32"/>
      <c r="M169" s="139" t="s">
        <v>18</v>
      </c>
      <c r="N169" s="140" t="s">
        <v>42</v>
      </c>
      <c r="P169" s="141">
        <f t="shared" si="21"/>
        <v>0</v>
      </c>
      <c r="Q169" s="141">
        <v>0</v>
      </c>
      <c r="R169" s="141">
        <f t="shared" si="22"/>
        <v>0</v>
      </c>
      <c r="S169" s="141">
        <v>0</v>
      </c>
      <c r="T169" s="142">
        <f t="shared" si="23"/>
        <v>0</v>
      </c>
      <c r="AR169" s="143" t="s">
        <v>195</v>
      </c>
      <c r="AT169" s="143" t="s">
        <v>191</v>
      </c>
      <c r="AU169" s="143" t="s">
        <v>80</v>
      </c>
      <c r="AY169" s="17" t="s">
        <v>189</v>
      </c>
      <c r="BE169" s="144">
        <f t="shared" si="24"/>
        <v>0</v>
      </c>
      <c r="BF169" s="144">
        <f t="shared" si="25"/>
        <v>0</v>
      </c>
      <c r="BG169" s="144">
        <f t="shared" si="26"/>
        <v>0</v>
      </c>
      <c r="BH169" s="144">
        <f t="shared" si="27"/>
        <v>0</v>
      </c>
      <c r="BI169" s="144">
        <f t="shared" si="28"/>
        <v>0</v>
      </c>
      <c r="BJ169" s="17" t="s">
        <v>78</v>
      </c>
      <c r="BK169" s="144">
        <f t="shared" si="29"/>
        <v>0</v>
      </c>
      <c r="BL169" s="17" t="s">
        <v>195</v>
      </c>
      <c r="BM169" s="143" t="s">
        <v>1213</v>
      </c>
    </row>
    <row r="170" spans="2:65" s="1" customFormat="1" ht="16.5" customHeight="1">
      <c r="B170" s="32"/>
      <c r="C170" s="132" t="s">
        <v>71</v>
      </c>
      <c r="D170" s="132" t="s">
        <v>191</v>
      </c>
      <c r="E170" s="133" t="s">
        <v>2292</v>
      </c>
      <c r="F170" s="134" t="s">
        <v>2293</v>
      </c>
      <c r="G170" s="135" t="s">
        <v>256</v>
      </c>
      <c r="H170" s="136">
        <v>5.2489999999999997</v>
      </c>
      <c r="I170" s="137"/>
      <c r="J170" s="138">
        <f t="shared" si="20"/>
        <v>0</v>
      </c>
      <c r="K170" s="134" t="s">
        <v>18</v>
      </c>
      <c r="L170" s="32"/>
      <c r="M170" s="139" t="s">
        <v>18</v>
      </c>
      <c r="N170" s="140" t="s">
        <v>42</v>
      </c>
      <c r="P170" s="141">
        <f t="shared" si="21"/>
        <v>0</v>
      </c>
      <c r="Q170" s="141">
        <v>0</v>
      </c>
      <c r="R170" s="141">
        <f t="shared" si="22"/>
        <v>0</v>
      </c>
      <c r="S170" s="141">
        <v>0</v>
      </c>
      <c r="T170" s="142">
        <f t="shared" si="23"/>
        <v>0</v>
      </c>
      <c r="AR170" s="143" t="s">
        <v>195</v>
      </c>
      <c r="AT170" s="143" t="s">
        <v>191</v>
      </c>
      <c r="AU170" s="143" t="s">
        <v>80</v>
      </c>
      <c r="AY170" s="17" t="s">
        <v>189</v>
      </c>
      <c r="BE170" s="144">
        <f t="shared" si="24"/>
        <v>0</v>
      </c>
      <c r="BF170" s="144">
        <f t="shared" si="25"/>
        <v>0</v>
      </c>
      <c r="BG170" s="144">
        <f t="shared" si="26"/>
        <v>0</v>
      </c>
      <c r="BH170" s="144">
        <f t="shared" si="27"/>
        <v>0</v>
      </c>
      <c r="BI170" s="144">
        <f t="shared" si="28"/>
        <v>0</v>
      </c>
      <c r="BJ170" s="17" t="s">
        <v>78</v>
      </c>
      <c r="BK170" s="144">
        <f t="shared" si="29"/>
        <v>0</v>
      </c>
      <c r="BL170" s="17" t="s">
        <v>195</v>
      </c>
      <c r="BM170" s="143" t="s">
        <v>1225</v>
      </c>
    </row>
    <row r="171" spans="2:65" s="1" customFormat="1" ht="16.5" customHeight="1">
      <c r="B171" s="32"/>
      <c r="C171" s="132" t="s">
        <v>71</v>
      </c>
      <c r="D171" s="132" t="s">
        <v>191</v>
      </c>
      <c r="E171" s="133" t="s">
        <v>2294</v>
      </c>
      <c r="F171" s="134" t="s">
        <v>2295</v>
      </c>
      <c r="G171" s="135" t="s">
        <v>256</v>
      </c>
      <c r="H171" s="136">
        <v>5.2489999999999997</v>
      </c>
      <c r="I171" s="137"/>
      <c r="J171" s="138">
        <f t="shared" si="20"/>
        <v>0</v>
      </c>
      <c r="K171" s="134" t="s">
        <v>18</v>
      </c>
      <c r="L171" s="32"/>
      <c r="M171" s="139" t="s">
        <v>18</v>
      </c>
      <c r="N171" s="140" t="s">
        <v>42</v>
      </c>
      <c r="P171" s="141">
        <f t="shared" si="21"/>
        <v>0</v>
      </c>
      <c r="Q171" s="141">
        <v>0</v>
      </c>
      <c r="R171" s="141">
        <f t="shared" si="22"/>
        <v>0</v>
      </c>
      <c r="S171" s="141">
        <v>0</v>
      </c>
      <c r="T171" s="142">
        <f t="shared" si="23"/>
        <v>0</v>
      </c>
      <c r="AR171" s="143" t="s">
        <v>195</v>
      </c>
      <c r="AT171" s="143" t="s">
        <v>191</v>
      </c>
      <c r="AU171" s="143" t="s">
        <v>80</v>
      </c>
      <c r="AY171" s="17" t="s">
        <v>189</v>
      </c>
      <c r="BE171" s="144">
        <f t="shared" si="24"/>
        <v>0</v>
      </c>
      <c r="BF171" s="144">
        <f t="shared" si="25"/>
        <v>0</v>
      </c>
      <c r="BG171" s="144">
        <f t="shared" si="26"/>
        <v>0</v>
      </c>
      <c r="BH171" s="144">
        <f t="shared" si="27"/>
        <v>0</v>
      </c>
      <c r="BI171" s="144">
        <f t="shared" si="28"/>
        <v>0</v>
      </c>
      <c r="BJ171" s="17" t="s">
        <v>78</v>
      </c>
      <c r="BK171" s="144">
        <f t="shared" si="29"/>
        <v>0</v>
      </c>
      <c r="BL171" s="17" t="s">
        <v>195</v>
      </c>
      <c r="BM171" s="143" t="s">
        <v>1236</v>
      </c>
    </row>
    <row r="172" spans="2:65" s="1" customFormat="1" ht="16.5" customHeight="1">
      <c r="B172" s="32"/>
      <c r="C172" s="132" t="s">
        <v>71</v>
      </c>
      <c r="D172" s="132" t="s">
        <v>191</v>
      </c>
      <c r="E172" s="133" t="s">
        <v>2296</v>
      </c>
      <c r="F172" s="134" t="s">
        <v>2297</v>
      </c>
      <c r="G172" s="135" t="s">
        <v>256</v>
      </c>
      <c r="H172" s="136">
        <v>5.2489999999999997</v>
      </c>
      <c r="I172" s="137"/>
      <c r="J172" s="138">
        <f t="shared" si="20"/>
        <v>0</v>
      </c>
      <c r="K172" s="134" t="s">
        <v>18</v>
      </c>
      <c r="L172" s="32"/>
      <c r="M172" s="139" t="s">
        <v>18</v>
      </c>
      <c r="N172" s="140" t="s">
        <v>42</v>
      </c>
      <c r="P172" s="141">
        <f t="shared" si="21"/>
        <v>0</v>
      </c>
      <c r="Q172" s="141">
        <v>0</v>
      </c>
      <c r="R172" s="141">
        <f t="shared" si="22"/>
        <v>0</v>
      </c>
      <c r="S172" s="141">
        <v>0</v>
      </c>
      <c r="T172" s="142">
        <f t="shared" si="23"/>
        <v>0</v>
      </c>
      <c r="AR172" s="143" t="s">
        <v>195</v>
      </c>
      <c r="AT172" s="143" t="s">
        <v>191</v>
      </c>
      <c r="AU172" s="143" t="s">
        <v>80</v>
      </c>
      <c r="AY172" s="17" t="s">
        <v>189</v>
      </c>
      <c r="BE172" s="144">
        <f t="shared" si="24"/>
        <v>0</v>
      </c>
      <c r="BF172" s="144">
        <f t="shared" si="25"/>
        <v>0</v>
      </c>
      <c r="BG172" s="144">
        <f t="shared" si="26"/>
        <v>0</v>
      </c>
      <c r="BH172" s="144">
        <f t="shared" si="27"/>
        <v>0</v>
      </c>
      <c r="BI172" s="144">
        <f t="shared" si="28"/>
        <v>0</v>
      </c>
      <c r="BJ172" s="17" t="s">
        <v>78</v>
      </c>
      <c r="BK172" s="144">
        <f t="shared" si="29"/>
        <v>0</v>
      </c>
      <c r="BL172" s="17" t="s">
        <v>195</v>
      </c>
      <c r="BM172" s="143" t="s">
        <v>1246</v>
      </c>
    </row>
    <row r="173" spans="2:65" s="1" customFormat="1" ht="16.5" customHeight="1">
      <c r="B173" s="32"/>
      <c r="C173" s="132" t="s">
        <v>71</v>
      </c>
      <c r="D173" s="132" t="s">
        <v>191</v>
      </c>
      <c r="E173" s="133" t="s">
        <v>2298</v>
      </c>
      <c r="F173" s="134" t="s">
        <v>2299</v>
      </c>
      <c r="G173" s="135" t="s">
        <v>256</v>
      </c>
      <c r="H173" s="136">
        <v>5.2489999999999997</v>
      </c>
      <c r="I173" s="137"/>
      <c r="J173" s="138">
        <f t="shared" si="20"/>
        <v>0</v>
      </c>
      <c r="K173" s="134" t="s">
        <v>18</v>
      </c>
      <c r="L173" s="32"/>
      <c r="M173" s="139" t="s">
        <v>18</v>
      </c>
      <c r="N173" s="140" t="s">
        <v>42</v>
      </c>
      <c r="P173" s="141">
        <f t="shared" si="21"/>
        <v>0</v>
      </c>
      <c r="Q173" s="141">
        <v>0</v>
      </c>
      <c r="R173" s="141">
        <f t="shared" si="22"/>
        <v>0</v>
      </c>
      <c r="S173" s="141">
        <v>0</v>
      </c>
      <c r="T173" s="142">
        <f t="shared" si="23"/>
        <v>0</v>
      </c>
      <c r="AR173" s="143" t="s">
        <v>195</v>
      </c>
      <c r="AT173" s="143" t="s">
        <v>191</v>
      </c>
      <c r="AU173" s="143" t="s">
        <v>80</v>
      </c>
      <c r="AY173" s="17" t="s">
        <v>189</v>
      </c>
      <c r="BE173" s="144">
        <f t="shared" si="24"/>
        <v>0</v>
      </c>
      <c r="BF173" s="144">
        <f t="shared" si="25"/>
        <v>0</v>
      </c>
      <c r="BG173" s="144">
        <f t="shared" si="26"/>
        <v>0</v>
      </c>
      <c r="BH173" s="144">
        <f t="shared" si="27"/>
        <v>0</v>
      </c>
      <c r="BI173" s="144">
        <f t="shared" si="28"/>
        <v>0</v>
      </c>
      <c r="BJ173" s="17" t="s">
        <v>78</v>
      </c>
      <c r="BK173" s="144">
        <f t="shared" si="29"/>
        <v>0</v>
      </c>
      <c r="BL173" s="17" t="s">
        <v>195</v>
      </c>
      <c r="BM173" s="143" t="s">
        <v>1258</v>
      </c>
    </row>
    <row r="174" spans="2:65" s="1" customFormat="1" ht="16.5" customHeight="1">
      <c r="B174" s="32"/>
      <c r="C174" s="132" t="s">
        <v>71</v>
      </c>
      <c r="D174" s="132" t="s">
        <v>191</v>
      </c>
      <c r="E174" s="133" t="s">
        <v>2300</v>
      </c>
      <c r="F174" s="134" t="s">
        <v>2301</v>
      </c>
      <c r="G174" s="135" t="s">
        <v>256</v>
      </c>
      <c r="H174" s="136">
        <v>99.727000000000004</v>
      </c>
      <c r="I174" s="137"/>
      <c r="J174" s="138">
        <f t="shared" si="20"/>
        <v>0</v>
      </c>
      <c r="K174" s="134" t="s">
        <v>18</v>
      </c>
      <c r="L174" s="32"/>
      <c r="M174" s="139" t="s">
        <v>18</v>
      </c>
      <c r="N174" s="140" t="s">
        <v>42</v>
      </c>
      <c r="P174" s="141">
        <f t="shared" si="21"/>
        <v>0</v>
      </c>
      <c r="Q174" s="141">
        <v>0</v>
      </c>
      <c r="R174" s="141">
        <f t="shared" si="22"/>
        <v>0</v>
      </c>
      <c r="S174" s="141">
        <v>0</v>
      </c>
      <c r="T174" s="142">
        <f t="shared" si="23"/>
        <v>0</v>
      </c>
      <c r="AR174" s="143" t="s">
        <v>195</v>
      </c>
      <c r="AT174" s="143" t="s">
        <v>191</v>
      </c>
      <c r="AU174" s="143" t="s">
        <v>80</v>
      </c>
      <c r="AY174" s="17" t="s">
        <v>189</v>
      </c>
      <c r="BE174" s="144">
        <f t="shared" si="24"/>
        <v>0</v>
      </c>
      <c r="BF174" s="144">
        <f t="shared" si="25"/>
        <v>0</v>
      </c>
      <c r="BG174" s="144">
        <f t="shared" si="26"/>
        <v>0</v>
      </c>
      <c r="BH174" s="144">
        <f t="shared" si="27"/>
        <v>0</v>
      </c>
      <c r="BI174" s="144">
        <f t="shared" si="28"/>
        <v>0</v>
      </c>
      <c r="BJ174" s="17" t="s">
        <v>78</v>
      </c>
      <c r="BK174" s="144">
        <f t="shared" si="29"/>
        <v>0</v>
      </c>
      <c r="BL174" s="17" t="s">
        <v>195</v>
      </c>
      <c r="BM174" s="143" t="s">
        <v>1270</v>
      </c>
    </row>
    <row r="175" spans="2:65" s="1" customFormat="1" ht="21.75" customHeight="1">
      <c r="B175" s="32"/>
      <c r="C175" s="132" t="s">
        <v>71</v>
      </c>
      <c r="D175" s="132" t="s">
        <v>191</v>
      </c>
      <c r="E175" s="133" t="s">
        <v>2302</v>
      </c>
      <c r="F175" s="134" t="s">
        <v>2303</v>
      </c>
      <c r="G175" s="135" t="s">
        <v>256</v>
      </c>
      <c r="H175" s="136">
        <v>5.2489999999999997</v>
      </c>
      <c r="I175" s="137"/>
      <c r="J175" s="138">
        <f t="shared" si="20"/>
        <v>0</v>
      </c>
      <c r="K175" s="134" t="s">
        <v>18</v>
      </c>
      <c r="L175" s="32"/>
      <c r="M175" s="139" t="s">
        <v>18</v>
      </c>
      <c r="N175" s="140" t="s">
        <v>42</v>
      </c>
      <c r="P175" s="141">
        <f t="shared" si="21"/>
        <v>0</v>
      </c>
      <c r="Q175" s="141">
        <v>0</v>
      </c>
      <c r="R175" s="141">
        <f t="shared" si="22"/>
        <v>0</v>
      </c>
      <c r="S175" s="141">
        <v>0</v>
      </c>
      <c r="T175" s="142">
        <f t="shared" si="23"/>
        <v>0</v>
      </c>
      <c r="AR175" s="143" t="s">
        <v>195</v>
      </c>
      <c r="AT175" s="143" t="s">
        <v>191</v>
      </c>
      <c r="AU175" s="143" t="s">
        <v>80</v>
      </c>
      <c r="AY175" s="17" t="s">
        <v>189</v>
      </c>
      <c r="BE175" s="144">
        <f t="shared" si="24"/>
        <v>0</v>
      </c>
      <c r="BF175" s="144">
        <f t="shared" si="25"/>
        <v>0</v>
      </c>
      <c r="BG175" s="144">
        <f t="shared" si="26"/>
        <v>0</v>
      </c>
      <c r="BH175" s="144">
        <f t="shared" si="27"/>
        <v>0</v>
      </c>
      <c r="BI175" s="144">
        <f t="shared" si="28"/>
        <v>0</v>
      </c>
      <c r="BJ175" s="17" t="s">
        <v>78</v>
      </c>
      <c r="BK175" s="144">
        <f t="shared" si="29"/>
        <v>0</v>
      </c>
      <c r="BL175" s="17" t="s">
        <v>195</v>
      </c>
      <c r="BM175" s="143" t="s">
        <v>1282</v>
      </c>
    </row>
    <row r="176" spans="2:65" s="1" customFormat="1" ht="16.5" customHeight="1">
      <c r="B176" s="32"/>
      <c r="C176" s="132" t="s">
        <v>71</v>
      </c>
      <c r="D176" s="132" t="s">
        <v>191</v>
      </c>
      <c r="E176" s="133" t="s">
        <v>2304</v>
      </c>
      <c r="F176" s="134" t="s">
        <v>2305</v>
      </c>
      <c r="G176" s="135" t="s">
        <v>256</v>
      </c>
      <c r="H176" s="136">
        <v>5.2489999999999997</v>
      </c>
      <c r="I176" s="137"/>
      <c r="J176" s="138">
        <f t="shared" si="20"/>
        <v>0</v>
      </c>
      <c r="K176" s="134" t="s">
        <v>18</v>
      </c>
      <c r="L176" s="32"/>
      <c r="M176" s="139" t="s">
        <v>18</v>
      </c>
      <c r="N176" s="140" t="s">
        <v>42</v>
      </c>
      <c r="P176" s="141">
        <f t="shared" si="21"/>
        <v>0</v>
      </c>
      <c r="Q176" s="141">
        <v>0</v>
      </c>
      <c r="R176" s="141">
        <f t="shared" si="22"/>
        <v>0</v>
      </c>
      <c r="S176" s="141">
        <v>0</v>
      </c>
      <c r="T176" s="142">
        <f t="shared" si="23"/>
        <v>0</v>
      </c>
      <c r="AR176" s="143" t="s">
        <v>195</v>
      </c>
      <c r="AT176" s="143" t="s">
        <v>191</v>
      </c>
      <c r="AU176" s="143" t="s">
        <v>80</v>
      </c>
      <c r="AY176" s="17" t="s">
        <v>189</v>
      </c>
      <c r="BE176" s="144">
        <f t="shared" si="24"/>
        <v>0</v>
      </c>
      <c r="BF176" s="144">
        <f t="shared" si="25"/>
        <v>0</v>
      </c>
      <c r="BG176" s="144">
        <f t="shared" si="26"/>
        <v>0</v>
      </c>
      <c r="BH176" s="144">
        <f t="shared" si="27"/>
        <v>0</v>
      </c>
      <c r="BI176" s="144">
        <f t="shared" si="28"/>
        <v>0</v>
      </c>
      <c r="BJ176" s="17" t="s">
        <v>78</v>
      </c>
      <c r="BK176" s="144">
        <f t="shared" si="29"/>
        <v>0</v>
      </c>
      <c r="BL176" s="17" t="s">
        <v>195</v>
      </c>
      <c r="BM176" s="143" t="s">
        <v>1297</v>
      </c>
    </row>
    <row r="177" spans="2:65" s="1" customFormat="1" ht="16.5" customHeight="1">
      <c r="B177" s="32"/>
      <c r="C177" s="132" t="s">
        <v>71</v>
      </c>
      <c r="D177" s="132" t="s">
        <v>191</v>
      </c>
      <c r="E177" s="133" t="s">
        <v>2306</v>
      </c>
      <c r="F177" s="134" t="s">
        <v>2307</v>
      </c>
      <c r="G177" s="135" t="s">
        <v>256</v>
      </c>
      <c r="H177" s="136">
        <v>5.2489999999999997</v>
      </c>
      <c r="I177" s="137"/>
      <c r="J177" s="138">
        <f t="shared" si="20"/>
        <v>0</v>
      </c>
      <c r="K177" s="134" t="s">
        <v>18</v>
      </c>
      <c r="L177" s="32"/>
      <c r="M177" s="139" t="s">
        <v>18</v>
      </c>
      <c r="N177" s="140" t="s">
        <v>42</v>
      </c>
      <c r="P177" s="141">
        <f t="shared" si="21"/>
        <v>0</v>
      </c>
      <c r="Q177" s="141">
        <v>0</v>
      </c>
      <c r="R177" s="141">
        <f t="shared" si="22"/>
        <v>0</v>
      </c>
      <c r="S177" s="141">
        <v>0</v>
      </c>
      <c r="T177" s="142">
        <f t="shared" si="23"/>
        <v>0</v>
      </c>
      <c r="AR177" s="143" t="s">
        <v>195</v>
      </c>
      <c r="AT177" s="143" t="s">
        <v>191</v>
      </c>
      <c r="AU177" s="143" t="s">
        <v>80</v>
      </c>
      <c r="AY177" s="17" t="s">
        <v>189</v>
      </c>
      <c r="BE177" s="144">
        <f t="shared" si="24"/>
        <v>0</v>
      </c>
      <c r="BF177" s="144">
        <f t="shared" si="25"/>
        <v>0</v>
      </c>
      <c r="BG177" s="144">
        <f t="shared" si="26"/>
        <v>0</v>
      </c>
      <c r="BH177" s="144">
        <f t="shared" si="27"/>
        <v>0</v>
      </c>
      <c r="BI177" s="144">
        <f t="shared" si="28"/>
        <v>0</v>
      </c>
      <c r="BJ177" s="17" t="s">
        <v>78</v>
      </c>
      <c r="BK177" s="144">
        <f t="shared" si="29"/>
        <v>0</v>
      </c>
      <c r="BL177" s="17" t="s">
        <v>195</v>
      </c>
      <c r="BM177" s="143" t="s">
        <v>1314</v>
      </c>
    </row>
    <row r="178" spans="2:65" s="11" customFormat="1" ht="22.9" customHeight="1">
      <c r="B178" s="120"/>
      <c r="D178" s="121" t="s">
        <v>70</v>
      </c>
      <c r="E178" s="130" t="s">
        <v>1166</v>
      </c>
      <c r="F178" s="130" t="s">
        <v>2308</v>
      </c>
      <c r="I178" s="123"/>
      <c r="J178" s="131">
        <f>BK178</f>
        <v>0</v>
      </c>
      <c r="L178" s="120"/>
      <c r="M178" s="125"/>
      <c r="P178" s="126">
        <f>P179</f>
        <v>0</v>
      </c>
      <c r="R178" s="126">
        <f>R179</f>
        <v>0</v>
      </c>
      <c r="T178" s="127">
        <f>T179</f>
        <v>0</v>
      </c>
      <c r="AR178" s="121" t="s">
        <v>78</v>
      </c>
      <c r="AT178" s="128" t="s">
        <v>70</v>
      </c>
      <c r="AU178" s="128" t="s">
        <v>78</v>
      </c>
      <c r="AY178" s="121" t="s">
        <v>189</v>
      </c>
      <c r="BK178" s="129">
        <f>BK179</f>
        <v>0</v>
      </c>
    </row>
    <row r="179" spans="2:65" s="1" customFormat="1" ht="16.5" customHeight="1">
      <c r="B179" s="32"/>
      <c r="C179" s="132" t="s">
        <v>71</v>
      </c>
      <c r="D179" s="132" t="s">
        <v>191</v>
      </c>
      <c r="E179" s="133" t="s">
        <v>2309</v>
      </c>
      <c r="F179" s="134" t="s">
        <v>2310</v>
      </c>
      <c r="G179" s="135" t="s">
        <v>256</v>
      </c>
      <c r="H179" s="136">
        <v>44.158999999999999</v>
      </c>
      <c r="I179" s="137"/>
      <c r="J179" s="138">
        <f>ROUND(I179*H179,2)</f>
        <v>0</v>
      </c>
      <c r="K179" s="134" t="s">
        <v>18</v>
      </c>
      <c r="L179" s="32"/>
      <c r="M179" s="139" t="s">
        <v>18</v>
      </c>
      <c r="N179" s="140" t="s">
        <v>42</v>
      </c>
      <c r="P179" s="141">
        <f>O179*H179</f>
        <v>0</v>
      </c>
      <c r="Q179" s="141">
        <v>0</v>
      </c>
      <c r="R179" s="141">
        <f>Q179*H179</f>
        <v>0</v>
      </c>
      <c r="S179" s="141">
        <v>0</v>
      </c>
      <c r="T179" s="142">
        <f>S179*H179</f>
        <v>0</v>
      </c>
      <c r="AR179" s="143" t="s">
        <v>195</v>
      </c>
      <c r="AT179" s="143" t="s">
        <v>191</v>
      </c>
      <c r="AU179" s="143" t="s">
        <v>80</v>
      </c>
      <c r="AY179" s="17" t="s">
        <v>189</v>
      </c>
      <c r="BE179" s="144">
        <f>IF(N179="základní",J179,0)</f>
        <v>0</v>
      </c>
      <c r="BF179" s="144">
        <f>IF(N179="snížená",J179,0)</f>
        <v>0</v>
      </c>
      <c r="BG179" s="144">
        <f>IF(N179="zákl. přenesená",J179,0)</f>
        <v>0</v>
      </c>
      <c r="BH179" s="144">
        <f>IF(N179="sníž. přenesená",J179,0)</f>
        <v>0</v>
      </c>
      <c r="BI179" s="144">
        <f>IF(N179="nulová",J179,0)</f>
        <v>0</v>
      </c>
      <c r="BJ179" s="17" t="s">
        <v>78</v>
      </c>
      <c r="BK179" s="144">
        <f>ROUND(I179*H179,2)</f>
        <v>0</v>
      </c>
      <c r="BL179" s="17" t="s">
        <v>195</v>
      </c>
      <c r="BM179" s="143" t="s">
        <v>1329</v>
      </c>
    </row>
    <row r="180" spans="2:65" s="11" customFormat="1" ht="22.9" customHeight="1">
      <c r="B180" s="120"/>
      <c r="D180" s="121" t="s">
        <v>70</v>
      </c>
      <c r="E180" s="130" t="s">
        <v>510</v>
      </c>
      <c r="F180" s="130" t="s">
        <v>2311</v>
      </c>
      <c r="I180" s="123"/>
      <c r="J180" s="131">
        <f>BK180</f>
        <v>0</v>
      </c>
      <c r="L180" s="120"/>
      <c r="M180" s="125"/>
      <c r="P180" s="126">
        <f>SUM(P181:P182)</f>
        <v>0</v>
      </c>
      <c r="R180" s="126">
        <f>SUM(R181:R182)</f>
        <v>0</v>
      </c>
      <c r="T180" s="127">
        <f>SUM(T181:T182)</f>
        <v>0</v>
      </c>
      <c r="AR180" s="121" t="s">
        <v>80</v>
      </c>
      <c r="AT180" s="128" t="s">
        <v>70</v>
      </c>
      <c r="AU180" s="128" t="s">
        <v>78</v>
      </c>
      <c r="AY180" s="121" t="s">
        <v>189</v>
      </c>
      <c r="BK180" s="129">
        <f>SUM(BK181:BK182)</f>
        <v>0</v>
      </c>
    </row>
    <row r="181" spans="2:65" s="1" customFormat="1" ht="16.5" customHeight="1">
      <c r="B181" s="32"/>
      <c r="C181" s="132" t="s">
        <v>71</v>
      </c>
      <c r="D181" s="132" t="s">
        <v>191</v>
      </c>
      <c r="E181" s="133" t="s">
        <v>2312</v>
      </c>
      <c r="F181" s="134" t="s">
        <v>2313</v>
      </c>
      <c r="G181" s="135" t="s">
        <v>551</v>
      </c>
      <c r="H181" s="136">
        <v>9</v>
      </c>
      <c r="I181" s="137"/>
      <c r="J181" s="138">
        <f>ROUND(I181*H181,2)</f>
        <v>0</v>
      </c>
      <c r="K181" s="134" t="s">
        <v>18</v>
      </c>
      <c r="L181" s="32"/>
      <c r="M181" s="139" t="s">
        <v>18</v>
      </c>
      <c r="N181" s="140" t="s">
        <v>42</v>
      </c>
      <c r="P181" s="141">
        <f>O181*H181</f>
        <v>0</v>
      </c>
      <c r="Q181" s="141">
        <v>0</v>
      </c>
      <c r="R181" s="141">
        <f>Q181*H181</f>
        <v>0</v>
      </c>
      <c r="S181" s="141">
        <v>0</v>
      </c>
      <c r="T181" s="142">
        <f>S181*H181</f>
        <v>0</v>
      </c>
      <c r="AR181" s="143" t="s">
        <v>291</v>
      </c>
      <c r="AT181" s="143" t="s">
        <v>191</v>
      </c>
      <c r="AU181" s="143" t="s">
        <v>80</v>
      </c>
      <c r="AY181" s="17" t="s">
        <v>189</v>
      </c>
      <c r="BE181" s="144">
        <f>IF(N181="základní",J181,0)</f>
        <v>0</v>
      </c>
      <c r="BF181" s="144">
        <f>IF(N181="snížená",J181,0)</f>
        <v>0</v>
      </c>
      <c r="BG181" s="144">
        <f>IF(N181="zákl. přenesená",J181,0)</f>
        <v>0</v>
      </c>
      <c r="BH181" s="144">
        <f>IF(N181="sníž. přenesená",J181,0)</f>
        <v>0</v>
      </c>
      <c r="BI181" s="144">
        <f>IF(N181="nulová",J181,0)</f>
        <v>0</v>
      </c>
      <c r="BJ181" s="17" t="s">
        <v>78</v>
      </c>
      <c r="BK181" s="144">
        <f>ROUND(I181*H181,2)</f>
        <v>0</v>
      </c>
      <c r="BL181" s="17" t="s">
        <v>291</v>
      </c>
      <c r="BM181" s="143" t="s">
        <v>1341</v>
      </c>
    </row>
    <row r="182" spans="2:65" s="1" customFormat="1" ht="16.5" customHeight="1">
      <c r="B182" s="32"/>
      <c r="C182" s="132" t="s">
        <v>71</v>
      </c>
      <c r="D182" s="132" t="s">
        <v>191</v>
      </c>
      <c r="E182" s="133" t="s">
        <v>2314</v>
      </c>
      <c r="F182" s="134" t="s">
        <v>2315</v>
      </c>
      <c r="G182" s="135" t="s">
        <v>256</v>
      </c>
      <c r="H182" s="136">
        <v>3.0000000000000001E-3</v>
      </c>
      <c r="I182" s="137"/>
      <c r="J182" s="138">
        <f>ROUND(I182*H182,2)</f>
        <v>0</v>
      </c>
      <c r="K182" s="134" t="s">
        <v>18</v>
      </c>
      <c r="L182" s="32"/>
      <c r="M182" s="139" t="s">
        <v>18</v>
      </c>
      <c r="N182" s="140" t="s">
        <v>42</v>
      </c>
      <c r="P182" s="141">
        <f>O182*H182</f>
        <v>0</v>
      </c>
      <c r="Q182" s="141">
        <v>0</v>
      </c>
      <c r="R182" s="141">
        <f>Q182*H182</f>
        <v>0</v>
      </c>
      <c r="S182" s="141">
        <v>0</v>
      </c>
      <c r="T182" s="142">
        <f>S182*H182</f>
        <v>0</v>
      </c>
      <c r="AR182" s="143" t="s">
        <v>291</v>
      </c>
      <c r="AT182" s="143" t="s">
        <v>191</v>
      </c>
      <c r="AU182" s="143" t="s">
        <v>80</v>
      </c>
      <c r="AY182" s="17" t="s">
        <v>189</v>
      </c>
      <c r="BE182" s="144">
        <f>IF(N182="základní",J182,0)</f>
        <v>0</v>
      </c>
      <c r="BF182" s="144">
        <f>IF(N182="snížená",J182,0)</f>
        <v>0</v>
      </c>
      <c r="BG182" s="144">
        <f>IF(N182="zákl. přenesená",J182,0)</f>
        <v>0</v>
      </c>
      <c r="BH182" s="144">
        <f>IF(N182="sníž. přenesená",J182,0)</f>
        <v>0</v>
      </c>
      <c r="BI182" s="144">
        <f>IF(N182="nulová",J182,0)</f>
        <v>0</v>
      </c>
      <c r="BJ182" s="17" t="s">
        <v>78</v>
      </c>
      <c r="BK182" s="144">
        <f>ROUND(I182*H182,2)</f>
        <v>0</v>
      </c>
      <c r="BL182" s="17" t="s">
        <v>291</v>
      </c>
      <c r="BM182" s="143" t="s">
        <v>1352</v>
      </c>
    </row>
    <row r="183" spans="2:65" s="11" customFormat="1" ht="22.9" customHeight="1">
      <c r="B183" s="120"/>
      <c r="D183" s="121" t="s">
        <v>70</v>
      </c>
      <c r="E183" s="130" t="s">
        <v>1275</v>
      </c>
      <c r="F183" s="130" t="s">
        <v>2316</v>
      </c>
      <c r="I183" s="123"/>
      <c r="J183" s="131">
        <f>BK183</f>
        <v>0</v>
      </c>
      <c r="L183" s="120"/>
      <c r="M183" s="125"/>
      <c r="P183" s="126">
        <f>SUM(P184:P212)</f>
        <v>0</v>
      </c>
      <c r="R183" s="126">
        <f>SUM(R184:R212)</f>
        <v>0</v>
      </c>
      <c r="T183" s="127">
        <f>SUM(T184:T212)</f>
        <v>0</v>
      </c>
      <c r="AR183" s="121" t="s">
        <v>80</v>
      </c>
      <c r="AT183" s="128" t="s">
        <v>70</v>
      </c>
      <c r="AU183" s="128" t="s">
        <v>78</v>
      </c>
      <c r="AY183" s="121" t="s">
        <v>189</v>
      </c>
      <c r="BK183" s="129">
        <f>SUM(BK184:BK212)</f>
        <v>0</v>
      </c>
    </row>
    <row r="184" spans="2:65" s="1" customFormat="1" ht="16.5" customHeight="1">
      <c r="B184" s="32"/>
      <c r="C184" s="132" t="s">
        <v>71</v>
      </c>
      <c r="D184" s="132" t="s">
        <v>191</v>
      </c>
      <c r="E184" s="133" t="s">
        <v>2317</v>
      </c>
      <c r="F184" s="134" t="s">
        <v>2318</v>
      </c>
      <c r="G184" s="135" t="s">
        <v>286</v>
      </c>
      <c r="H184" s="136">
        <v>21</v>
      </c>
      <c r="I184" s="137"/>
      <c r="J184" s="138">
        <f>ROUND(I184*H184,2)</f>
        <v>0</v>
      </c>
      <c r="K184" s="134" t="s">
        <v>18</v>
      </c>
      <c r="L184" s="32"/>
      <c r="M184" s="139" t="s">
        <v>18</v>
      </c>
      <c r="N184" s="140" t="s">
        <v>42</v>
      </c>
      <c r="P184" s="141">
        <f>O184*H184</f>
        <v>0</v>
      </c>
      <c r="Q184" s="141">
        <v>0</v>
      </c>
      <c r="R184" s="141">
        <f>Q184*H184</f>
        <v>0</v>
      </c>
      <c r="S184" s="141">
        <v>0</v>
      </c>
      <c r="T184" s="142">
        <f>S184*H184</f>
        <v>0</v>
      </c>
      <c r="AR184" s="143" t="s">
        <v>291</v>
      </c>
      <c r="AT184" s="143" t="s">
        <v>191</v>
      </c>
      <c r="AU184" s="143" t="s">
        <v>80</v>
      </c>
      <c r="AY184" s="17" t="s">
        <v>189</v>
      </c>
      <c r="BE184" s="144">
        <f>IF(N184="základní",J184,0)</f>
        <v>0</v>
      </c>
      <c r="BF184" s="144">
        <f>IF(N184="snížená",J184,0)</f>
        <v>0</v>
      </c>
      <c r="BG184" s="144">
        <f>IF(N184="zákl. přenesená",J184,0)</f>
        <v>0</v>
      </c>
      <c r="BH184" s="144">
        <f>IF(N184="sníž. přenesená",J184,0)</f>
        <v>0</v>
      </c>
      <c r="BI184" s="144">
        <f>IF(N184="nulová",J184,0)</f>
        <v>0</v>
      </c>
      <c r="BJ184" s="17" t="s">
        <v>78</v>
      </c>
      <c r="BK184" s="144">
        <f>ROUND(I184*H184,2)</f>
        <v>0</v>
      </c>
      <c r="BL184" s="17" t="s">
        <v>291</v>
      </c>
      <c r="BM184" s="143" t="s">
        <v>1366</v>
      </c>
    </row>
    <row r="185" spans="2:65" s="1" customFormat="1" ht="16.5" customHeight="1">
      <c r="B185" s="32"/>
      <c r="C185" s="132" t="s">
        <v>71</v>
      </c>
      <c r="D185" s="132" t="s">
        <v>191</v>
      </c>
      <c r="E185" s="133" t="s">
        <v>2319</v>
      </c>
      <c r="F185" s="134" t="s">
        <v>2320</v>
      </c>
      <c r="G185" s="135" t="s">
        <v>286</v>
      </c>
      <c r="H185" s="136">
        <v>2</v>
      </c>
      <c r="I185" s="137"/>
      <c r="J185" s="138">
        <f>ROUND(I185*H185,2)</f>
        <v>0</v>
      </c>
      <c r="K185" s="134" t="s">
        <v>18</v>
      </c>
      <c r="L185" s="32"/>
      <c r="M185" s="139" t="s">
        <v>18</v>
      </c>
      <c r="N185" s="140" t="s">
        <v>42</v>
      </c>
      <c r="P185" s="141">
        <f>O185*H185</f>
        <v>0</v>
      </c>
      <c r="Q185" s="141">
        <v>0</v>
      </c>
      <c r="R185" s="141">
        <f>Q185*H185</f>
        <v>0</v>
      </c>
      <c r="S185" s="141">
        <v>0</v>
      </c>
      <c r="T185" s="142">
        <f>S185*H185</f>
        <v>0</v>
      </c>
      <c r="AR185" s="143" t="s">
        <v>291</v>
      </c>
      <c r="AT185" s="143" t="s">
        <v>191</v>
      </c>
      <c r="AU185" s="143" t="s">
        <v>80</v>
      </c>
      <c r="AY185" s="17" t="s">
        <v>189</v>
      </c>
      <c r="BE185" s="144">
        <f>IF(N185="základní",J185,0)</f>
        <v>0</v>
      </c>
      <c r="BF185" s="144">
        <f>IF(N185="snížená",J185,0)</f>
        <v>0</v>
      </c>
      <c r="BG185" s="144">
        <f>IF(N185="zákl. přenesená",J185,0)</f>
        <v>0</v>
      </c>
      <c r="BH185" s="144">
        <f>IF(N185="sníž. přenesená",J185,0)</f>
        <v>0</v>
      </c>
      <c r="BI185" s="144">
        <f>IF(N185="nulová",J185,0)</f>
        <v>0</v>
      </c>
      <c r="BJ185" s="17" t="s">
        <v>78</v>
      </c>
      <c r="BK185" s="144">
        <f>ROUND(I185*H185,2)</f>
        <v>0</v>
      </c>
      <c r="BL185" s="17" t="s">
        <v>291</v>
      </c>
      <c r="BM185" s="143" t="s">
        <v>1377</v>
      </c>
    </row>
    <row r="186" spans="2:65" s="1" customFormat="1" ht="16.5" customHeight="1">
      <c r="B186" s="32"/>
      <c r="C186" s="132" t="s">
        <v>71</v>
      </c>
      <c r="D186" s="132" t="s">
        <v>191</v>
      </c>
      <c r="E186" s="133" t="s">
        <v>2321</v>
      </c>
      <c r="F186" s="134" t="s">
        <v>2322</v>
      </c>
      <c r="G186" s="135" t="s">
        <v>286</v>
      </c>
      <c r="H186" s="136">
        <v>7</v>
      </c>
      <c r="I186" s="137"/>
      <c r="J186" s="138">
        <f>ROUND(I186*H186,2)</f>
        <v>0</v>
      </c>
      <c r="K186" s="134" t="s">
        <v>18</v>
      </c>
      <c r="L186" s="32"/>
      <c r="M186" s="139" t="s">
        <v>18</v>
      </c>
      <c r="N186" s="140" t="s">
        <v>42</v>
      </c>
      <c r="P186" s="141">
        <f>O186*H186</f>
        <v>0</v>
      </c>
      <c r="Q186" s="141">
        <v>0</v>
      </c>
      <c r="R186" s="141">
        <f>Q186*H186</f>
        <v>0</v>
      </c>
      <c r="S186" s="141">
        <v>0</v>
      </c>
      <c r="T186" s="142">
        <f>S186*H186</f>
        <v>0</v>
      </c>
      <c r="AR186" s="143" t="s">
        <v>291</v>
      </c>
      <c r="AT186" s="143" t="s">
        <v>191</v>
      </c>
      <c r="AU186" s="143" t="s">
        <v>80</v>
      </c>
      <c r="AY186" s="17" t="s">
        <v>189</v>
      </c>
      <c r="BE186" s="144">
        <f>IF(N186="základní",J186,0)</f>
        <v>0</v>
      </c>
      <c r="BF186" s="144">
        <f>IF(N186="snížená",J186,0)</f>
        <v>0</v>
      </c>
      <c r="BG186" s="144">
        <f>IF(N186="zákl. přenesená",J186,0)</f>
        <v>0</v>
      </c>
      <c r="BH186" s="144">
        <f>IF(N186="sníž. přenesená",J186,0)</f>
        <v>0</v>
      </c>
      <c r="BI186" s="144">
        <f>IF(N186="nulová",J186,0)</f>
        <v>0</v>
      </c>
      <c r="BJ186" s="17" t="s">
        <v>78</v>
      </c>
      <c r="BK186" s="144">
        <f>ROUND(I186*H186,2)</f>
        <v>0</v>
      </c>
      <c r="BL186" s="17" t="s">
        <v>291</v>
      </c>
      <c r="BM186" s="143" t="s">
        <v>1387</v>
      </c>
    </row>
    <row r="187" spans="2:65" s="1" customFormat="1" ht="16.5" customHeight="1">
      <c r="B187" s="32"/>
      <c r="C187" s="132" t="s">
        <v>71</v>
      </c>
      <c r="D187" s="132" t="s">
        <v>191</v>
      </c>
      <c r="E187" s="133" t="s">
        <v>2323</v>
      </c>
      <c r="F187" s="134" t="s">
        <v>2324</v>
      </c>
      <c r="G187" s="135" t="s">
        <v>286</v>
      </c>
      <c r="H187" s="136">
        <v>10</v>
      </c>
      <c r="I187" s="137"/>
      <c r="J187" s="138">
        <f>ROUND(I187*H187,2)</f>
        <v>0</v>
      </c>
      <c r="K187" s="134" t="s">
        <v>18</v>
      </c>
      <c r="L187" s="32"/>
      <c r="M187" s="139" t="s">
        <v>18</v>
      </c>
      <c r="N187" s="140" t="s">
        <v>42</v>
      </c>
      <c r="P187" s="141">
        <f>O187*H187</f>
        <v>0</v>
      </c>
      <c r="Q187" s="141">
        <v>0</v>
      </c>
      <c r="R187" s="141">
        <f>Q187*H187</f>
        <v>0</v>
      </c>
      <c r="S187" s="141">
        <v>0</v>
      </c>
      <c r="T187" s="142">
        <f>S187*H187</f>
        <v>0</v>
      </c>
      <c r="AR187" s="143" t="s">
        <v>291</v>
      </c>
      <c r="AT187" s="143" t="s">
        <v>191</v>
      </c>
      <c r="AU187" s="143" t="s">
        <v>80</v>
      </c>
      <c r="AY187" s="17" t="s">
        <v>189</v>
      </c>
      <c r="BE187" s="144">
        <f>IF(N187="základní",J187,0)</f>
        <v>0</v>
      </c>
      <c r="BF187" s="144">
        <f>IF(N187="snížená",J187,0)</f>
        <v>0</v>
      </c>
      <c r="BG187" s="144">
        <f>IF(N187="zákl. přenesená",J187,0)</f>
        <v>0</v>
      </c>
      <c r="BH187" s="144">
        <f>IF(N187="sníž. přenesená",J187,0)</f>
        <v>0</v>
      </c>
      <c r="BI187" s="144">
        <f>IF(N187="nulová",J187,0)</f>
        <v>0</v>
      </c>
      <c r="BJ187" s="17" t="s">
        <v>78</v>
      </c>
      <c r="BK187" s="144">
        <f>ROUND(I187*H187,2)</f>
        <v>0</v>
      </c>
      <c r="BL187" s="17" t="s">
        <v>291</v>
      </c>
      <c r="BM187" s="143" t="s">
        <v>1398</v>
      </c>
    </row>
    <row r="188" spans="2:65" s="1" customFormat="1" ht="16.5" customHeight="1">
      <c r="B188" s="32"/>
      <c r="C188" s="132" t="s">
        <v>71</v>
      </c>
      <c r="D188" s="132" t="s">
        <v>191</v>
      </c>
      <c r="E188" s="133" t="s">
        <v>2325</v>
      </c>
      <c r="F188" s="134" t="s">
        <v>2326</v>
      </c>
      <c r="G188" s="135" t="s">
        <v>286</v>
      </c>
      <c r="H188" s="136">
        <v>45</v>
      </c>
      <c r="I188" s="137"/>
      <c r="J188" s="138">
        <f>ROUND(I188*H188,2)</f>
        <v>0</v>
      </c>
      <c r="K188" s="134" t="s">
        <v>18</v>
      </c>
      <c r="L188" s="32"/>
      <c r="M188" s="139" t="s">
        <v>18</v>
      </c>
      <c r="N188" s="140" t="s">
        <v>42</v>
      </c>
      <c r="P188" s="141">
        <f>O188*H188</f>
        <v>0</v>
      </c>
      <c r="Q188" s="141">
        <v>0</v>
      </c>
      <c r="R188" s="141">
        <f>Q188*H188</f>
        <v>0</v>
      </c>
      <c r="S188" s="141">
        <v>0</v>
      </c>
      <c r="T188" s="142">
        <f>S188*H188</f>
        <v>0</v>
      </c>
      <c r="AR188" s="143" t="s">
        <v>291</v>
      </c>
      <c r="AT188" s="143" t="s">
        <v>191</v>
      </c>
      <c r="AU188" s="143" t="s">
        <v>80</v>
      </c>
      <c r="AY188" s="17" t="s">
        <v>189</v>
      </c>
      <c r="BE188" s="144">
        <f>IF(N188="základní",J188,0)</f>
        <v>0</v>
      </c>
      <c r="BF188" s="144">
        <f>IF(N188="snížená",J188,0)</f>
        <v>0</v>
      </c>
      <c r="BG188" s="144">
        <f>IF(N188="zákl. přenesená",J188,0)</f>
        <v>0</v>
      </c>
      <c r="BH188" s="144">
        <f>IF(N188="sníž. přenesená",J188,0)</f>
        <v>0</v>
      </c>
      <c r="BI188" s="144">
        <f>IF(N188="nulová",J188,0)</f>
        <v>0</v>
      </c>
      <c r="BJ188" s="17" t="s">
        <v>78</v>
      </c>
      <c r="BK188" s="144">
        <f>ROUND(I188*H188,2)</f>
        <v>0</v>
      </c>
      <c r="BL188" s="17" t="s">
        <v>291</v>
      </c>
      <c r="BM188" s="143" t="s">
        <v>1411</v>
      </c>
    </row>
    <row r="189" spans="2:65" s="12" customFormat="1">
      <c r="B189" s="149"/>
      <c r="D189" s="150" t="s">
        <v>144</v>
      </c>
      <c r="E189" s="151" t="s">
        <v>18</v>
      </c>
      <c r="F189" s="152" t="s">
        <v>2327</v>
      </c>
      <c r="H189" s="153">
        <v>45</v>
      </c>
      <c r="I189" s="154"/>
      <c r="L189" s="149"/>
      <c r="M189" s="155"/>
      <c r="T189" s="156"/>
      <c r="AT189" s="151" t="s">
        <v>144</v>
      </c>
      <c r="AU189" s="151" t="s">
        <v>80</v>
      </c>
      <c r="AV189" s="12" t="s">
        <v>80</v>
      </c>
      <c r="AW189" s="12" t="s">
        <v>32</v>
      </c>
      <c r="AX189" s="12" t="s">
        <v>71</v>
      </c>
      <c r="AY189" s="151" t="s">
        <v>189</v>
      </c>
    </row>
    <row r="190" spans="2:65" s="13" customFormat="1">
      <c r="B190" s="158"/>
      <c r="D190" s="150" t="s">
        <v>144</v>
      </c>
      <c r="E190" s="159" t="s">
        <v>18</v>
      </c>
      <c r="F190" s="160" t="s">
        <v>268</v>
      </c>
      <c r="H190" s="161">
        <v>45</v>
      </c>
      <c r="I190" s="162"/>
      <c r="L190" s="158"/>
      <c r="M190" s="163"/>
      <c r="T190" s="164"/>
      <c r="AT190" s="159" t="s">
        <v>144</v>
      </c>
      <c r="AU190" s="159" t="s">
        <v>80</v>
      </c>
      <c r="AV190" s="13" t="s">
        <v>195</v>
      </c>
      <c r="AW190" s="13" t="s">
        <v>32</v>
      </c>
      <c r="AX190" s="13" t="s">
        <v>78</v>
      </c>
      <c r="AY190" s="159" t="s">
        <v>189</v>
      </c>
    </row>
    <row r="191" spans="2:65" s="1" customFormat="1" ht="16.5" customHeight="1">
      <c r="B191" s="32"/>
      <c r="C191" s="132" t="s">
        <v>71</v>
      </c>
      <c r="D191" s="132" t="s">
        <v>191</v>
      </c>
      <c r="E191" s="133" t="s">
        <v>2328</v>
      </c>
      <c r="F191" s="134" t="s">
        <v>2329</v>
      </c>
      <c r="G191" s="135" t="s">
        <v>286</v>
      </c>
      <c r="H191" s="136">
        <v>2</v>
      </c>
      <c r="I191" s="137"/>
      <c r="J191" s="138">
        <f t="shared" ref="J191:J208" si="30">ROUND(I191*H191,2)</f>
        <v>0</v>
      </c>
      <c r="K191" s="134" t="s">
        <v>18</v>
      </c>
      <c r="L191" s="32"/>
      <c r="M191" s="139" t="s">
        <v>18</v>
      </c>
      <c r="N191" s="140" t="s">
        <v>42</v>
      </c>
      <c r="P191" s="141">
        <f t="shared" ref="P191:P208" si="31">O191*H191</f>
        <v>0</v>
      </c>
      <c r="Q191" s="141">
        <v>0</v>
      </c>
      <c r="R191" s="141">
        <f t="shared" ref="R191:R208" si="32">Q191*H191</f>
        <v>0</v>
      </c>
      <c r="S191" s="141">
        <v>0</v>
      </c>
      <c r="T191" s="142">
        <f t="shared" ref="T191:T208" si="33">S191*H191</f>
        <v>0</v>
      </c>
      <c r="AR191" s="143" t="s">
        <v>291</v>
      </c>
      <c r="AT191" s="143" t="s">
        <v>191</v>
      </c>
      <c r="AU191" s="143" t="s">
        <v>80</v>
      </c>
      <c r="AY191" s="17" t="s">
        <v>189</v>
      </c>
      <c r="BE191" s="144">
        <f t="shared" ref="BE191:BE208" si="34">IF(N191="základní",J191,0)</f>
        <v>0</v>
      </c>
      <c r="BF191" s="144">
        <f t="shared" ref="BF191:BF208" si="35">IF(N191="snížená",J191,0)</f>
        <v>0</v>
      </c>
      <c r="BG191" s="144">
        <f t="shared" ref="BG191:BG208" si="36">IF(N191="zákl. přenesená",J191,0)</f>
        <v>0</v>
      </c>
      <c r="BH191" s="144">
        <f t="shared" ref="BH191:BH208" si="37">IF(N191="sníž. přenesená",J191,0)</f>
        <v>0</v>
      </c>
      <c r="BI191" s="144">
        <f t="shared" ref="BI191:BI208" si="38">IF(N191="nulová",J191,0)</f>
        <v>0</v>
      </c>
      <c r="BJ191" s="17" t="s">
        <v>78</v>
      </c>
      <c r="BK191" s="144">
        <f t="shared" ref="BK191:BK208" si="39">ROUND(I191*H191,2)</f>
        <v>0</v>
      </c>
      <c r="BL191" s="17" t="s">
        <v>291</v>
      </c>
      <c r="BM191" s="143" t="s">
        <v>1422</v>
      </c>
    </row>
    <row r="192" spans="2:65" s="1" customFormat="1" ht="16.5" customHeight="1">
      <c r="B192" s="32"/>
      <c r="C192" s="132" t="s">
        <v>71</v>
      </c>
      <c r="D192" s="132" t="s">
        <v>191</v>
      </c>
      <c r="E192" s="133" t="s">
        <v>2330</v>
      </c>
      <c r="F192" s="134" t="s">
        <v>2331</v>
      </c>
      <c r="G192" s="135" t="s">
        <v>286</v>
      </c>
      <c r="H192" s="136">
        <v>10</v>
      </c>
      <c r="I192" s="137"/>
      <c r="J192" s="138">
        <f t="shared" si="30"/>
        <v>0</v>
      </c>
      <c r="K192" s="134" t="s">
        <v>18</v>
      </c>
      <c r="L192" s="32"/>
      <c r="M192" s="139" t="s">
        <v>18</v>
      </c>
      <c r="N192" s="140" t="s">
        <v>42</v>
      </c>
      <c r="P192" s="141">
        <f t="shared" si="31"/>
        <v>0</v>
      </c>
      <c r="Q192" s="141">
        <v>0</v>
      </c>
      <c r="R192" s="141">
        <f t="shared" si="32"/>
        <v>0</v>
      </c>
      <c r="S192" s="141">
        <v>0</v>
      </c>
      <c r="T192" s="142">
        <f t="shared" si="33"/>
        <v>0</v>
      </c>
      <c r="AR192" s="143" t="s">
        <v>291</v>
      </c>
      <c r="AT192" s="143" t="s">
        <v>191</v>
      </c>
      <c r="AU192" s="143" t="s">
        <v>80</v>
      </c>
      <c r="AY192" s="17" t="s">
        <v>189</v>
      </c>
      <c r="BE192" s="144">
        <f t="shared" si="34"/>
        <v>0</v>
      </c>
      <c r="BF192" s="144">
        <f t="shared" si="35"/>
        <v>0</v>
      </c>
      <c r="BG192" s="144">
        <f t="shared" si="36"/>
        <v>0</v>
      </c>
      <c r="BH192" s="144">
        <f t="shared" si="37"/>
        <v>0</v>
      </c>
      <c r="BI192" s="144">
        <f t="shared" si="38"/>
        <v>0</v>
      </c>
      <c r="BJ192" s="17" t="s">
        <v>78</v>
      </c>
      <c r="BK192" s="144">
        <f t="shared" si="39"/>
        <v>0</v>
      </c>
      <c r="BL192" s="17" t="s">
        <v>291</v>
      </c>
      <c r="BM192" s="143" t="s">
        <v>1435</v>
      </c>
    </row>
    <row r="193" spans="2:65" s="1" customFormat="1" ht="16.5" customHeight="1">
      <c r="B193" s="32"/>
      <c r="C193" s="132" t="s">
        <v>71</v>
      </c>
      <c r="D193" s="132" t="s">
        <v>191</v>
      </c>
      <c r="E193" s="133" t="s">
        <v>2332</v>
      </c>
      <c r="F193" s="134" t="s">
        <v>2333</v>
      </c>
      <c r="G193" s="135" t="s">
        <v>286</v>
      </c>
      <c r="H193" s="136">
        <v>44</v>
      </c>
      <c r="I193" s="137"/>
      <c r="J193" s="138">
        <f t="shared" si="30"/>
        <v>0</v>
      </c>
      <c r="K193" s="134" t="s">
        <v>18</v>
      </c>
      <c r="L193" s="32"/>
      <c r="M193" s="139" t="s">
        <v>18</v>
      </c>
      <c r="N193" s="140" t="s">
        <v>42</v>
      </c>
      <c r="P193" s="141">
        <f t="shared" si="31"/>
        <v>0</v>
      </c>
      <c r="Q193" s="141">
        <v>0</v>
      </c>
      <c r="R193" s="141">
        <f t="shared" si="32"/>
        <v>0</v>
      </c>
      <c r="S193" s="141">
        <v>0</v>
      </c>
      <c r="T193" s="142">
        <f t="shared" si="33"/>
        <v>0</v>
      </c>
      <c r="AR193" s="143" t="s">
        <v>291</v>
      </c>
      <c r="AT193" s="143" t="s">
        <v>191</v>
      </c>
      <c r="AU193" s="143" t="s">
        <v>80</v>
      </c>
      <c r="AY193" s="17" t="s">
        <v>189</v>
      </c>
      <c r="BE193" s="144">
        <f t="shared" si="34"/>
        <v>0</v>
      </c>
      <c r="BF193" s="144">
        <f t="shared" si="35"/>
        <v>0</v>
      </c>
      <c r="BG193" s="144">
        <f t="shared" si="36"/>
        <v>0</v>
      </c>
      <c r="BH193" s="144">
        <f t="shared" si="37"/>
        <v>0</v>
      </c>
      <c r="BI193" s="144">
        <f t="shared" si="38"/>
        <v>0</v>
      </c>
      <c r="BJ193" s="17" t="s">
        <v>78</v>
      </c>
      <c r="BK193" s="144">
        <f t="shared" si="39"/>
        <v>0</v>
      </c>
      <c r="BL193" s="17" t="s">
        <v>291</v>
      </c>
      <c r="BM193" s="143" t="s">
        <v>1445</v>
      </c>
    </row>
    <row r="194" spans="2:65" s="1" customFormat="1" ht="16.5" customHeight="1">
      <c r="B194" s="32"/>
      <c r="C194" s="132" t="s">
        <v>71</v>
      </c>
      <c r="D194" s="132" t="s">
        <v>191</v>
      </c>
      <c r="E194" s="133" t="s">
        <v>2334</v>
      </c>
      <c r="F194" s="134" t="s">
        <v>2335</v>
      </c>
      <c r="G194" s="135" t="s">
        <v>551</v>
      </c>
      <c r="H194" s="136">
        <v>5</v>
      </c>
      <c r="I194" s="137"/>
      <c r="J194" s="138">
        <f t="shared" si="30"/>
        <v>0</v>
      </c>
      <c r="K194" s="134" t="s">
        <v>18</v>
      </c>
      <c r="L194" s="32"/>
      <c r="M194" s="139" t="s">
        <v>18</v>
      </c>
      <c r="N194" s="140" t="s">
        <v>42</v>
      </c>
      <c r="P194" s="141">
        <f t="shared" si="31"/>
        <v>0</v>
      </c>
      <c r="Q194" s="141">
        <v>0</v>
      </c>
      <c r="R194" s="141">
        <f t="shared" si="32"/>
        <v>0</v>
      </c>
      <c r="S194" s="141">
        <v>0</v>
      </c>
      <c r="T194" s="142">
        <f t="shared" si="33"/>
        <v>0</v>
      </c>
      <c r="AR194" s="143" t="s">
        <v>291</v>
      </c>
      <c r="AT194" s="143" t="s">
        <v>191</v>
      </c>
      <c r="AU194" s="143" t="s">
        <v>80</v>
      </c>
      <c r="AY194" s="17" t="s">
        <v>189</v>
      </c>
      <c r="BE194" s="144">
        <f t="shared" si="34"/>
        <v>0</v>
      </c>
      <c r="BF194" s="144">
        <f t="shared" si="35"/>
        <v>0</v>
      </c>
      <c r="BG194" s="144">
        <f t="shared" si="36"/>
        <v>0</v>
      </c>
      <c r="BH194" s="144">
        <f t="shared" si="37"/>
        <v>0</v>
      </c>
      <c r="BI194" s="144">
        <f t="shared" si="38"/>
        <v>0</v>
      </c>
      <c r="BJ194" s="17" t="s">
        <v>78</v>
      </c>
      <c r="BK194" s="144">
        <f t="shared" si="39"/>
        <v>0</v>
      </c>
      <c r="BL194" s="17" t="s">
        <v>291</v>
      </c>
      <c r="BM194" s="143" t="s">
        <v>1455</v>
      </c>
    </row>
    <row r="195" spans="2:65" s="1" customFormat="1" ht="16.5" customHeight="1">
      <c r="B195" s="32"/>
      <c r="C195" s="132" t="s">
        <v>71</v>
      </c>
      <c r="D195" s="132" t="s">
        <v>191</v>
      </c>
      <c r="E195" s="133" t="s">
        <v>2336</v>
      </c>
      <c r="F195" s="134" t="s">
        <v>2337</v>
      </c>
      <c r="G195" s="135" t="s">
        <v>551</v>
      </c>
      <c r="H195" s="136">
        <v>4</v>
      </c>
      <c r="I195" s="137"/>
      <c r="J195" s="138">
        <f t="shared" si="30"/>
        <v>0</v>
      </c>
      <c r="K195" s="134" t="s">
        <v>18</v>
      </c>
      <c r="L195" s="32"/>
      <c r="M195" s="139" t="s">
        <v>18</v>
      </c>
      <c r="N195" s="140" t="s">
        <v>42</v>
      </c>
      <c r="P195" s="141">
        <f t="shared" si="31"/>
        <v>0</v>
      </c>
      <c r="Q195" s="141">
        <v>0</v>
      </c>
      <c r="R195" s="141">
        <f t="shared" si="32"/>
        <v>0</v>
      </c>
      <c r="S195" s="141">
        <v>0</v>
      </c>
      <c r="T195" s="142">
        <f t="shared" si="33"/>
        <v>0</v>
      </c>
      <c r="AR195" s="143" t="s">
        <v>291</v>
      </c>
      <c r="AT195" s="143" t="s">
        <v>191</v>
      </c>
      <c r="AU195" s="143" t="s">
        <v>80</v>
      </c>
      <c r="AY195" s="17" t="s">
        <v>189</v>
      </c>
      <c r="BE195" s="144">
        <f t="shared" si="34"/>
        <v>0</v>
      </c>
      <c r="BF195" s="144">
        <f t="shared" si="35"/>
        <v>0</v>
      </c>
      <c r="BG195" s="144">
        <f t="shared" si="36"/>
        <v>0</v>
      </c>
      <c r="BH195" s="144">
        <f t="shared" si="37"/>
        <v>0</v>
      </c>
      <c r="BI195" s="144">
        <f t="shared" si="38"/>
        <v>0</v>
      </c>
      <c r="BJ195" s="17" t="s">
        <v>78</v>
      </c>
      <c r="BK195" s="144">
        <f t="shared" si="39"/>
        <v>0</v>
      </c>
      <c r="BL195" s="17" t="s">
        <v>291</v>
      </c>
      <c r="BM195" s="143" t="s">
        <v>1466</v>
      </c>
    </row>
    <row r="196" spans="2:65" s="1" customFormat="1" ht="16.5" customHeight="1">
      <c r="B196" s="32"/>
      <c r="C196" s="132" t="s">
        <v>71</v>
      </c>
      <c r="D196" s="132" t="s">
        <v>191</v>
      </c>
      <c r="E196" s="133" t="s">
        <v>2338</v>
      </c>
      <c r="F196" s="134" t="s">
        <v>2339</v>
      </c>
      <c r="G196" s="135" t="s">
        <v>551</v>
      </c>
      <c r="H196" s="136">
        <v>1</v>
      </c>
      <c r="I196" s="137"/>
      <c r="J196" s="138">
        <f t="shared" si="30"/>
        <v>0</v>
      </c>
      <c r="K196" s="134" t="s">
        <v>18</v>
      </c>
      <c r="L196" s="32"/>
      <c r="M196" s="139" t="s">
        <v>18</v>
      </c>
      <c r="N196" s="140" t="s">
        <v>42</v>
      </c>
      <c r="P196" s="141">
        <f t="shared" si="31"/>
        <v>0</v>
      </c>
      <c r="Q196" s="141">
        <v>0</v>
      </c>
      <c r="R196" s="141">
        <f t="shared" si="32"/>
        <v>0</v>
      </c>
      <c r="S196" s="141">
        <v>0</v>
      </c>
      <c r="T196" s="142">
        <f t="shared" si="33"/>
        <v>0</v>
      </c>
      <c r="AR196" s="143" t="s">
        <v>291</v>
      </c>
      <c r="AT196" s="143" t="s">
        <v>191</v>
      </c>
      <c r="AU196" s="143" t="s">
        <v>80</v>
      </c>
      <c r="AY196" s="17" t="s">
        <v>189</v>
      </c>
      <c r="BE196" s="144">
        <f t="shared" si="34"/>
        <v>0</v>
      </c>
      <c r="BF196" s="144">
        <f t="shared" si="35"/>
        <v>0</v>
      </c>
      <c r="BG196" s="144">
        <f t="shared" si="36"/>
        <v>0</v>
      </c>
      <c r="BH196" s="144">
        <f t="shared" si="37"/>
        <v>0</v>
      </c>
      <c r="BI196" s="144">
        <f t="shared" si="38"/>
        <v>0</v>
      </c>
      <c r="BJ196" s="17" t="s">
        <v>78</v>
      </c>
      <c r="BK196" s="144">
        <f t="shared" si="39"/>
        <v>0</v>
      </c>
      <c r="BL196" s="17" t="s">
        <v>291</v>
      </c>
      <c r="BM196" s="143" t="s">
        <v>1485</v>
      </c>
    </row>
    <row r="197" spans="2:65" s="1" customFormat="1" ht="16.5" customHeight="1">
      <c r="B197" s="32"/>
      <c r="C197" s="132" t="s">
        <v>71</v>
      </c>
      <c r="D197" s="132" t="s">
        <v>191</v>
      </c>
      <c r="E197" s="133" t="s">
        <v>2340</v>
      </c>
      <c r="F197" s="134" t="s">
        <v>2341</v>
      </c>
      <c r="G197" s="135" t="s">
        <v>551</v>
      </c>
      <c r="H197" s="136">
        <v>10</v>
      </c>
      <c r="I197" s="137"/>
      <c r="J197" s="138">
        <f t="shared" si="30"/>
        <v>0</v>
      </c>
      <c r="K197" s="134" t="s">
        <v>18</v>
      </c>
      <c r="L197" s="32"/>
      <c r="M197" s="139" t="s">
        <v>18</v>
      </c>
      <c r="N197" s="140" t="s">
        <v>42</v>
      </c>
      <c r="P197" s="141">
        <f t="shared" si="31"/>
        <v>0</v>
      </c>
      <c r="Q197" s="141">
        <v>0</v>
      </c>
      <c r="R197" s="141">
        <f t="shared" si="32"/>
        <v>0</v>
      </c>
      <c r="S197" s="141">
        <v>0</v>
      </c>
      <c r="T197" s="142">
        <f t="shared" si="33"/>
        <v>0</v>
      </c>
      <c r="AR197" s="143" t="s">
        <v>291</v>
      </c>
      <c r="AT197" s="143" t="s">
        <v>191</v>
      </c>
      <c r="AU197" s="143" t="s">
        <v>80</v>
      </c>
      <c r="AY197" s="17" t="s">
        <v>189</v>
      </c>
      <c r="BE197" s="144">
        <f t="shared" si="34"/>
        <v>0</v>
      </c>
      <c r="BF197" s="144">
        <f t="shared" si="35"/>
        <v>0</v>
      </c>
      <c r="BG197" s="144">
        <f t="shared" si="36"/>
        <v>0</v>
      </c>
      <c r="BH197" s="144">
        <f t="shared" si="37"/>
        <v>0</v>
      </c>
      <c r="BI197" s="144">
        <f t="shared" si="38"/>
        <v>0</v>
      </c>
      <c r="BJ197" s="17" t="s">
        <v>78</v>
      </c>
      <c r="BK197" s="144">
        <f t="shared" si="39"/>
        <v>0</v>
      </c>
      <c r="BL197" s="17" t="s">
        <v>291</v>
      </c>
      <c r="BM197" s="143" t="s">
        <v>1497</v>
      </c>
    </row>
    <row r="198" spans="2:65" s="1" customFormat="1" ht="16.5" customHeight="1">
      <c r="B198" s="32"/>
      <c r="C198" s="132" t="s">
        <v>71</v>
      </c>
      <c r="D198" s="132" t="s">
        <v>191</v>
      </c>
      <c r="E198" s="133" t="s">
        <v>2342</v>
      </c>
      <c r="F198" s="134" t="s">
        <v>2343</v>
      </c>
      <c r="G198" s="135" t="s">
        <v>551</v>
      </c>
      <c r="H198" s="136">
        <v>2</v>
      </c>
      <c r="I198" s="137"/>
      <c r="J198" s="138">
        <f t="shared" si="30"/>
        <v>0</v>
      </c>
      <c r="K198" s="134" t="s">
        <v>18</v>
      </c>
      <c r="L198" s="32"/>
      <c r="M198" s="139" t="s">
        <v>18</v>
      </c>
      <c r="N198" s="140" t="s">
        <v>42</v>
      </c>
      <c r="P198" s="141">
        <f t="shared" si="31"/>
        <v>0</v>
      </c>
      <c r="Q198" s="141">
        <v>0</v>
      </c>
      <c r="R198" s="141">
        <f t="shared" si="32"/>
        <v>0</v>
      </c>
      <c r="S198" s="141">
        <v>0</v>
      </c>
      <c r="T198" s="142">
        <f t="shared" si="33"/>
        <v>0</v>
      </c>
      <c r="AR198" s="143" t="s">
        <v>291</v>
      </c>
      <c r="AT198" s="143" t="s">
        <v>191</v>
      </c>
      <c r="AU198" s="143" t="s">
        <v>80</v>
      </c>
      <c r="AY198" s="17" t="s">
        <v>189</v>
      </c>
      <c r="BE198" s="144">
        <f t="shared" si="34"/>
        <v>0</v>
      </c>
      <c r="BF198" s="144">
        <f t="shared" si="35"/>
        <v>0</v>
      </c>
      <c r="BG198" s="144">
        <f t="shared" si="36"/>
        <v>0</v>
      </c>
      <c r="BH198" s="144">
        <f t="shared" si="37"/>
        <v>0</v>
      </c>
      <c r="BI198" s="144">
        <f t="shared" si="38"/>
        <v>0</v>
      </c>
      <c r="BJ198" s="17" t="s">
        <v>78</v>
      </c>
      <c r="BK198" s="144">
        <f t="shared" si="39"/>
        <v>0</v>
      </c>
      <c r="BL198" s="17" t="s">
        <v>291</v>
      </c>
      <c r="BM198" s="143" t="s">
        <v>1508</v>
      </c>
    </row>
    <row r="199" spans="2:65" s="1" customFormat="1" ht="16.5" customHeight="1">
      <c r="B199" s="32"/>
      <c r="C199" s="132" t="s">
        <v>71</v>
      </c>
      <c r="D199" s="132" t="s">
        <v>191</v>
      </c>
      <c r="E199" s="133" t="s">
        <v>2344</v>
      </c>
      <c r="F199" s="134" t="s">
        <v>2345</v>
      </c>
      <c r="G199" s="135" t="s">
        <v>551</v>
      </c>
      <c r="H199" s="136">
        <v>1</v>
      </c>
      <c r="I199" s="137"/>
      <c r="J199" s="138">
        <f t="shared" si="30"/>
        <v>0</v>
      </c>
      <c r="K199" s="134" t="s">
        <v>18</v>
      </c>
      <c r="L199" s="32"/>
      <c r="M199" s="139" t="s">
        <v>18</v>
      </c>
      <c r="N199" s="140" t="s">
        <v>42</v>
      </c>
      <c r="P199" s="141">
        <f t="shared" si="31"/>
        <v>0</v>
      </c>
      <c r="Q199" s="141">
        <v>0</v>
      </c>
      <c r="R199" s="141">
        <f t="shared" si="32"/>
        <v>0</v>
      </c>
      <c r="S199" s="141">
        <v>0</v>
      </c>
      <c r="T199" s="142">
        <f t="shared" si="33"/>
        <v>0</v>
      </c>
      <c r="AR199" s="143" t="s">
        <v>291</v>
      </c>
      <c r="AT199" s="143" t="s">
        <v>191</v>
      </c>
      <c r="AU199" s="143" t="s">
        <v>80</v>
      </c>
      <c r="AY199" s="17" t="s">
        <v>189</v>
      </c>
      <c r="BE199" s="144">
        <f t="shared" si="34"/>
        <v>0</v>
      </c>
      <c r="BF199" s="144">
        <f t="shared" si="35"/>
        <v>0</v>
      </c>
      <c r="BG199" s="144">
        <f t="shared" si="36"/>
        <v>0</v>
      </c>
      <c r="BH199" s="144">
        <f t="shared" si="37"/>
        <v>0</v>
      </c>
      <c r="BI199" s="144">
        <f t="shared" si="38"/>
        <v>0</v>
      </c>
      <c r="BJ199" s="17" t="s">
        <v>78</v>
      </c>
      <c r="BK199" s="144">
        <f t="shared" si="39"/>
        <v>0</v>
      </c>
      <c r="BL199" s="17" t="s">
        <v>291</v>
      </c>
      <c r="BM199" s="143" t="s">
        <v>1519</v>
      </c>
    </row>
    <row r="200" spans="2:65" s="1" customFormat="1" ht="16.5" customHeight="1">
      <c r="B200" s="32"/>
      <c r="C200" s="132" t="s">
        <v>71</v>
      </c>
      <c r="D200" s="132" t="s">
        <v>191</v>
      </c>
      <c r="E200" s="133" t="s">
        <v>2346</v>
      </c>
      <c r="F200" s="134" t="s">
        <v>2347</v>
      </c>
      <c r="G200" s="135" t="s">
        <v>551</v>
      </c>
      <c r="H200" s="136">
        <v>3</v>
      </c>
      <c r="I200" s="137"/>
      <c r="J200" s="138">
        <f t="shared" si="30"/>
        <v>0</v>
      </c>
      <c r="K200" s="134" t="s">
        <v>18</v>
      </c>
      <c r="L200" s="32"/>
      <c r="M200" s="139" t="s">
        <v>18</v>
      </c>
      <c r="N200" s="140" t="s">
        <v>42</v>
      </c>
      <c r="P200" s="141">
        <f t="shared" si="31"/>
        <v>0</v>
      </c>
      <c r="Q200" s="141">
        <v>0</v>
      </c>
      <c r="R200" s="141">
        <f t="shared" si="32"/>
        <v>0</v>
      </c>
      <c r="S200" s="141">
        <v>0</v>
      </c>
      <c r="T200" s="142">
        <f t="shared" si="33"/>
        <v>0</v>
      </c>
      <c r="AR200" s="143" t="s">
        <v>291</v>
      </c>
      <c r="AT200" s="143" t="s">
        <v>191</v>
      </c>
      <c r="AU200" s="143" t="s">
        <v>80</v>
      </c>
      <c r="AY200" s="17" t="s">
        <v>189</v>
      </c>
      <c r="BE200" s="144">
        <f t="shared" si="34"/>
        <v>0</v>
      </c>
      <c r="BF200" s="144">
        <f t="shared" si="35"/>
        <v>0</v>
      </c>
      <c r="BG200" s="144">
        <f t="shared" si="36"/>
        <v>0</v>
      </c>
      <c r="BH200" s="144">
        <f t="shared" si="37"/>
        <v>0</v>
      </c>
      <c r="BI200" s="144">
        <f t="shared" si="38"/>
        <v>0</v>
      </c>
      <c r="BJ200" s="17" t="s">
        <v>78</v>
      </c>
      <c r="BK200" s="144">
        <f t="shared" si="39"/>
        <v>0</v>
      </c>
      <c r="BL200" s="17" t="s">
        <v>291</v>
      </c>
      <c r="BM200" s="143" t="s">
        <v>1529</v>
      </c>
    </row>
    <row r="201" spans="2:65" s="1" customFormat="1" ht="16.5" customHeight="1">
      <c r="B201" s="32"/>
      <c r="C201" s="132" t="s">
        <v>71</v>
      </c>
      <c r="D201" s="132" t="s">
        <v>191</v>
      </c>
      <c r="E201" s="133" t="s">
        <v>2348</v>
      </c>
      <c r="F201" s="134" t="s">
        <v>2349</v>
      </c>
      <c r="G201" s="135" t="s">
        <v>286</v>
      </c>
      <c r="H201" s="136">
        <v>87</v>
      </c>
      <c r="I201" s="137"/>
      <c r="J201" s="138">
        <f t="shared" si="30"/>
        <v>0</v>
      </c>
      <c r="K201" s="134" t="s">
        <v>18</v>
      </c>
      <c r="L201" s="32"/>
      <c r="M201" s="139" t="s">
        <v>18</v>
      </c>
      <c r="N201" s="140" t="s">
        <v>42</v>
      </c>
      <c r="P201" s="141">
        <f t="shared" si="31"/>
        <v>0</v>
      </c>
      <c r="Q201" s="141">
        <v>0</v>
      </c>
      <c r="R201" s="141">
        <f t="shared" si="32"/>
        <v>0</v>
      </c>
      <c r="S201" s="141">
        <v>0</v>
      </c>
      <c r="T201" s="142">
        <f t="shared" si="33"/>
        <v>0</v>
      </c>
      <c r="AR201" s="143" t="s">
        <v>291</v>
      </c>
      <c r="AT201" s="143" t="s">
        <v>191</v>
      </c>
      <c r="AU201" s="143" t="s">
        <v>80</v>
      </c>
      <c r="AY201" s="17" t="s">
        <v>189</v>
      </c>
      <c r="BE201" s="144">
        <f t="shared" si="34"/>
        <v>0</v>
      </c>
      <c r="BF201" s="144">
        <f t="shared" si="35"/>
        <v>0</v>
      </c>
      <c r="BG201" s="144">
        <f t="shared" si="36"/>
        <v>0</v>
      </c>
      <c r="BH201" s="144">
        <f t="shared" si="37"/>
        <v>0</v>
      </c>
      <c r="BI201" s="144">
        <f t="shared" si="38"/>
        <v>0</v>
      </c>
      <c r="BJ201" s="17" t="s">
        <v>78</v>
      </c>
      <c r="BK201" s="144">
        <f t="shared" si="39"/>
        <v>0</v>
      </c>
      <c r="BL201" s="17" t="s">
        <v>291</v>
      </c>
      <c r="BM201" s="143" t="s">
        <v>1541</v>
      </c>
    </row>
    <row r="202" spans="2:65" s="1" customFormat="1" ht="16.5" customHeight="1">
      <c r="B202" s="32"/>
      <c r="C202" s="132" t="s">
        <v>71</v>
      </c>
      <c r="D202" s="132" t="s">
        <v>191</v>
      </c>
      <c r="E202" s="133" t="s">
        <v>2350</v>
      </c>
      <c r="F202" s="134" t="s">
        <v>2351</v>
      </c>
      <c r="G202" s="135" t="s">
        <v>286</v>
      </c>
      <c r="H202" s="136">
        <v>21</v>
      </c>
      <c r="I202" s="137"/>
      <c r="J202" s="138">
        <f t="shared" si="30"/>
        <v>0</v>
      </c>
      <c r="K202" s="134" t="s">
        <v>18</v>
      </c>
      <c r="L202" s="32"/>
      <c r="M202" s="139" t="s">
        <v>18</v>
      </c>
      <c r="N202" s="140" t="s">
        <v>42</v>
      </c>
      <c r="P202" s="141">
        <f t="shared" si="31"/>
        <v>0</v>
      </c>
      <c r="Q202" s="141">
        <v>0</v>
      </c>
      <c r="R202" s="141">
        <f t="shared" si="32"/>
        <v>0</v>
      </c>
      <c r="S202" s="141">
        <v>0</v>
      </c>
      <c r="T202" s="142">
        <f t="shared" si="33"/>
        <v>0</v>
      </c>
      <c r="AR202" s="143" t="s">
        <v>291</v>
      </c>
      <c r="AT202" s="143" t="s">
        <v>191</v>
      </c>
      <c r="AU202" s="143" t="s">
        <v>80</v>
      </c>
      <c r="AY202" s="17" t="s">
        <v>189</v>
      </c>
      <c r="BE202" s="144">
        <f t="shared" si="34"/>
        <v>0</v>
      </c>
      <c r="BF202" s="144">
        <f t="shared" si="35"/>
        <v>0</v>
      </c>
      <c r="BG202" s="144">
        <f t="shared" si="36"/>
        <v>0</v>
      </c>
      <c r="BH202" s="144">
        <f t="shared" si="37"/>
        <v>0</v>
      </c>
      <c r="BI202" s="144">
        <f t="shared" si="38"/>
        <v>0</v>
      </c>
      <c r="BJ202" s="17" t="s">
        <v>78</v>
      </c>
      <c r="BK202" s="144">
        <f t="shared" si="39"/>
        <v>0</v>
      </c>
      <c r="BL202" s="17" t="s">
        <v>291</v>
      </c>
      <c r="BM202" s="143" t="s">
        <v>1550</v>
      </c>
    </row>
    <row r="203" spans="2:65" s="1" customFormat="1" ht="16.5" customHeight="1">
      <c r="B203" s="32"/>
      <c r="C203" s="132" t="s">
        <v>71</v>
      </c>
      <c r="D203" s="132" t="s">
        <v>191</v>
      </c>
      <c r="E203" s="133" t="s">
        <v>2352</v>
      </c>
      <c r="F203" s="134" t="s">
        <v>2353</v>
      </c>
      <c r="G203" s="135" t="s">
        <v>286</v>
      </c>
      <c r="H203" s="136">
        <v>12</v>
      </c>
      <c r="I203" s="137"/>
      <c r="J203" s="138">
        <f t="shared" si="30"/>
        <v>0</v>
      </c>
      <c r="K203" s="134" t="s">
        <v>18</v>
      </c>
      <c r="L203" s="32"/>
      <c r="M203" s="139" t="s">
        <v>18</v>
      </c>
      <c r="N203" s="140" t="s">
        <v>42</v>
      </c>
      <c r="P203" s="141">
        <f t="shared" si="31"/>
        <v>0</v>
      </c>
      <c r="Q203" s="141">
        <v>0</v>
      </c>
      <c r="R203" s="141">
        <f t="shared" si="32"/>
        <v>0</v>
      </c>
      <c r="S203" s="141">
        <v>0</v>
      </c>
      <c r="T203" s="142">
        <f t="shared" si="33"/>
        <v>0</v>
      </c>
      <c r="AR203" s="143" t="s">
        <v>291</v>
      </c>
      <c r="AT203" s="143" t="s">
        <v>191</v>
      </c>
      <c r="AU203" s="143" t="s">
        <v>80</v>
      </c>
      <c r="AY203" s="17" t="s">
        <v>189</v>
      </c>
      <c r="BE203" s="144">
        <f t="shared" si="34"/>
        <v>0</v>
      </c>
      <c r="BF203" s="144">
        <f t="shared" si="35"/>
        <v>0</v>
      </c>
      <c r="BG203" s="144">
        <f t="shared" si="36"/>
        <v>0</v>
      </c>
      <c r="BH203" s="144">
        <f t="shared" si="37"/>
        <v>0</v>
      </c>
      <c r="BI203" s="144">
        <f t="shared" si="38"/>
        <v>0</v>
      </c>
      <c r="BJ203" s="17" t="s">
        <v>78</v>
      </c>
      <c r="BK203" s="144">
        <f t="shared" si="39"/>
        <v>0</v>
      </c>
      <c r="BL203" s="17" t="s">
        <v>291</v>
      </c>
      <c r="BM203" s="143" t="s">
        <v>1560</v>
      </c>
    </row>
    <row r="204" spans="2:65" s="1" customFormat="1" ht="16.5" customHeight="1">
      <c r="B204" s="32"/>
      <c r="C204" s="132" t="s">
        <v>71</v>
      </c>
      <c r="D204" s="132" t="s">
        <v>191</v>
      </c>
      <c r="E204" s="133" t="s">
        <v>2354</v>
      </c>
      <c r="F204" s="134" t="s">
        <v>2355</v>
      </c>
      <c r="G204" s="135" t="s">
        <v>286</v>
      </c>
      <c r="H204" s="136">
        <v>37</v>
      </c>
      <c r="I204" s="137"/>
      <c r="J204" s="138">
        <f t="shared" si="30"/>
        <v>0</v>
      </c>
      <c r="K204" s="134" t="s">
        <v>18</v>
      </c>
      <c r="L204" s="32"/>
      <c r="M204" s="139" t="s">
        <v>18</v>
      </c>
      <c r="N204" s="140" t="s">
        <v>42</v>
      </c>
      <c r="P204" s="141">
        <f t="shared" si="31"/>
        <v>0</v>
      </c>
      <c r="Q204" s="141">
        <v>0</v>
      </c>
      <c r="R204" s="141">
        <f t="shared" si="32"/>
        <v>0</v>
      </c>
      <c r="S204" s="141">
        <v>0</v>
      </c>
      <c r="T204" s="142">
        <f t="shared" si="33"/>
        <v>0</v>
      </c>
      <c r="AR204" s="143" t="s">
        <v>291</v>
      </c>
      <c r="AT204" s="143" t="s">
        <v>191</v>
      </c>
      <c r="AU204" s="143" t="s">
        <v>80</v>
      </c>
      <c r="AY204" s="17" t="s">
        <v>189</v>
      </c>
      <c r="BE204" s="144">
        <f t="shared" si="34"/>
        <v>0</v>
      </c>
      <c r="BF204" s="144">
        <f t="shared" si="35"/>
        <v>0</v>
      </c>
      <c r="BG204" s="144">
        <f t="shared" si="36"/>
        <v>0</v>
      </c>
      <c r="BH204" s="144">
        <f t="shared" si="37"/>
        <v>0</v>
      </c>
      <c r="BI204" s="144">
        <f t="shared" si="38"/>
        <v>0</v>
      </c>
      <c r="BJ204" s="17" t="s">
        <v>78</v>
      </c>
      <c r="BK204" s="144">
        <f t="shared" si="39"/>
        <v>0</v>
      </c>
      <c r="BL204" s="17" t="s">
        <v>291</v>
      </c>
      <c r="BM204" s="143" t="s">
        <v>1572</v>
      </c>
    </row>
    <row r="205" spans="2:65" s="1" customFormat="1" ht="16.5" customHeight="1">
      <c r="B205" s="32"/>
      <c r="C205" s="132" t="s">
        <v>71</v>
      </c>
      <c r="D205" s="132" t="s">
        <v>191</v>
      </c>
      <c r="E205" s="133" t="s">
        <v>2356</v>
      </c>
      <c r="F205" s="134" t="s">
        <v>2357</v>
      </c>
      <c r="G205" s="135" t="s">
        <v>286</v>
      </c>
      <c r="H205" s="136">
        <v>17</v>
      </c>
      <c r="I205" s="137"/>
      <c r="J205" s="138">
        <f t="shared" si="30"/>
        <v>0</v>
      </c>
      <c r="K205" s="134" t="s">
        <v>18</v>
      </c>
      <c r="L205" s="32"/>
      <c r="M205" s="139" t="s">
        <v>18</v>
      </c>
      <c r="N205" s="140" t="s">
        <v>42</v>
      </c>
      <c r="P205" s="141">
        <f t="shared" si="31"/>
        <v>0</v>
      </c>
      <c r="Q205" s="141">
        <v>0</v>
      </c>
      <c r="R205" s="141">
        <f t="shared" si="32"/>
        <v>0</v>
      </c>
      <c r="S205" s="141">
        <v>0</v>
      </c>
      <c r="T205" s="142">
        <f t="shared" si="33"/>
        <v>0</v>
      </c>
      <c r="AR205" s="143" t="s">
        <v>291</v>
      </c>
      <c r="AT205" s="143" t="s">
        <v>191</v>
      </c>
      <c r="AU205" s="143" t="s">
        <v>80</v>
      </c>
      <c r="AY205" s="17" t="s">
        <v>189</v>
      </c>
      <c r="BE205" s="144">
        <f t="shared" si="34"/>
        <v>0</v>
      </c>
      <c r="BF205" s="144">
        <f t="shared" si="35"/>
        <v>0</v>
      </c>
      <c r="BG205" s="144">
        <f t="shared" si="36"/>
        <v>0</v>
      </c>
      <c r="BH205" s="144">
        <f t="shared" si="37"/>
        <v>0</v>
      </c>
      <c r="BI205" s="144">
        <f t="shared" si="38"/>
        <v>0</v>
      </c>
      <c r="BJ205" s="17" t="s">
        <v>78</v>
      </c>
      <c r="BK205" s="144">
        <f t="shared" si="39"/>
        <v>0</v>
      </c>
      <c r="BL205" s="17" t="s">
        <v>291</v>
      </c>
      <c r="BM205" s="143" t="s">
        <v>1582</v>
      </c>
    </row>
    <row r="206" spans="2:65" s="1" customFormat="1" ht="16.5" customHeight="1">
      <c r="B206" s="32"/>
      <c r="C206" s="132" t="s">
        <v>71</v>
      </c>
      <c r="D206" s="132" t="s">
        <v>191</v>
      </c>
      <c r="E206" s="133" t="s">
        <v>2358</v>
      </c>
      <c r="F206" s="134" t="s">
        <v>2359</v>
      </c>
      <c r="G206" s="135" t="s">
        <v>551</v>
      </c>
      <c r="H206" s="136">
        <v>2</v>
      </c>
      <c r="I206" s="137"/>
      <c r="J206" s="138">
        <f t="shared" si="30"/>
        <v>0</v>
      </c>
      <c r="K206" s="134" t="s">
        <v>18</v>
      </c>
      <c r="L206" s="32"/>
      <c r="M206" s="139" t="s">
        <v>18</v>
      </c>
      <c r="N206" s="140" t="s">
        <v>42</v>
      </c>
      <c r="P206" s="141">
        <f t="shared" si="31"/>
        <v>0</v>
      </c>
      <c r="Q206" s="141">
        <v>0</v>
      </c>
      <c r="R206" s="141">
        <f t="shared" si="32"/>
        <v>0</v>
      </c>
      <c r="S206" s="141">
        <v>0</v>
      </c>
      <c r="T206" s="142">
        <f t="shared" si="33"/>
        <v>0</v>
      </c>
      <c r="AR206" s="143" t="s">
        <v>291</v>
      </c>
      <c r="AT206" s="143" t="s">
        <v>191</v>
      </c>
      <c r="AU206" s="143" t="s">
        <v>80</v>
      </c>
      <c r="AY206" s="17" t="s">
        <v>189</v>
      </c>
      <c r="BE206" s="144">
        <f t="shared" si="34"/>
        <v>0</v>
      </c>
      <c r="BF206" s="144">
        <f t="shared" si="35"/>
        <v>0</v>
      </c>
      <c r="BG206" s="144">
        <f t="shared" si="36"/>
        <v>0</v>
      </c>
      <c r="BH206" s="144">
        <f t="shared" si="37"/>
        <v>0</v>
      </c>
      <c r="BI206" s="144">
        <f t="shared" si="38"/>
        <v>0</v>
      </c>
      <c r="BJ206" s="17" t="s">
        <v>78</v>
      </c>
      <c r="BK206" s="144">
        <f t="shared" si="39"/>
        <v>0</v>
      </c>
      <c r="BL206" s="17" t="s">
        <v>291</v>
      </c>
      <c r="BM206" s="143" t="s">
        <v>1592</v>
      </c>
    </row>
    <row r="207" spans="2:65" s="1" customFormat="1" ht="16.5" customHeight="1">
      <c r="B207" s="32"/>
      <c r="C207" s="132" t="s">
        <v>71</v>
      </c>
      <c r="D207" s="132" t="s">
        <v>191</v>
      </c>
      <c r="E207" s="133" t="s">
        <v>2360</v>
      </c>
      <c r="F207" s="134" t="s">
        <v>2361</v>
      </c>
      <c r="G207" s="135" t="s">
        <v>551</v>
      </c>
      <c r="H207" s="136">
        <v>2</v>
      </c>
      <c r="I207" s="137"/>
      <c r="J207" s="138">
        <f t="shared" si="30"/>
        <v>0</v>
      </c>
      <c r="K207" s="134" t="s">
        <v>18</v>
      </c>
      <c r="L207" s="32"/>
      <c r="M207" s="139" t="s">
        <v>18</v>
      </c>
      <c r="N207" s="140" t="s">
        <v>42</v>
      </c>
      <c r="P207" s="141">
        <f t="shared" si="31"/>
        <v>0</v>
      </c>
      <c r="Q207" s="141">
        <v>0</v>
      </c>
      <c r="R207" s="141">
        <f t="shared" si="32"/>
        <v>0</v>
      </c>
      <c r="S207" s="141">
        <v>0</v>
      </c>
      <c r="T207" s="142">
        <f t="shared" si="33"/>
        <v>0</v>
      </c>
      <c r="AR207" s="143" t="s">
        <v>291</v>
      </c>
      <c r="AT207" s="143" t="s">
        <v>191</v>
      </c>
      <c r="AU207" s="143" t="s">
        <v>80</v>
      </c>
      <c r="AY207" s="17" t="s">
        <v>189</v>
      </c>
      <c r="BE207" s="144">
        <f t="shared" si="34"/>
        <v>0</v>
      </c>
      <c r="BF207" s="144">
        <f t="shared" si="35"/>
        <v>0</v>
      </c>
      <c r="BG207" s="144">
        <f t="shared" si="36"/>
        <v>0</v>
      </c>
      <c r="BH207" s="144">
        <f t="shared" si="37"/>
        <v>0</v>
      </c>
      <c r="BI207" s="144">
        <f t="shared" si="38"/>
        <v>0</v>
      </c>
      <c r="BJ207" s="17" t="s">
        <v>78</v>
      </c>
      <c r="BK207" s="144">
        <f t="shared" si="39"/>
        <v>0</v>
      </c>
      <c r="BL207" s="17" t="s">
        <v>291</v>
      </c>
      <c r="BM207" s="143" t="s">
        <v>1604</v>
      </c>
    </row>
    <row r="208" spans="2:65" s="1" customFormat="1" ht="16.5" customHeight="1">
      <c r="B208" s="32"/>
      <c r="C208" s="132" t="s">
        <v>71</v>
      </c>
      <c r="D208" s="132" t="s">
        <v>191</v>
      </c>
      <c r="E208" s="133" t="s">
        <v>2362</v>
      </c>
      <c r="F208" s="134" t="s">
        <v>2363</v>
      </c>
      <c r="G208" s="135" t="s">
        <v>551</v>
      </c>
      <c r="H208" s="136">
        <v>6</v>
      </c>
      <c r="I208" s="137"/>
      <c r="J208" s="138">
        <f t="shared" si="30"/>
        <v>0</v>
      </c>
      <c r="K208" s="134" t="s">
        <v>18</v>
      </c>
      <c r="L208" s="32"/>
      <c r="M208" s="139" t="s">
        <v>18</v>
      </c>
      <c r="N208" s="140" t="s">
        <v>42</v>
      </c>
      <c r="P208" s="141">
        <f t="shared" si="31"/>
        <v>0</v>
      </c>
      <c r="Q208" s="141">
        <v>0</v>
      </c>
      <c r="R208" s="141">
        <f t="shared" si="32"/>
        <v>0</v>
      </c>
      <c r="S208" s="141">
        <v>0</v>
      </c>
      <c r="T208" s="142">
        <f t="shared" si="33"/>
        <v>0</v>
      </c>
      <c r="AR208" s="143" t="s">
        <v>291</v>
      </c>
      <c r="AT208" s="143" t="s">
        <v>191</v>
      </c>
      <c r="AU208" s="143" t="s">
        <v>80</v>
      </c>
      <c r="AY208" s="17" t="s">
        <v>189</v>
      </c>
      <c r="BE208" s="144">
        <f t="shared" si="34"/>
        <v>0</v>
      </c>
      <c r="BF208" s="144">
        <f t="shared" si="35"/>
        <v>0</v>
      </c>
      <c r="BG208" s="144">
        <f t="shared" si="36"/>
        <v>0</v>
      </c>
      <c r="BH208" s="144">
        <f t="shared" si="37"/>
        <v>0</v>
      </c>
      <c r="BI208" s="144">
        <f t="shared" si="38"/>
        <v>0</v>
      </c>
      <c r="BJ208" s="17" t="s">
        <v>78</v>
      </c>
      <c r="BK208" s="144">
        <f t="shared" si="39"/>
        <v>0</v>
      </c>
      <c r="BL208" s="17" t="s">
        <v>291</v>
      </c>
      <c r="BM208" s="143" t="s">
        <v>1614</v>
      </c>
    </row>
    <row r="209" spans="2:65" s="12" customFormat="1">
      <c r="B209" s="149"/>
      <c r="D209" s="150" t="s">
        <v>144</v>
      </c>
      <c r="E209" s="151" t="s">
        <v>18</v>
      </c>
      <c r="F209" s="152" t="s">
        <v>2364</v>
      </c>
      <c r="H209" s="153">
        <v>6</v>
      </c>
      <c r="I209" s="154"/>
      <c r="L209" s="149"/>
      <c r="M209" s="155"/>
      <c r="T209" s="156"/>
      <c r="AT209" s="151" t="s">
        <v>144</v>
      </c>
      <c r="AU209" s="151" t="s">
        <v>80</v>
      </c>
      <c r="AV209" s="12" t="s">
        <v>80</v>
      </c>
      <c r="AW209" s="12" t="s">
        <v>32</v>
      </c>
      <c r="AX209" s="12" t="s">
        <v>71</v>
      </c>
      <c r="AY209" s="151" t="s">
        <v>189</v>
      </c>
    </row>
    <row r="210" spans="2:65" s="13" customFormat="1">
      <c r="B210" s="158"/>
      <c r="D210" s="150" t="s">
        <v>144</v>
      </c>
      <c r="E210" s="159" t="s">
        <v>18</v>
      </c>
      <c r="F210" s="160" t="s">
        <v>268</v>
      </c>
      <c r="H210" s="161">
        <v>6</v>
      </c>
      <c r="I210" s="162"/>
      <c r="L210" s="158"/>
      <c r="M210" s="163"/>
      <c r="T210" s="164"/>
      <c r="AT210" s="159" t="s">
        <v>144</v>
      </c>
      <c r="AU210" s="159" t="s">
        <v>80</v>
      </c>
      <c r="AV210" s="13" t="s">
        <v>195</v>
      </c>
      <c r="AW210" s="13" t="s">
        <v>32</v>
      </c>
      <c r="AX210" s="13" t="s">
        <v>78</v>
      </c>
      <c r="AY210" s="159" t="s">
        <v>189</v>
      </c>
    </row>
    <row r="211" spans="2:65" s="1" customFormat="1" ht="16.5" customHeight="1">
      <c r="B211" s="32"/>
      <c r="C211" s="132" t="s">
        <v>71</v>
      </c>
      <c r="D211" s="132" t="s">
        <v>191</v>
      </c>
      <c r="E211" s="133" t="s">
        <v>2365</v>
      </c>
      <c r="F211" s="134" t="s">
        <v>2366</v>
      </c>
      <c r="G211" s="135" t="s">
        <v>551</v>
      </c>
      <c r="H211" s="136">
        <v>2</v>
      </c>
      <c r="I211" s="137"/>
      <c r="J211" s="138">
        <f>ROUND(I211*H211,2)</f>
        <v>0</v>
      </c>
      <c r="K211" s="134" t="s">
        <v>18</v>
      </c>
      <c r="L211" s="32"/>
      <c r="M211" s="139" t="s">
        <v>18</v>
      </c>
      <c r="N211" s="140" t="s">
        <v>42</v>
      </c>
      <c r="P211" s="141">
        <f>O211*H211</f>
        <v>0</v>
      </c>
      <c r="Q211" s="141">
        <v>0</v>
      </c>
      <c r="R211" s="141">
        <f>Q211*H211</f>
        <v>0</v>
      </c>
      <c r="S211" s="141">
        <v>0</v>
      </c>
      <c r="T211" s="142">
        <f>S211*H211</f>
        <v>0</v>
      </c>
      <c r="AR211" s="143" t="s">
        <v>291</v>
      </c>
      <c r="AT211" s="143" t="s">
        <v>191</v>
      </c>
      <c r="AU211" s="143" t="s">
        <v>80</v>
      </c>
      <c r="AY211" s="17" t="s">
        <v>189</v>
      </c>
      <c r="BE211" s="144">
        <f>IF(N211="základní",J211,0)</f>
        <v>0</v>
      </c>
      <c r="BF211" s="144">
        <f>IF(N211="snížená",J211,0)</f>
        <v>0</v>
      </c>
      <c r="BG211" s="144">
        <f>IF(N211="zákl. přenesená",J211,0)</f>
        <v>0</v>
      </c>
      <c r="BH211" s="144">
        <f>IF(N211="sníž. přenesená",J211,0)</f>
        <v>0</v>
      </c>
      <c r="BI211" s="144">
        <f>IF(N211="nulová",J211,0)</f>
        <v>0</v>
      </c>
      <c r="BJ211" s="17" t="s">
        <v>78</v>
      </c>
      <c r="BK211" s="144">
        <f>ROUND(I211*H211,2)</f>
        <v>0</v>
      </c>
      <c r="BL211" s="17" t="s">
        <v>291</v>
      </c>
      <c r="BM211" s="143" t="s">
        <v>1624</v>
      </c>
    </row>
    <row r="212" spans="2:65" s="1" customFormat="1" ht="16.5" customHeight="1">
      <c r="B212" s="32"/>
      <c r="C212" s="132" t="s">
        <v>71</v>
      </c>
      <c r="D212" s="132" t="s">
        <v>191</v>
      </c>
      <c r="E212" s="133" t="s">
        <v>2367</v>
      </c>
      <c r="F212" s="134" t="s">
        <v>2368</v>
      </c>
      <c r="G212" s="135" t="s">
        <v>256</v>
      </c>
      <c r="H212" s="136">
        <v>0.25800000000000001</v>
      </c>
      <c r="I212" s="137"/>
      <c r="J212" s="138">
        <f>ROUND(I212*H212,2)</f>
        <v>0</v>
      </c>
      <c r="K212" s="134" t="s">
        <v>18</v>
      </c>
      <c r="L212" s="32"/>
      <c r="M212" s="139" t="s">
        <v>18</v>
      </c>
      <c r="N212" s="140" t="s">
        <v>42</v>
      </c>
      <c r="P212" s="141">
        <f>O212*H212</f>
        <v>0</v>
      </c>
      <c r="Q212" s="141">
        <v>0</v>
      </c>
      <c r="R212" s="141">
        <f>Q212*H212</f>
        <v>0</v>
      </c>
      <c r="S212" s="141">
        <v>0</v>
      </c>
      <c r="T212" s="142">
        <f>S212*H212</f>
        <v>0</v>
      </c>
      <c r="AR212" s="143" t="s">
        <v>291</v>
      </c>
      <c r="AT212" s="143" t="s">
        <v>191</v>
      </c>
      <c r="AU212" s="143" t="s">
        <v>80</v>
      </c>
      <c r="AY212" s="17" t="s">
        <v>189</v>
      </c>
      <c r="BE212" s="144">
        <f>IF(N212="základní",J212,0)</f>
        <v>0</v>
      </c>
      <c r="BF212" s="144">
        <f>IF(N212="snížená",J212,0)</f>
        <v>0</v>
      </c>
      <c r="BG212" s="144">
        <f>IF(N212="zákl. přenesená",J212,0)</f>
        <v>0</v>
      </c>
      <c r="BH212" s="144">
        <f>IF(N212="sníž. přenesená",J212,0)</f>
        <v>0</v>
      </c>
      <c r="BI212" s="144">
        <f>IF(N212="nulová",J212,0)</f>
        <v>0</v>
      </c>
      <c r="BJ212" s="17" t="s">
        <v>78</v>
      </c>
      <c r="BK212" s="144">
        <f>ROUND(I212*H212,2)</f>
        <v>0</v>
      </c>
      <c r="BL212" s="17" t="s">
        <v>291</v>
      </c>
      <c r="BM212" s="143" t="s">
        <v>1636</v>
      </c>
    </row>
    <row r="213" spans="2:65" s="11" customFormat="1" ht="22.9" customHeight="1">
      <c r="B213" s="120"/>
      <c r="D213" s="121" t="s">
        <v>70</v>
      </c>
      <c r="E213" s="130" t="s">
        <v>2369</v>
      </c>
      <c r="F213" s="130" t="s">
        <v>2370</v>
      </c>
      <c r="I213" s="123"/>
      <c r="J213" s="131">
        <f>BK213</f>
        <v>0</v>
      </c>
      <c r="L213" s="120"/>
      <c r="M213" s="125"/>
      <c r="P213" s="126">
        <f>SUM(P214:P245)</f>
        <v>0</v>
      </c>
      <c r="R213" s="126">
        <f>SUM(R214:R245)</f>
        <v>0</v>
      </c>
      <c r="T213" s="127">
        <f>SUM(T214:T245)</f>
        <v>0</v>
      </c>
      <c r="AR213" s="121" t="s">
        <v>80</v>
      </c>
      <c r="AT213" s="128" t="s">
        <v>70</v>
      </c>
      <c r="AU213" s="128" t="s">
        <v>78</v>
      </c>
      <c r="AY213" s="121" t="s">
        <v>189</v>
      </c>
      <c r="BK213" s="129">
        <f>SUM(BK214:BK245)</f>
        <v>0</v>
      </c>
    </row>
    <row r="214" spans="2:65" s="1" customFormat="1" ht="16.5" customHeight="1">
      <c r="B214" s="32"/>
      <c r="C214" s="132" t="s">
        <v>71</v>
      </c>
      <c r="D214" s="132" t="s">
        <v>191</v>
      </c>
      <c r="E214" s="133" t="s">
        <v>2371</v>
      </c>
      <c r="F214" s="134" t="s">
        <v>2372</v>
      </c>
      <c r="G214" s="135" t="s">
        <v>286</v>
      </c>
      <c r="H214" s="136">
        <v>2</v>
      </c>
      <c r="I214" s="137"/>
      <c r="J214" s="138">
        <f t="shared" ref="J214:J222" si="40">ROUND(I214*H214,2)</f>
        <v>0</v>
      </c>
      <c r="K214" s="134" t="s">
        <v>18</v>
      </c>
      <c r="L214" s="32"/>
      <c r="M214" s="139" t="s">
        <v>18</v>
      </c>
      <c r="N214" s="140" t="s">
        <v>42</v>
      </c>
      <c r="P214" s="141">
        <f t="shared" ref="P214:P222" si="41">O214*H214</f>
        <v>0</v>
      </c>
      <c r="Q214" s="141">
        <v>0</v>
      </c>
      <c r="R214" s="141">
        <f t="shared" ref="R214:R222" si="42">Q214*H214</f>
        <v>0</v>
      </c>
      <c r="S214" s="141">
        <v>0</v>
      </c>
      <c r="T214" s="142">
        <f t="shared" ref="T214:T222" si="43">S214*H214</f>
        <v>0</v>
      </c>
      <c r="AR214" s="143" t="s">
        <v>291</v>
      </c>
      <c r="AT214" s="143" t="s">
        <v>191</v>
      </c>
      <c r="AU214" s="143" t="s">
        <v>80</v>
      </c>
      <c r="AY214" s="17" t="s">
        <v>189</v>
      </c>
      <c r="BE214" s="144">
        <f t="shared" ref="BE214:BE222" si="44">IF(N214="základní",J214,0)</f>
        <v>0</v>
      </c>
      <c r="BF214" s="144">
        <f t="shared" ref="BF214:BF222" si="45">IF(N214="snížená",J214,0)</f>
        <v>0</v>
      </c>
      <c r="BG214" s="144">
        <f t="shared" ref="BG214:BG222" si="46">IF(N214="zákl. přenesená",J214,0)</f>
        <v>0</v>
      </c>
      <c r="BH214" s="144">
        <f t="shared" ref="BH214:BH222" si="47">IF(N214="sníž. přenesená",J214,0)</f>
        <v>0</v>
      </c>
      <c r="BI214" s="144">
        <f t="shared" ref="BI214:BI222" si="48">IF(N214="nulová",J214,0)</f>
        <v>0</v>
      </c>
      <c r="BJ214" s="17" t="s">
        <v>78</v>
      </c>
      <c r="BK214" s="144">
        <f t="shared" ref="BK214:BK222" si="49">ROUND(I214*H214,2)</f>
        <v>0</v>
      </c>
      <c r="BL214" s="17" t="s">
        <v>291</v>
      </c>
      <c r="BM214" s="143" t="s">
        <v>1648</v>
      </c>
    </row>
    <row r="215" spans="2:65" s="1" customFormat="1" ht="16.5" customHeight="1">
      <c r="B215" s="32"/>
      <c r="C215" s="132" t="s">
        <v>71</v>
      </c>
      <c r="D215" s="132" t="s">
        <v>191</v>
      </c>
      <c r="E215" s="133" t="s">
        <v>2373</v>
      </c>
      <c r="F215" s="134" t="s">
        <v>2374</v>
      </c>
      <c r="G215" s="135" t="s">
        <v>286</v>
      </c>
      <c r="H215" s="136">
        <v>13</v>
      </c>
      <c r="I215" s="137"/>
      <c r="J215" s="138">
        <f t="shared" si="40"/>
        <v>0</v>
      </c>
      <c r="K215" s="134" t="s">
        <v>18</v>
      </c>
      <c r="L215" s="32"/>
      <c r="M215" s="139" t="s">
        <v>18</v>
      </c>
      <c r="N215" s="140" t="s">
        <v>42</v>
      </c>
      <c r="P215" s="141">
        <f t="shared" si="41"/>
        <v>0</v>
      </c>
      <c r="Q215" s="141">
        <v>0</v>
      </c>
      <c r="R215" s="141">
        <f t="shared" si="42"/>
        <v>0</v>
      </c>
      <c r="S215" s="141">
        <v>0</v>
      </c>
      <c r="T215" s="142">
        <f t="shared" si="43"/>
        <v>0</v>
      </c>
      <c r="AR215" s="143" t="s">
        <v>291</v>
      </c>
      <c r="AT215" s="143" t="s">
        <v>191</v>
      </c>
      <c r="AU215" s="143" t="s">
        <v>80</v>
      </c>
      <c r="AY215" s="17" t="s">
        <v>189</v>
      </c>
      <c r="BE215" s="144">
        <f t="shared" si="44"/>
        <v>0</v>
      </c>
      <c r="BF215" s="144">
        <f t="shared" si="45"/>
        <v>0</v>
      </c>
      <c r="BG215" s="144">
        <f t="shared" si="46"/>
        <v>0</v>
      </c>
      <c r="BH215" s="144">
        <f t="shared" si="47"/>
        <v>0</v>
      </c>
      <c r="BI215" s="144">
        <f t="shared" si="48"/>
        <v>0</v>
      </c>
      <c r="BJ215" s="17" t="s">
        <v>78</v>
      </c>
      <c r="BK215" s="144">
        <f t="shared" si="49"/>
        <v>0</v>
      </c>
      <c r="BL215" s="17" t="s">
        <v>291</v>
      </c>
      <c r="BM215" s="143" t="s">
        <v>1659</v>
      </c>
    </row>
    <row r="216" spans="2:65" s="1" customFormat="1" ht="16.5" customHeight="1">
      <c r="B216" s="32"/>
      <c r="C216" s="132" t="s">
        <v>71</v>
      </c>
      <c r="D216" s="132" t="s">
        <v>191</v>
      </c>
      <c r="E216" s="133" t="s">
        <v>2375</v>
      </c>
      <c r="F216" s="134" t="s">
        <v>2376</v>
      </c>
      <c r="G216" s="135" t="s">
        <v>286</v>
      </c>
      <c r="H216" s="136">
        <v>99</v>
      </c>
      <c r="I216" s="137"/>
      <c r="J216" s="138">
        <f t="shared" si="40"/>
        <v>0</v>
      </c>
      <c r="K216" s="134" t="s">
        <v>18</v>
      </c>
      <c r="L216" s="32"/>
      <c r="M216" s="139" t="s">
        <v>18</v>
      </c>
      <c r="N216" s="140" t="s">
        <v>42</v>
      </c>
      <c r="P216" s="141">
        <f t="shared" si="41"/>
        <v>0</v>
      </c>
      <c r="Q216" s="141">
        <v>0</v>
      </c>
      <c r="R216" s="141">
        <f t="shared" si="42"/>
        <v>0</v>
      </c>
      <c r="S216" s="141">
        <v>0</v>
      </c>
      <c r="T216" s="142">
        <f t="shared" si="43"/>
        <v>0</v>
      </c>
      <c r="AR216" s="143" t="s">
        <v>291</v>
      </c>
      <c r="AT216" s="143" t="s">
        <v>191</v>
      </c>
      <c r="AU216" s="143" t="s">
        <v>80</v>
      </c>
      <c r="AY216" s="17" t="s">
        <v>189</v>
      </c>
      <c r="BE216" s="144">
        <f t="shared" si="44"/>
        <v>0</v>
      </c>
      <c r="BF216" s="144">
        <f t="shared" si="45"/>
        <v>0</v>
      </c>
      <c r="BG216" s="144">
        <f t="shared" si="46"/>
        <v>0</v>
      </c>
      <c r="BH216" s="144">
        <f t="shared" si="47"/>
        <v>0</v>
      </c>
      <c r="BI216" s="144">
        <f t="shared" si="48"/>
        <v>0</v>
      </c>
      <c r="BJ216" s="17" t="s">
        <v>78</v>
      </c>
      <c r="BK216" s="144">
        <f t="shared" si="49"/>
        <v>0</v>
      </c>
      <c r="BL216" s="17" t="s">
        <v>291</v>
      </c>
      <c r="BM216" s="143" t="s">
        <v>1671</v>
      </c>
    </row>
    <row r="217" spans="2:65" s="1" customFormat="1" ht="16.5" customHeight="1">
      <c r="B217" s="32"/>
      <c r="C217" s="132" t="s">
        <v>71</v>
      </c>
      <c r="D217" s="132" t="s">
        <v>191</v>
      </c>
      <c r="E217" s="133" t="s">
        <v>2377</v>
      </c>
      <c r="F217" s="134" t="s">
        <v>2378</v>
      </c>
      <c r="G217" s="135" t="s">
        <v>286</v>
      </c>
      <c r="H217" s="136">
        <v>17</v>
      </c>
      <c r="I217" s="137"/>
      <c r="J217" s="138">
        <f t="shared" si="40"/>
        <v>0</v>
      </c>
      <c r="K217" s="134" t="s">
        <v>18</v>
      </c>
      <c r="L217" s="32"/>
      <c r="M217" s="139" t="s">
        <v>18</v>
      </c>
      <c r="N217" s="140" t="s">
        <v>42</v>
      </c>
      <c r="P217" s="141">
        <f t="shared" si="41"/>
        <v>0</v>
      </c>
      <c r="Q217" s="141">
        <v>0</v>
      </c>
      <c r="R217" s="141">
        <f t="shared" si="42"/>
        <v>0</v>
      </c>
      <c r="S217" s="141">
        <v>0</v>
      </c>
      <c r="T217" s="142">
        <f t="shared" si="43"/>
        <v>0</v>
      </c>
      <c r="AR217" s="143" t="s">
        <v>291</v>
      </c>
      <c r="AT217" s="143" t="s">
        <v>191</v>
      </c>
      <c r="AU217" s="143" t="s">
        <v>80</v>
      </c>
      <c r="AY217" s="17" t="s">
        <v>189</v>
      </c>
      <c r="BE217" s="144">
        <f t="shared" si="44"/>
        <v>0</v>
      </c>
      <c r="BF217" s="144">
        <f t="shared" si="45"/>
        <v>0</v>
      </c>
      <c r="BG217" s="144">
        <f t="shared" si="46"/>
        <v>0</v>
      </c>
      <c r="BH217" s="144">
        <f t="shared" si="47"/>
        <v>0</v>
      </c>
      <c r="BI217" s="144">
        <f t="shared" si="48"/>
        <v>0</v>
      </c>
      <c r="BJ217" s="17" t="s">
        <v>78</v>
      </c>
      <c r="BK217" s="144">
        <f t="shared" si="49"/>
        <v>0</v>
      </c>
      <c r="BL217" s="17" t="s">
        <v>291</v>
      </c>
      <c r="BM217" s="143" t="s">
        <v>1682</v>
      </c>
    </row>
    <row r="218" spans="2:65" s="1" customFormat="1" ht="16.5" customHeight="1">
      <c r="B218" s="32"/>
      <c r="C218" s="132" t="s">
        <v>71</v>
      </c>
      <c r="D218" s="132" t="s">
        <v>191</v>
      </c>
      <c r="E218" s="133" t="s">
        <v>2379</v>
      </c>
      <c r="F218" s="134" t="s">
        <v>2380</v>
      </c>
      <c r="G218" s="135" t="s">
        <v>286</v>
      </c>
      <c r="H218" s="136">
        <v>28</v>
      </c>
      <c r="I218" s="137"/>
      <c r="J218" s="138">
        <f t="shared" si="40"/>
        <v>0</v>
      </c>
      <c r="K218" s="134" t="s">
        <v>18</v>
      </c>
      <c r="L218" s="32"/>
      <c r="M218" s="139" t="s">
        <v>18</v>
      </c>
      <c r="N218" s="140" t="s">
        <v>42</v>
      </c>
      <c r="P218" s="141">
        <f t="shared" si="41"/>
        <v>0</v>
      </c>
      <c r="Q218" s="141">
        <v>0</v>
      </c>
      <c r="R218" s="141">
        <f t="shared" si="42"/>
        <v>0</v>
      </c>
      <c r="S218" s="141">
        <v>0</v>
      </c>
      <c r="T218" s="142">
        <f t="shared" si="43"/>
        <v>0</v>
      </c>
      <c r="AR218" s="143" t="s">
        <v>291</v>
      </c>
      <c r="AT218" s="143" t="s">
        <v>191</v>
      </c>
      <c r="AU218" s="143" t="s">
        <v>80</v>
      </c>
      <c r="AY218" s="17" t="s">
        <v>189</v>
      </c>
      <c r="BE218" s="144">
        <f t="shared" si="44"/>
        <v>0</v>
      </c>
      <c r="BF218" s="144">
        <f t="shared" si="45"/>
        <v>0</v>
      </c>
      <c r="BG218" s="144">
        <f t="shared" si="46"/>
        <v>0</v>
      </c>
      <c r="BH218" s="144">
        <f t="shared" si="47"/>
        <v>0</v>
      </c>
      <c r="BI218" s="144">
        <f t="shared" si="48"/>
        <v>0</v>
      </c>
      <c r="BJ218" s="17" t="s">
        <v>78</v>
      </c>
      <c r="BK218" s="144">
        <f t="shared" si="49"/>
        <v>0</v>
      </c>
      <c r="BL218" s="17" t="s">
        <v>291</v>
      </c>
      <c r="BM218" s="143" t="s">
        <v>1693</v>
      </c>
    </row>
    <row r="219" spans="2:65" s="1" customFormat="1" ht="16.5" customHeight="1">
      <c r="B219" s="32"/>
      <c r="C219" s="132" t="s">
        <v>71</v>
      </c>
      <c r="D219" s="132" t="s">
        <v>191</v>
      </c>
      <c r="E219" s="133" t="s">
        <v>2381</v>
      </c>
      <c r="F219" s="134" t="s">
        <v>2382</v>
      </c>
      <c r="G219" s="135" t="s">
        <v>286</v>
      </c>
      <c r="H219" s="136">
        <v>8</v>
      </c>
      <c r="I219" s="137"/>
      <c r="J219" s="138">
        <f t="shared" si="40"/>
        <v>0</v>
      </c>
      <c r="K219" s="134" t="s">
        <v>18</v>
      </c>
      <c r="L219" s="32"/>
      <c r="M219" s="139" t="s">
        <v>18</v>
      </c>
      <c r="N219" s="140" t="s">
        <v>42</v>
      </c>
      <c r="P219" s="141">
        <f t="shared" si="41"/>
        <v>0</v>
      </c>
      <c r="Q219" s="141">
        <v>0</v>
      </c>
      <c r="R219" s="141">
        <f t="shared" si="42"/>
        <v>0</v>
      </c>
      <c r="S219" s="141">
        <v>0</v>
      </c>
      <c r="T219" s="142">
        <f t="shared" si="43"/>
        <v>0</v>
      </c>
      <c r="AR219" s="143" t="s">
        <v>291</v>
      </c>
      <c r="AT219" s="143" t="s">
        <v>191</v>
      </c>
      <c r="AU219" s="143" t="s">
        <v>80</v>
      </c>
      <c r="AY219" s="17" t="s">
        <v>189</v>
      </c>
      <c r="BE219" s="144">
        <f t="shared" si="44"/>
        <v>0</v>
      </c>
      <c r="BF219" s="144">
        <f t="shared" si="45"/>
        <v>0</v>
      </c>
      <c r="BG219" s="144">
        <f t="shared" si="46"/>
        <v>0</v>
      </c>
      <c r="BH219" s="144">
        <f t="shared" si="47"/>
        <v>0</v>
      </c>
      <c r="BI219" s="144">
        <f t="shared" si="48"/>
        <v>0</v>
      </c>
      <c r="BJ219" s="17" t="s">
        <v>78</v>
      </c>
      <c r="BK219" s="144">
        <f t="shared" si="49"/>
        <v>0</v>
      </c>
      <c r="BL219" s="17" t="s">
        <v>291</v>
      </c>
      <c r="BM219" s="143" t="s">
        <v>1705</v>
      </c>
    </row>
    <row r="220" spans="2:65" s="1" customFormat="1" ht="16.5" customHeight="1">
      <c r="B220" s="32"/>
      <c r="C220" s="132" t="s">
        <v>71</v>
      </c>
      <c r="D220" s="132" t="s">
        <v>191</v>
      </c>
      <c r="E220" s="133" t="s">
        <v>2383</v>
      </c>
      <c r="F220" s="134" t="s">
        <v>2384</v>
      </c>
      <c r="G220" s="135" t="s">
        <v>286</v>
      </c>
      <c r="H220" s="136">
        <v>76</v>
      </c>
      <c r="I220" s="137"/>
      <c r="J220" s="138">
        <f t="shared" si="40"/>
        <v>0</v>
      </c>
      <c r="K220" s="134" t="s">
        <v>18</v>
      </c>
      <c r="L220" s="32"/>
      <c r="M220" s="139" t="s">
        <v>18</v>
      </c>
      <c r="N220" s="140" t="s">
        <v>42</v>
      </c>
      <c r="P220" s="141">
        <f t="shared" si="41"/>
        <v>0</v>
      </c>
      <c r="Q220" s="141">
        <v>0</v>
      </c>
      <c r="R220" s="141">
        <f t="shared" si="42"/>
        <v>0</v>
      </c>
      <c r="S220" s="141">
        <v>0</v>
      </c>
      <c r="T220" s="142">
        <f t="shared" si="43"/>
        <v>0</v>
      </c>
      <c r="AR220" s="143" t="s">
        <v>291</v>
      </c>
      <c r="AT220" s="143" t="s">
        <v>191</v>
      </c>
      <c r="AU220" s="143" t="s">
        <v>80</v>
      </c>
      <c r="AY220" s="17" t="s">
        <v>189</v>
      </c>
      <c r="BE220" s="144">
        <f t="shared" si="44"/>
        <v>0</v>
      </c>
      <c r="BF220" s="144">
        <f t="shared" si="45"/>
        <v>0</v>
      </c>
      <c r="BG220" s="144">
        <f t="shared" si="46"/>
        <v>0</v>
      </c>
      <c r="BH220" s="144">
        <f t="shared" si="47"/>
        <v>0</v>
      </c>
      <c r="BI220" s="144">
        <f t="shared" si="48"/>
        <v>0</v>
      </c>
      <c r="BJ220" s="17" t="s">
        <v>78</v>
      </c>
      <c r="BK220" s="144">
        <f t="shared" si="49"/>
        <v>0</v>
      </c>
      <c r="BL220" s="17" t="s">
        <v>291</v>
      </c>
      <c r="BM220" s="143" t="s">
        <v>1715</v>
      </c>
    </row>
    <row r="221" spans="2:65" s="1" customFormat="1" ht="16.5" customHeight="1">
      <c r="B221" s="32"/>
      <c r="C221" s="132" t="s">
        <v>71</v>
      </c>
      <c r="D221" s="132" t="s">
        <v>191</v>
      </c>
      <c r="E221" s="133" t="s">
        <v>2385</v>
      </c>
      <c r="F221" s="134" t="s">
        <v>2386</v>
      </c>
      <c r="G221" s="135" t="s">
        <v>286</v>
      </c>
      <c r="H221" s="136">
        <v>15.5</v>
      </c>
      <c r="I221" s="137"/>
      <c r="J221" s="138">
        <f t="shared" si="40"/>
        <v>0</v>
      </c>
      <c r="K221" s="134" t="s">
        <v>18</v>
      </c>
      <c r="L221" s="32"/>
      <c r="M221" s="139" t="s">
        <v>18</v>
      </c>
      <c r="N221" s="140" t="s">
        <v>42</v>
      </c>
      <c r="P221" s="141">
        <f t="shared" si="41"/>
        <v>0</v>
      </c>
      <c r="Q221" s="141">
        <v>0</v>
      </c>
      <c r="R221" s="141">
        <f t="shared" si="42"/>
        <v>0</v>
      </c>
      <c r="S221" s="141">
        <v>0</v>
      </c>
      <c r="T221" s="142">
        <f t="shared" si="43"/>
        <v>0</v>
      </c>
      <c r="AR221" s="143" t="s">
        <v>291</v>
      </c>
      <c r="AT221" s="143" t="s">
        <v>191</v>
      </c>
      <c r="AU221" s="143" t="s">
        <v>80</v>
      </c>
      <c r="AY221" s="17" t="s">
        <v>189</v>
      </c>
      <c r="BE221" s="144">
        <f t="shared" si="44"/>
        <v>0</v>
      </c>
      <c r="BF221" s="144">
        <f t="shared" si="45"/>
        <v>0</v>
      </c>
      <c r="BG221" s="144">
        <f t="shared" si="46"/>
        <v>0</v>
      </c>
      <c r="BH221" s="144">
        <f t="shared" si="47"/>
        <v>0</v>
      </c>
      <c r="BI221" s="144">
        <f t="shared" si="48"/>
        <v>0</v>
      </c>
      <c r="BJ221" s="17" t="s">
        <v>78</v>
      </c>
      <c r="BK221" s="144">
        <f t="shared" si="49"/>
        <v>0</v>
      </c>
      <c r="BL221" s="17" t="s">
        <v>291</v>
      </c>
      <c r="BM221" s="143" t="s">
        <v>1728</v>
      </c>
    </row>
    <row r="222" spans="2:65" s="1" customFormat="1" ht="16.5" customHeight="1">
      <c r="B222" s="32"/>
      <c r="C222" s="132" t="s">
        <v>71</v>
      </c>
      <c r="D222" s="132" t="s">
        <v>191</v>
      </c>
      <c r="E222" s="133" t="s">
        <v>2387</v>
      </c>
      <c r="F222" s="134" t="s">
        <v>2388</v>
      </c>
      <c r="G222" s="135" t="s">
        <v>286</v>
      </c>
      <c r="H222" s="136">
        <v>60.5</v>
      </c>
      <c r="I222" s="137"/>
      <c r="J222" s="138">
        <f t="shared" si="40"/>
        <v>0</v>
      </c>
      <c r="K222" s="134" t="s">
        <v>18</v>
      </c>
      <c r="L222" s="32"/>
      <c r="M222" s="139" t="s">
        <v>18</v>
      </c>
      <c r="N222" s="140" t="s">
        <v>42</v>
      </c>
      <c r="P222" s="141">
        <f t="shared" si="41"/>
        <v>0</v>
      </c>
      <c r="Q222" s="141">
        <v>0</v>
      </c>
      <c r="R222" s="141">
        <f t="shared" si="42"/>
        <v>0</v>
      </c>
      <c r="S222" s="141">
        <v>0</v>
      </c>
      <c r="T222" s="142">
        <f t="shared" si="43"/>
        <v>0</v>
      </c>
      <c r="AR222" s="143" t="s">
        <v>291</v>
      </c>
      <c r="AT222" s="143" t="s">
        <v>191</v>
      </c>
      <c r="AU222" s="143" t="s">
        <v>80</v>
      </c>
      <c r="AY222" s="17" t="s">
        <v>189</v>
      </c>
      <c r="BE222" s="144">
        <f t="shared" si="44"/>
        <v>0</v>
      </c>
      <c r="BF222" s="144">
        <f t="shared" si="45"/>
        <v>0</v>
      </c>
      <c r="BG222" s="144">
        <f t="shared" si="46"/>
        <v>0</v>
      </c>
      <c r="BH222" s="144">
        <f t="shared" si="47"/>
        <v>0</v>
      </c>
      <c r="BI222" s="144">
        <f t="shared" si="48"/>
        <v>0</v>
      </c>
      <c r="BJ222" s="17" t="s">
        <v>78</v>
      </c>
      <c r="BK222" s="144">
        <f t="shared" si="49"/>
        <v>0</v>
      </c>
      <c r="BL222" s="17" t="s">
        <v>291</v>
      </c>
      <c r="BM222" s="143" t="s">
        <v>1738</v>
      </c>
    </row>
    <row r="223" spans="2:65" s="12" customFormat="1">
      <c r="B223" s="149"/>
      <c r="D223" s="150" t="s">
        <v>144</v>
      </c>
      <c r="E223" s="151" t="s">
        <v>18</v>
      </c>
      <c r="F223" s="152" t="s">
        <v>2389</v>
      </c>
      <c r="H223" s="153">
        <v>60.5</v>
      </c>
      <c r="I223" s="154"/>
      <c r="L223" s="149"/>
      <c r="M223" s="155"/>
      <c r="T223" s="156"/>
      <c r="AT223" s="151" t="s">
        <v>144</v>
      </c>
      <c r="AU223" s="151" t="s">
        <v>80</v>
      </c>
      <c r="AV223" s="12" t="s">
        <v>80</v>
      </c>
      <c r="AW223" s="12" t="s">
        <v>32</v>
      </c>
      <c r="AX223" s="12" t="s">
        <v>71</v>
      </c>
      <c r="AY223" s="151" t="s">
        <v>189</v>
      </c>
    </row>
    <row r="224" spans="2:65" s="13" customFormat="1">
      <c r="B224" s="158"/>
      <c r="D224" s="150" t="s">
        <v>144</v>
      </c>
      <c r="E224" s="159" t="s">
        <v>18</v>
      </c>
      <c r="F224" s="160" t="s">
        <v>268</v>
      </c>
      <c r="H224" s="161">
        <v>60.5</v>
      </c>
      <c r="I224" s="162"/>
      <c r="L224" s="158"/>
      <c r="M224" s="163"/>
      <c r="T224" s="164"/>
      <c r="AT224" s="159" t="s">
        <v>144</v>
      </c>
      <c r="AU224" s="159" t="s">
        <v>80</v>
      </c>
      <c r="AV224" s="13" t="s">
        <v>195</v>
      </c>
      <c r="AW224" s="13" t="s">
        <v>32</v>
      </c>
      <c r="AX224" s="13" t="s">
        <v>78</v>
      </c>
      <c r="AY224" s="159" t="s">
        <v>189</v>
      </c>
    </row>
    <row r="225" spans="2:65" s="1" customFormat="1" ht="16.5" customHeight="1">
      <c r="B225" s="32"/>
      <c r="C225" s="132" t="s">
        <v>71</v>
      </c>
      <c r="D225" s="132" t="s">
        <v>191</v>
      </c>
      <c r="E225" s="133" t="s">
        <v>2390</v>
      </c>
      <c r="F225" s="134" t="s">
        <v>2391</v>
      </c>
      <c r="G225" s="135" t="s">
        <v>551</v>
      </c>
      <c r="H225" s="136">
        <v>27</v>
      </c>
      <c r="I225" s="137"/>
      <c r="J225" s="138">
        <f t="shared" ref="J225:J245" si="50">ROUND(I225*H225,2)</f>
        <v>0</v>
      </c>
      <c r="K225" s="134" t="s">
        <v>18</v>
      </c>
      <c r="L225" s="32"/>
      <c r="M225" s="139" t="s">
        <v>18</v>
      </c>
      <c r="N225" s="140" t="s">
        <v>42</v>
      </c>
      <c r="P225" s="141">
        <f t="shared" ref="P225:P245" si="51">O225*H225</f>
        <v>0</v>
      </c>
      <c r="Q225" s="141">
        <v>0</v>
      </c>
      <c r="R225" s="141">
        <f t="shared" ref="R225:R245" si="52">Q225*H225</f>
        <v>0</v>
      </c>
      <c r="S225" s="141">
        <v>0</v>
      </c>
      <c r="T225" s="142">
        <f t="shared" ref="T225:T245" si="53">S225*H225</f>
        <v>0</v>
      </c>
      <c r="AR225" s="143" t="s">
        <v>291</v>
      </c>
      <c r="AT225" s="143" t="s">
        <v>191</v>
      </c>
      <c r="AU225" s="143" t="s">
        <v>80</v>
      </c>
      <c r="AY225" s="17" t="s">
        <v>189</v>
      </c>
      <c r="BE225" s="144">
        <f t="shared" ref="BE225:BE245" si="54">IF(N225="základní",J225,0)</f>
        <v>0</v>
      </c>
      <c r="BF225" s="144">
        <f t="shared" ref="BF225:BF245" si="55">IF(N225="snížená",J225,0)</f>
        <v>0</v>
      </c>
      <c r="BG225" s="144">
        <f t="shared" ref="BG225:BG245" si="56">IF(N225="zákl. přenesená",J225,0)</f>
        <v>0</v>
      </c>
      <c r="BH225" s="144">
        <f t="shared" ref="BH225:BH245" si="57">IF(N225="sníž. přenesená",J225,0)</f>
        <v>0</v>
      </c>
      <c r="BI225" s="144">
        <f t="shared" ref="BI225:BI245" si="58">IF(N225="nulová",J225,0)</f>
        <v>0</v>
      </c>
      <c r="BJ225" s="17" t="s">
        <v>78</v>
      </c>
      <c r="BK225" s="144">
        <f t="shared" ref="BK225:BK245" si="59">ROUND(I225*H225,2)</f>
        <v>0</v>
      </c>
      <c r="BL225" s="17" t="s">
        <v>291</v>
      </c>
      <c r="BM225" s="143" t="s">
        <v>1749</v>
      </c>
    </row>
    <row r="226" spans="2:65" s="1" customFormat="1" ht="16.5" customHeight="1">
      <c r="B226" s="32"/>
      <c r="C226" s="132" t="s">
        <v>71</v>
      </c>
      <c r="D226" s="132" t="s">
        <v>191</v>
      </c>
      <c r="E226" s="133" t="s">
        <v>2392</v>
      </c>
      <c r="F226" s="134" t="s">
        <v>2393</v>
      </c>
      <c r="G226" s="135" t="s">
        <v>551</v>
      </c>
      <c r="H226" s="136">
        <v>14</v>
      </c>
      <c r="I226" s="137"/>
      <c r="J226" s="138">
        <f t="shared" si="50"/>
        <v>0</v>
      </c>
      <c r="K226" s="134" t="s">
        <v>18</v>
      </c>
      <c r="L226" s="32"/>
      <c r="M226" s="139" t="s">
        <v>18</v>
      </c>
      <c r="N226" s="140" t="s">
        <v>42</v>
      </c>
      <c r="P226" s="141">
        <f t="shared" si="51"/>
        <v>0</v>
      </c>
      <c r="Q226" s="141">
        <v>0</v>
      </c>
      <c r="R226" s="141">
        <f t="shared" si="52"/>
        <v>0</v>
      </c>
      <c r="S226" s="141">
        <v>0</v>
      </c>
      <c r="T226" s="142">
        <f t="shared" si="53"/>
        <v>0</v>
      </c>
      <c r="AR226" s="143" t="s">
        <v>291</v>
      </c>
      <c r="AT226" s="143" t="s">
        <v>191</v>
      </c>
      <c r="AU226" s="143" t="s">
        <v>80</v>
      </c>
      <c r="AY226" s="17" t="s">
        <v>189</v>
      </c>
      <c r="BE226" s="144">
        <f t="shared" si="54"/>
        <v>0</v>
      </c>
      <c r="BF226" s="144">
        <f t="shared" si="55"/>
        <v>0</v>
      </c>
      <c r="BG226" s="144">
        <f t="shared" si="56"/>
        <v>0</v>
      </c>
      <c r="BH226" s="144">
        <f t="shared" si="57"/>
        <v>0</v>
      </c>
      <c r="BI226" s="144">
        <f t="shared" si="58"/>
        <v>0</v>
      </c>
      <c r="BJ226" s="17" t="s">
        <v>78</v>
      </c>
      <c r="BK226" s="144">
        <f t="shared" si="59"/>
        <v>0</v>
      </c>
      <c r="BL226" s="17" t="s">
        <v>291</v>
      </c>
      <c r="BM226" s="143" t="s">
        <v>1760</v>
      </c>
    </row>
    <row r="227" spans="2:65" s="1" customFormat="1" ht="16.5" customHeight="1">
      <c r="B227" s="32"/>
      <c r="C227" s="132" t="s">
        <v>71</v>
      </c>
      <c r="D227" s="132" t="s">
        <v>191</v>
      </c>
      <c r="E227" s="133" t="s">
        <v>2394</v>
      </c>
      <c r="F227" s="134" t="s">
        <v>2395</v>
      </c>
      <c r="G227" s="135" t="s">
        <v>2396</v>
      </c>
      <c r="H227" s="136">
        <v>2</v>
      </c>
      <c r="I227" s="137"/>
      <c r="J227" s="138">
        <f t="shared" si="50"/>
        <v>0</v>
      </c>
      <c r="K227" s="134" t="s">
        <v>18</v>
      </c>
      <c r="L227" s="32"/>
      <c r="M227" s="139" t="s">
        <v>18</v>
      </c>
      <c r="N227" s="140" t="s">
        <v>42</v>
      </c>
      <c r="P227" s="141">
        <f t="shared" si="51"/>
        <v>0</v>
      </c>
      <c r="Q227" s="141">
        <v>0</v>
      </c>
      <c r="R227" s="141">
        <f t="shared" si="52"/>
        <v>0</v>
      </c>
      <c r="S227" s="141">
        <v>0</v>
      </c>
      <c r="T227" s="142">
        <f t="shared" si="53"/>
        <v>0</v>
      </c>
      <c r="AR227" s="143" t="s">
        <v>291</v>
      </c>
      <c r="AT227" s="143" t="s">
        <v>191</v>
      </c>
      <c r="AU227" s="143" t="s">
        <v>80</v>
      </c>
      <c r="AY227" s="17" t="s">
        <v>189</v>
      </c>
      <c r="BE227" s="144">
        <f t="shared" si="54"/>
        <v>0</v>
      </c>
      <c r="BF227" s="144">
        <f t="shared" si="55"/>
        <v>0</v>
      </c>
      <c r="BG227" s="144">
        <f t="shared" si="56"/>
        <v>0</v>
      </c>
      <c r="BH227" s="144">
        <f t="shared" si="57"/>
        <v>0</v>
      </c>
      <c r="BI227" s="144">
        <f t="shared" si="58"/>
        <v>0</v>
      </c>
      <c r="BJ227" s="17" t="s">
        <v>78</v>
      </c>
      <c r="BK227" s="144">
        <f t="shared" si="59"/>
        <v>0</v>
      </c>
      <c r="BL227" s="17" t="s">
        <v>291</v>
      </c>
      <c r="BM227" s="143" t="s">
        <v>1770</v>
      </c>
    </row>
    <row r="228" spans="2:65" s="1" customFormat="1" ht="16.5" customHeight="1">
      <c r="B228" s="32"/>
      <c r="C228" s="132" t="s">
        <v>71</v>
      </c>
      <c r="D228" s="132" t="s">
        <v>191</v>
      </c>
      <c r="E228" s="133" t="s">
        <v>2397</v>
      </c>
      <c r="F228" s="134" t="s">
        <v>2398</v>
      </c>
      <c r="G228" s="135" t="s">
        <v>551</v>
      </c>
      <c r="H228" s="136">
        <v>3</v>
      </c>
      <c r="I228" s="137"/>
      <c r="J228" s="138">
        <f t="shared" si="50"/>
        <v>0</v>
      </c>
      <c r="K228" s="134" t="s">
        <v>18</v>
      </c>
      <c r="L228" s="32"/>
      <c r="M228" s="139" t="s">
        <v>18</v>
      </c>
      <c r="N228" s="140" t="s">
        <v>42</v>
      </c>
      <c r="P228" s="141">
        <f t="shared" si="51"/>
        <v>0</v>
      </c>
      <c r="Q228" s="141">
        <v>0</v>
      </c>
      <c r="R228" s="141">
        <f t="shared" si="52"/>
        <v>0</v>
      </c>
      <c r="S228" s="141">
        <v>0</v>
      </c>
      <c r="T228" s="142">
        <f t="shared" si="53"/>
        <v>0</v>
      </c>
      <c r="AR228" s="143" t="s">
        <v>291</v>
      </c>
      <c r="AT228" s="143" t="s">
        <v>191</v>
      </c>
      <c r="AU228" s="143" t="s">
        <v>80</v>
      </c>
      <c r="AY228" s="17" t="s">
        <v>189</v>
      </c>
      <c r="BE228" s="144">
        <f t="shared" si="54"/>
        <v>0</v>
      </c>
      <c r="BF228" s="144">
        <f t="shared" si="55"/>
        <v>0</v>
      </c>
      <c r="BG228" s="144">
        <f t="shared" si="56"/>
        <v>0</v>
      </c>
      <c r="BH228" s="144">
        <f t="shared" si="57"/>
        <v>0</v>
      </c>
      <c r="BI228" s="144">
        <f t="shared" si="58"/>
        <v>0</v>
      </c>
      <c r="BJ228" s="17" t="s">
        <v>78</v>
      </c>
      <c r="BK228" s="144">
        <f t="shared" si="59"/>
        <v>0</v>
      </c>
      <c r="BL228" s="17" t="s">
        <v>291</v>
      </c>
      <c r="BM228" s="143" t="s">
        <v>1782</v>
      </c>
    </row>
    <row r="229" spans="2:65" s="1" customFormat="1" ht="16.5" customHeight="1">
      <c r="B229" s="32"/>
      <c r="C229" s="132" t="s">
        <v>71</v>
      </c>
      <c r="D229" s="132" t="s">
        <v>191</v>
      </c>
      <c r="E229" s="133" t="s">
        <v>2399</v>
      </c>
      <c r="F229" s="134" t="s">
        <v>2400</v>
      </c>
      <c r="G229" s="135" t="s">
        <v>551</v>
      </c>
      <c r="H229" s="136">
        <v>6</v>
      </c>
      <c r="I229" s="137"/>
      <c r="J229" s="138">
        <f t="shared" si="50"/>
        <v>0</v>
      </c>
      <c r="K229" s="134" t="s">
        <v>18</v>
      </c>
      <c r="L229" s="32"/>
      <c r="M229" s="139" t="s">
        <v>18</v>
      </c>
      <c r="N229" s="140" t="s">
        <v>42</v>
      </c>
      <c r="P229" s="141">
        <f t="shared" si="51"/>
        <v>0</v>
      </c>
      <c r="Q229" s="141">
        <v>0</v>
      </c>
      <c r="R229" s="141">
        <f t="shared" si="52"/>
        <v>0</v>
      </c>
      <c r="S229" s="141">
        <v>0</v>
      </c>
      <c r="T229" s="142">
        <f t="shared" si="53"/>
        <v>0</v>
      </c>
      <c r="AR229" s="143" t="s">
        <v>291</v>
      </c>
      <c r="AT229" s="143" t="s">
        <v>191</v>
      </c>
      <c r="AU229" s="143" t="s">
        <v>80</v>
      </c>
      <c r="AY229" s="17" t="s">
        <v>189</v>
      </c>
      <c r="BE229" s="144">
        <f t="shared" si="54"/>
        <v>0</v>
      </c>
      <c r="BF229" s="144">
        <f t="shared" si="55"/>
        <v>0</v>
      </c>
      <c r="BG229" s="144">
        <f t="shared" si="56"/>
        <v>0</v>
      </c>
      <c r="BH229" s="144">
        <f t="shared" si="57"/>
        <v>0</v>
      </c>
      <c r="BI229" s="144">
        <f t="shared" si="58"/>
        <v>0</v>
      </c>
      <c r="BJ229" s="17" t="s">
        <v>78</v>
      </c>
      <c r="BK229" s="144">
        <f t="shared" si="59"/>
        <v>0</v>
      </c>
      <c r="BL229" s="17" t="s">
        <v>291</v>
      </c>
      <c r="BM229" s="143" t="s">
        <v>1792</v>
      </c>
    </row>
    <row r="230" spans="2:65" s="1" customFormat="1" ht="16.5" customHeight="1">
      <c r="B230" s="32"/>
      <c r="C230" s="132" t="s">
        <v>71</v>
      </c>
      <c r="D230" s="132" t="s">
        <v>191</v>
      </c>
      <c r="E230" s="133" t="s">
        <v>2401</v>
      </c>
      <c r="F230" s="134" t="s">
        <v>2402</v>
      </c>
      <c r="G230" s="135" t="s">
        <v>551</v>
      </c>
      <c r="H230" s="136">
        <v>1</v>
      </c>
      <c r="I230" s="137"/>
      <c r="J230" s="138">
        <f t="shared" si="50"/>
        <v>0</v>
      </c>
      <c r="K230" s="134" t="s">
        <v>18</v>
      </c>
      <c r="L230" s="32"/>
      <c r="M230" s="139" t="s">
        <v>18</v>
      </c>
      <c r="N230" s="140" t="s">
        <v>42</v>
      </c>
      <c r="P230" s="141">
        <f t="shared" si="51"/>
        <v>0</v>
      </c>
      <c r="Q230" s="141">
        <v>0</v>
      </c>
      <c r="R230" s="141">
        <f t="shared" si="52"/>
        <v>0</v>
      </c>
      <c r="S230" s="141">
        <v>0</v>
      </c>
      <c r="T230" s="142">
        <f t="shared" si="53"/>
        <v>0</v>
      </c>
      <c r="AR230" s="143" t="s">
        <v>291</v>
      </c>
      <c r="AT230" s="143" t="s">
        <v>191</v>
      </c>
      <c r="AU230" s="143" t="s">
        <v>80</v>
      </c>
      <c r="AY230" s="17" t="s">
        <v>189</v>
      </c>
      <c r="BE230" s="144">
        <f t="shared" si="54"/>
        <v>0</v>
      </c>
      <c r="BF230" s="144">
        <f t="shared" si="55"/>
        <v>0</v>
      </c>
      <c r="BG230" s="144">
        <f t="shared" si="56"/>
        <v>0</v>
      </c>
      <c r="BH230" s="144">
        <f t="shared" si="57"/>
        <v>0</v>
      </c>
      <c r="BI230" s="144">
        <f t="shared" si="58"/>
        <v>0</v>
      </c>
      <c r="BJ230" s="17" t="s">
        <v>78</v>
      </c>
      <c r="BK230" s="144">
        <f t="shared" si="59"/>
        <v>0</v>
      </c>
      <c r="BL230" s="17" t="s">
        <v>291</v>
      </c>
      <c r="BM230" s="143" t="s">
        <v>1803</v>
      </c>
    </row>
    <row r="231" spans="2:65" s="1" customFormat="1" ht="16.5" customHeight="1">
      <c r="B231" s="32"/>
      <c r="C231" s="132" t="s">
        <v>71</v>
      </c>
      <c r="D231" s="132" t="s">
        <v>191</v>
      </c>
      <c r="E231" s="133" t="s">
        <v>2403</v>
      </c>
      <c r="F231" s="134" t="s">
        <v>2404</v>
      </c>
      <c r="G231" s="135" t="s">
        <v>551</v>
      </c>
      <c r="H231" s="136">
        <v>1</v>
      </c>
      <c r="I231" s="137"/>
      <c r="J231" s="138">
        <f t="shared" si="50"/>
        <v>0</v>
      </c>
      <c r="K231" s="134" t="s">
        <v>18</v>
      </c>
      <c r="L231" s="32"/>
      <c r="M231" s="139" t="s">
        <v>18</v>
      </c>
      <c r="N231" s="140" t="s">
        <v>42</v>
      </c>
      <c r="P231" s="141">
        <f t="shared" si="51"/>
        <v>0</v>
      </c>
      <c r="Q231" s="141">
        <v>0</v>
      </c>
      <c r="R231" s="141">
        <f t="shared" si="52"/>
        <v>0</v>
      </c>
      <c r="S231" s="141">
        <v>0</v>
      </c>
      <c r="T231" s="142">
        <f t="shared" si="53"/>
        <v>0</v>
      </c>
      <c r="AR231" s="143" t="s">
        <v>291</v>
      </c>
      <c r="AT231" s="143" t="s">
        <v>191</v>
      </c>
      <c r="AU231" s="143" t="s">
        <v>80</v>
      </c>
      <c r="AY231" s="17" t="s">
        <v>189</v>
      </c>
      <c r="BE231" s="144">
        <f t="shared" si="54"/>
        <v>0</v>
      </c>
      <c r="BF231" s="144">
        <f t="shared" si="55"/>
        <v>0</v>
      </c>
      <c r="BG231" s="144">
        <f t="shared" si="56"/>
        <v>0</v>
      </c>
      <c r="BH231" s="144">
        <f t="shared" si="57"/>
        <v>0</v>
      </c>
      <c r="BI231" s="144">
        <f t="shared" si="58"/>
        <v>0</v>
      </c>
      <c r="BJ231" s="17" t="s">
        <v>78</v>
      </c>
      <c r="BK231" s="144">
        <f t="shared" si="59"/>
        <v>0</v>
      </c>
      <c r="BL231" s="17" t="s">
        <v>291</v>
      </c>
      <c r="BM231" s="143" t="s">
        <v>1815</v>
      </c>
    </row>
    <row r="232" spans="2:65" s="1" customFormat="1" ht="16.5" customHeight="1">
      <c r="B232" s="32"/>
      <c r="C232" s="132" t="s">
        <v>71</v>
      </c>
      <c r="D232" s="132" t="s">
        <v>191</v>
      </c>
      <c r="E232" s="133" t="s">
        <v>2405</v>
      </c>
      <c r="F232" s="134" t="s">
        <v>2406</v>
      </c>
      <c r="G232" s="135" t="s">
        <v>551</v>
      </c>
      <c r="H232" s="136">
        <v>1</v>
      </c>
      <c r="I232" s="137"/>
      <c r="J232" s="138">
        <f t="shared" si="50"/>
        <v>0</v>
      </c>
      <c r="K232" s="134" t="s">
        <v>18</v>
      </c>
      <c r="L232" s="32"/>
      <c r="M232" s="139" t="s">
        <v>18</v>
      </c>
      <c r="N232" s="140" t="s">
        <v>42</v>
      </c>
      <c r="P232" s="141">
        <f t="shared" si="51"/>
        <v>0</v>
      </c>
      <c r="Q232" s="141">
        <v>0</v>
      </c>
      <c r="R232" s="141">
        <f t="shared" si="52"/>
        <v>0</v>
      </c>
      <c r="S232" s="141">
        <v>0</v>
      </c>
      <c r="T232" s="142">
        <f t="shared" si="53"/>
        <v>0</v>
      </c>
      <c r="AR232" s="143" t="s">
        <v>291</v>
      </c>
      <c r="AT232" s="143" t="s">
        <v>191</v>
      </c>
      <c r="AU232" s="143" t="s">
        <v>80</v>
      </c>
      <c r="AY232" s="17" t="s">
        <v>189</v>
      </c>
      <c r="BE232" s="144">
        <f t="shared" si="54"/>
        <v>0</v>
      </c>
      <c r="BF232" s="144">
        <f t="shared" si="55"/>
        <v>0</v>
      </c>
      <c r="BG232" s="144">
        <f t="shared" si="56"/>
        <v>0</v>
      </c>
      <c r="BH232" s="144">
        <f t="shared" si="57"/>
        <v>0</v>
      </c>
      <c r="BI232" s="144">
        <f t="shared" si="58"/>
        <v>0</v>
      </c>
      <c r="BJ232" s="17" t="s">
        <v>78</v>
      </c>
      <c r="BK232" s="144">
        <f t="shared" si="59"/>
        <v>0</v>
      </c>
      <c r="BL232" s="17" t="s">
        <v>291</v>
      </c>
      <c r="BM232" s="143" t="s">
        <v>1826</v>
      </c>
    </row>
    <row r="233" spans="2:65" s="1" customFormat="1" ht="16.5" customHeight="1">
      <c r="B233" s="32"/>
      <c r="C233" s="132" t="s">
        <v>71</v>
      </c>
      <c r="D233" s="132" t="s">
        <v>191</v>
      </c>
      <c r="E233" s="133" t="s">
        <v>2407</v>
      </c>
      <c r="F233" s="134" t="s">
        <v>2408</v>
      </c>
      <c r="G233" s="135" t="s">
        <v>551</v>
      </c>
      <c r="H233" s="136">
        <v>1</v>
      </c>
      <c r="I233" s="137"/>
      <c r="J233" s="138">
        <f t="shared" si="50"/>
        <v>0</v>
      </c>
      <c r="K233" s="134" t="s">
        <v>18</v>
      </c>
      <c r="L233" s="32"/>
      <c r="M233" s="139" t="s">
        <v>18</v>
      </c>
      <c r="N233" s="140" t="s">
        <v>42</v>
      </c>
      <c r="P233" s="141">
        <f t="shared" si="51"/>
        <v>0</v>
      </c>
      <c r="Q233" s="141">
        <v>0</v>
      </c>
      <c r="R233" s="141">
        <f t="shared" si="52"/>
        <v>0</v>
      </c>
      <c r="S233" s="141">
        <v>0</v>
      </c>
      <c r="T233" s="142">
        <f t="shared" si="53"/>
        <v>0</v>
      </c>
      <c r="AR233" s="143" t="s">
        <v>291</v>
      </c>
      <c r="AT233" s="143" t="s">
        <v>191</v>
      </c>
      <c r="AU233" s="143" t="s">
        <v>80</v>
      </c>
      <c r="AY233" s="17" t="s">
        <v>189</v>
      </c>
      <c r="BE233" s="144">
        <f t="shared" si="54"/>
        <v>0</v>
      </c>
      <c r="BF233" s="144">
        <f t="shared" si="55"/>
        <v>0</v>
      </c>
      <c r="BG233" s="144">
        <f t="shared" si="56"/>
        <v>0</v>
      </c>
      <c r="BH233" s="144">
        <f t="shared" si="57"/>
        <v>0</v>
      </c>
      <c r="BI233" s="144">
        <f t="shared" si="58"/>
        <v>0</v>
      </c>
      <c r="BJ233" s="17" t="s">
        <v>78</v>
      </c>
      <c r="BK233" s="144">
        <f t="shared" si="59"/>
        <v>0</v>
      </c>
      <c r="BL233" s="17" t="s">
        <v>291</v>
      </c>
      <c r="BM233" s="143" t="s">
        <v>1838</v>
      </c>
    </row>
    <row r="234" spans="2:65" s="1" customFormat="1" ht="16.5" customHeight="1">
      <c r="B234" s="32"/>
      <c r="C234" s="132" t="s">
        <v>71</v>
      </c>
      <c r="D234" s="132" t="s">
        <v>191</v>
      </c>
      <c r="E234" s="133" t="s">
        <v>2409</v>
      </c>
      <c r="F234" s="134" t="s">
        <v>2410</v>
      </c>
      <c r="G234" s="135" t="s">
        <v>286</v>
      </c>
      <c r="H234" s="136">
        <v>167</v>
      </c>
      <c r="I234" s="137"/>
      <c r="J234" s="138">
        <f t="shared" si="50"/>
        <v>0</v>
      </c>
      <c r="K234" s="134" t="s">
        <v>18</v>
      </c>
      <c r="L234" s="32"/>
      <c r="M234" s="139" t="s">
        <v>18</v>
      </c>
      <c r="N234" s="140" t="s">
        <v>42</v>
      </c>
      <c r="P234" s="141">
        <f t="shared" si="51"/>
        <v>0</v>
      </c>
      <c r="Q234" s="141">
        <v>0</v>
      </c>
      <c r="R234" s="141">
        <f t="shared" si="52"/>
        <v>0</v>
      </c>
      <c r="S234" s="141">
        <v>0</v>
      </c>
      <c r="T234" s="142">
        <f t="shared" si="53"/>
        <v>0</v>
      </c>
      <c r="AR234" s="143" t="s">
        <v>291</v>
      </c>
      <c r="AT234" s="143" t="s">
        <v>191</v>
      </c>
      <c r="AU234" s="143" t="s">
        <v>80</v>
      </c>
      <c r="AY234" s="17" t="s">
        <v>189</v>
      </c>
      <c r="BE234" s="144">
        <f t="shared" si="54"/>
        <v>0</v>
      </c>
      <c r="BF234" s="144">
        <f t="shared" si="55"/>
        <v>0</v>
      </c>
      <c r="BG234" s="144">
        <f t="shared" si="56"/>
        <v>0</v>
      </c>
      <c r="BH234" s="144">
        <f t="shared" si="57"/>
        <v>0</v>
      </c>
      <c r="BI234" s="144">
        <f t="shared" si="58"/>
        <v>0</v>
      </c>
      <c r="BJ234" s="17" t="s">
        <v>78</v>
      </c>
      <c r="BK234" s="144">
        <f t="shared" si="59"/>
        <v>0</v>
      </c>
      <c r="BL234" s="17" t="s">
        <v>291</v>
      </c>
      <c r="BM234" s="143" t="s">
        <v>1848</v>
      </c>
    </row>
    <row r="235" spans="2:65" s="1" customFormat="1" ht="16.5" customHeight="1">
      <c r="B235" s="32"/>
      <c r="C235" s="132" t="s">
        <v>71</v>
      </c>
      <c r="D235" s="132" t="s">
        <v>191</v>
      </c>
      <c r="E235" s="133" t="s">
        <v>2234</v>
      </c>
      <c r="F235" s="134" t="s">
        <v>2235</v>
      </c>
      <c r="G235" s="135" t="s">
        <v>286</v>
      </c>
      <c r="H235" s="136">
        <v>167</v>
      </c>
      <c r="I235" s="137"/>
      <c r="J235" s="138">
        <f t="shared" si="50"/>
        <v>0</v>
      </c>
      <c r="K235" s="134" t="s">
        <v>18</v>
      </c>
      <c r="L235" s="32"/>
      <c r="M235" s="139" t="s">
        <v>18</v>
      </c>
      <c r="N235" s="140" t="s">
        <v>42</v>
      </c>
      <c r="P235" s="141">
        <f t="shared" si="51"/>
        <v>0</v>
      </c>
      <c r="Q235" s="141">
        <v>0</v>
      </c>
      <c r="R235" s="141">
        <f t="shared" si="52"/>
        <v>0</v>
      </c>
      <c r="S235" s="141">
        <v>0</v>
      </c>
      <c r="T235" s="142">
        <f t="shared" si="53"/>
        <v>0</v>
      </c>
      <c r="AR235" s="143" t="s">
        <v>291</v>
      </c>
      <c r="AT235" s="143" t="s">
        <v>191</v>
      </c>
      <c r="AU235" s="143" t="s">
        <v>80</v>
      </c>
      <c r="AY235" s="17" t="s">
        <v>189</v>
      </c>
      <c r="BE235" s="144">
        <f t="shared" si="54"/>
        <v>0</v>
      </c>
      <c r="BF235" s="144">
        <f t="shared" si="55"/>
        <v>0</v>
      </c>
      <c r="BG235" s="144">
        <f t="shared" si="56"/>
        <v>0</v>
      </c>
      <c r="BH235" s="144">
        <f t="shared" si="57"/>
        <v>0</v>
      </c>
      <c r="BI235" s="144">
        <f t="shared" si="58"/>
        <v>0</v>
      </c>
      <c r="BJ235" s="17" t="s">
        <v>78</v>
      </c>
      <c r="BK235" s="144">
        <f t="shared" si="59"/>
        <v>0</v>
      </c>
      <c r="BL235" s="17" t="s">
        <v>291</v>
      </c>
      <c r="BM235" s="143" t="s">
        <v>1860</v>
      </c>
    </row>
    <row r="236" spans="2:65" s="1" customFormat="1" ht="16.5" customHeight="1">
      <c r="B236" s="32"/>
      <c r="C236" s="132" t="s">
        <v>71</v>
      </c>
      <c r="D236" s="132" t="s">
        <v>191</v>
      </c>
      <c r="E236" s="133" t="s">
        <v>2411</v>
      </c>
      <c r="F236" s="134" t="s">
        <v>2412</v>
      </c>
      <c r="G236" s="135" t="s">
        <v>1291</v>
      </c>
      <c r="H236" s="136">
        <v>1</v>
      </c>
      <c r="I236" s="137"/>
      <c r="J236" s="138">
        <f t="shared" si="50"/>
        <v>0</v>
      </c>
      <c r="K236" s="134" t="s">
        <v>18</v>
      </c>
      <c r="L236" s="32"/>
      <c r="M236" s="139" t="s">
        <v>18</v>
      </c>
      <c r="N236" s="140" t="s">
        <v>42</v>
      </c>
      <c r="P236" s="141">
        <f t="shared" si="51"/>
        <v>0</v>
      </c>
      <c r="Q236" s="141">
        <v>0</v>
      </c>
      <c r="R236" s="141">
        <f t="shared" si="52"/>
        <v>0</v>
      </c>
      <c r="S236" s="141">
        <v>0</v>
      </c>
      <c r="T236" s="142">
        <f t="shared" si="53"/>
        <v>0</v>
      </c>
      <c r="AR236" s="143" t="s">
        <v>291</v>
      </c>
      <c r="AT236" s="143" t="s">
        <v>191</v>
      </c>
      <c r="AU236" s="143" t="s">
        <v>80</v>
      </c>
      <c r="AY236" s="17" t="s">
        <v>189</v>
      </c>
      <c r="BE236" s="144">
        <f t="shared" si="54"/>
        <v>0</v>
      </c>
      <c r="BF236" s="144">
        <f t="shared" si="55"/>
        <v>0</v>
      </c>
      <c r="BG236" s="144">
        <f t="shared" si="56"/>
        <v>0</v>
      </c>
      <c r="BH236" s="144">
        <f t="shared" si="57"/>
        <v>0</v>
      </c>
      <c r="BI236" s="144">
        <f t="shared" si="58"/>
        <v>0</v>
      </c>
      <c r="BJ236" s="17" t="s">
        <v>78</v>
      </c>
      <c r="BK236" s="144">
        <f t="shared" si="59"/>
        <v>0</v>
      </c>
      <c r="BL236" s="17" t="s">
        <v>291</v>
      </c>
      <c r="BM236" s="143" t="s">
        <v>1873</v>
      </c>
    </row>
    <row r="237" spans="2:65" s="1" customFormat="1" ht="16.5" customHeight="1">
      <c r="B237" s="32"/>
      <c r="C237" s="132" t="s">
        <v>71</v>
      </c>
      <c r="D237" s="132" t="s">
        <v>191</v>
      </c>
      <c r="E237" s="133" t="s">
        <v>2413</v>
      </c>
      <c r="F237" s="134" t="s">
        <v>2414</v>
      </c>
      <c r="G237" s="135" t="s">
        <v>551</v>
      </c>
      <c r="H237" s="136">
        <v>1</v>
      </c>
      <c r="I237" s="137"/>
      <c r="J237" s="138">
        <f t="shared" si="50"/>
        <v>0</v>
      </c>
      <c r="K237" s="134" t="s">
        <v>18</v>
      </c>
      <c r="L237" s="32"/>
      <c r="M237" s="139" t="s">
        <v>18</v>
      </c>
      <c r="N237" s="140" t="s">
        <v>42</v>
      </c>
      <c r="P237" s="141">
        <f t="shared" si="51"/>
        <v>0</v>
      </c>
      <c r="Q237" s="141">
        <v>0</v>
      </c>
      <c r="R237" s="141">
        <f t="shared" si="52"/>
        <v>0</v>
      </c>
      <c r="S237" s="141">
        <v>0</v>
      </c>
      <c r="T237" s="142">
        <f t="shared" si="53"/>
        <v>0</v>
      </c>
      <c r="AR237" s="143" t="s">
        <v>291</v>
      </c>
      <c r="AT237" s="143" t="s">
        <v>191</v>
      </c>
      <c r="AU237" s="143" t="s">
        <v>80</v>
      </c>
      <c r="AY237" s="17" t="s">
        <v>189</v>
      </c>
      <c r="BE237" s="144">
        <f t="shared" si="54"/>
        <v>0</v>
      </c>
      <c r="BF237" s="144">
        <f t="shared" si="55"/>
        <v>0</v>
      </c>
      <c r="BG237" s="144">
        <f t="shared" si="56"/>
        <v>0</v>
      </c>
      <c r="BH237" s="144">
        <f t="shared" si="57"/>
        <v>0</v>
      </c>
      <c r="BI237" s="144">
        <f t="shared" si="58"/>
        <v>0</v>
      </c>
      <c r="BJ237" s="17" t="s">
        <v>78</v>
      </c>
      <c r="BK237" s="144">
        <f t="shared" si="59"/>
        <v>0</v>
      </c>
      <c r="BL237" s="17" t="s">
        <v>291</v>
      </c>
      <c r="BM237" s="143" t="s">
        <v>1885</v>
      </c>
    </row>
    <row r="238" spans="2:65" s="1" customFormat="1" ht="16.5" customHeight="1">
      <c r="B238" s="32"/>
      <c r="C238" s="132" t="s">
        <v>71</v>
      </c>
      <c r="D238" s="132" t="s">
        <v>191</v>
      </c>
      <c r="E238" s="133" t="s">
        <v>2415</v>
      </c>
      <c r="F238" s="134" t="s">
        <v>2416</v>
      </c>
      <c r="G238" s="135" t="s">
        <v>2417</v>
      </c>
      <c r="H238" s="136">
        <v>190</v>
      </c>
      <c r="I238" s="137"/>
      <c r="J238" s="138">
        <f t="shared" si="50"/>
        <v>0</v>
      </c>
      <c r="K238" s="134" t="s">
        <v>18</v>
      </c>
      <c r="L238" s="32"/>
      <c r="M238" s="139" t="s">
        <v>18</v>
      </c>
      <c r="N238" s="140" t="s">
        <v>42</v>
      </c>
      <c r="P238" s="141">
        <f t="shared" si="51"/>
        <v>0</v>
      </c>
      <c r="Q238" s="141">
        <v>0</v>
      </c>
      <c r="R238" s="141">
        <f t="shared" si="52"/>
        <v>0</v>
      </c>
      <c r="S238" s="141">
        <v>0</v>
      </c>
      <c r="T238" s="142">
        <f t="shared" si="53"/>
        <v>0</v>
      </c>
      <c r="AR238" s="143" t="s">
        <v>291</v>
      </c>
      <c r="AT238" s="143" t="s">
        <v>191</v>
      </c>
      <c r="AU238" s="143" t="s">
        <v>80</v>
      </c>
      <c r="AY238" s="17" t="s">
        <v>189</v>
      </c>
      <c r="BE238" s="144">
        <f t="shared" si="54"/>
        <v>0</v>
      </c>
      <c r="BF238" s="144">
        <f t="shared" si="55"/>
        <v>0</v>
      </c>
      <c r="BG238" s="144">
        <f t="shared" si="56"/>
        <v>0</v>
      </c>
      <c r="BH238" s="144">
        <f t="shared" si="57"/>
        <v>0</v>
      </c>
      <c r="BI238" s="144">
        <f t="shared" si="58"/>
        <v>0</v>
      </c>
      <c r="BJ238" s="17" t="s">
        <v>78</v>
      </c>
      <c r="BK238" s="144">
        <f t="shared" si="59"/>
        <v>0</v>
      </c>
      <c r="BL238" s="17" t="s">
        <v>291</v>
      </c>
      <c r="BM238" s="143" t="s">
        <v>1895</v>
      </c>
    </row>
    <row r="239" spans="2:65" s="1" customFormat="1" ht="16.5" customHeight="1">
      <c r="B239" s="32"/>
      <c r="C239" s="132" t="s">
        <v>71</v>
      </c>
      <c r="D239" s="132" t="s">
        <v>191</v>
      </c>
      <c r="E239" s="133" t="s">
        <v>2418</v>
      </c>
      <c r="F239" s="134" t="s">
        <v>2419</v>
      </c>
      <c r="G239" s="135" t="s">
        <v>286</v>
      </c>
      <c r="H239" s="136">
        <v>95</v>
      </c>
      <c r="I239" s="137"/>
      <c r="J239" s="138">
        <f t="shared" si="50"/>
        <v>0</v>
      </c>
      <c r="K239" s="134" t="s">
        <v>18</v>
      </c>
      <c r="L239" s="32"/>
      <c r="M239" s="139" t="s">
        <v>18</v>
      </c>
      <c r="N239" s="140" t="s">
        <v>42</v>
      </c>
      <c r="P239" s="141">
        <f t="shared" si="51"/>
        <v>0</v>
      </c>
      <c r="Q239" s="141">
        <v>0</v>
      </c>
      <c r="R239" s="141">
        <f t="shared" si="52"/>
        <v>0</v>
      </c>
      <c r="S239" s="141">
        <v>0</v>
      </c>
      <c r="T239" s="142">
        <f t="shared" si="53"/>
        <v>0</v>
      </c>
      <c r="AR239" s="143" t="s">
        <v>291</v>
      </c>
      <c r="AT239" s="143" t="s">
        <v>191</v>
      </c>
      <c r="AU239" s="143" t="s">
        <v>80</v>
      </c>
      <c r="AY239" s="17" t="s">
        <v>189</v>
      </c>
      <c r="BE239" s="144">
        <f t="shared" si="54"/>
        <v>0</v>
      </c>
      <c r="BF239" s="144">
        <f t="shared" si="55"/>
        <v>0</v>
      </c>
      <c r="BG239" s="144">
        <f t="shared" si="56"/>
        <v>0</v>
      </c>
      <c r="BH239" s="144">
        <f t="shared" si="57"/>
        <v>0</v>
      </c>
      <c r="BI239" s="144">
        <f t="shared" si="58"/>
        <v>0</v>
      </c>
      <c r="BJ239" s="17" t="s">
        <v>78</v>
      </c>
      <c r="BK239" s="144">
        <f t="shared" si="59"/>
        <v>0</v>
      </c>
      <c r="BL239" s="17" t="s">
        <v>291</v>
      </c>
      <c r="BM239" s="143" t="s">
        <v>1913</v>
      </c>
    </row>
    <row r="240" spans="2:65" s="1" customFormat="1" ht="16.5" customHeight="1">
      <c r="B240" s="32"/>
      <c r="C240" s="132" t="s">
        <v>71</v>
      </c>
      <c r="D240" s="132" t="s">
        <v>191</v>
      </c>
      <c r="E240" s="133" t="s">
        <v>2420</v>
      </c>
      <c r="F240" s="134" t="s">
        <v>2421</v>
      </c>
      <c r="G240" s="135" t="s">
        <v>551</v>
      </c>
      <c r="H240" s="136">
        <v>1</v>
      </c>
      <c r="I240" s="137"/>
      <c r="J240" s="138">
        <f t="shared" si="50"/>
        <v>0</v>
      </c>
      <c r="K240" s="134" t="s">
        <v>18</v>
      </c>
      <c r="L240" s="32"/>
      <c r="M240" s="139" t="s">
        <v>18</v>
      </c>
      <c r="N240" s="140" t="s">
        <v>42</v>
      </c>
      <c r="P240" s="141">
        <f t="shared" si="51"/>
        <v>0</v>
      </c>
      <c r="Q240" s="141">
        <v>0</v>
      </c>
      <c r="R240" s="141">
        <f t="shared" si="52"/>
        <v>0</v>
      </c>
      <c r="S240" s="141">
        <v>0</v>
      </c>
      <c r="T240" s="142">
        <f t="shared" si="53"/>
        <v>0</v>
      </c>
      <c r="AR240" s="143" t="s">
        <v>291</v>
      </c>
      <c r="AT240" s="143" t="s">
        <v>191</v>
      </c>
      <c r="AU240" s="143" t="s">
        <v>80</v>
      </c>
      <c r="AY240" s="17" t="s">
        <v>189</v>
      </c>
      <c r="BE240" s="144">
        <f t="shared" si="54"/>
        <v>0</v>
      </c>
      <c r="BF240" s="144">
        <f t="shared" si="55"/>
        <v>0</v>
      </c>
      <c r="BG240" s="144">
        <f t="shared" si="56"/>
        <v>0</v>
      </c>
      <c r="BH240" s="144">
        <f t="shared" si="57"/>
        <v>0</v>
      </c>
      <c r="BI240" s="144">
        <f t="shared" si="58"/>
        <v>0</v>
      </c>
      <c r="BJ240" s="17" t="s">
        <v>78</v>
      </c>
      <c r="BK240" s="144">
        <f t="shared" si="59"/>
        <v>0</v>
      </c>
      <c r="BL240" s="17" t="s">
        <v>291</v>
      </c>
      <c r="BM240" s="143" t="s">
        <v>1927</v>
      </c>
    </row>
    <row r="241" spans="2:65" s="1" customFormat="1" ht="16.5" customHeight="1">
      <c r="B241" s="32"/>
      <c r="C241" s="132" t="s">
        <v>71</v>
      </c>
      <c r="D241" s="132" t="s">
        <v>191</v>
      </c>
      <c r="E241" s="133" t="s">
        <v>2422</v>
      </c>
      <c r="F241" s="134" t="s">
        <v>2423</v>
      </c>
      <c r="G241" s="135" t="s">
        <v>286</v>
      </c>
      <c r="H241" s="136">
        <v>23</v>
      </c>
      <c r="I241" s="137"/>
      <c r="J241" s="138">
        <f t="shared" si="50"/>
        <v>0</v>
      </c>
      <c r="K241" s="134" t="s">
        <v>18</v>
      </c>
      <c r="L241" s="32"/>
      <c r="M241" s="139" t="s">
        <v>18</v>
      </c>
      <c r="N241" s="140" t="s">
        <v>42</v>
      </c>
      <c r="P241" s="141">
        <f t="shared" si="51"/>
        <v>0</v>
      </c>
      <c r="Q241" s="141">
        <v>0</v>
      </c>
      <c r="R241" s="141">
        <f t="shared" si="52"/>
        <v>0</v>
      </c>
      <c r="S241" s="141">
        <v>0</v>
      </c>
      <c r="T241" s="142">
        <f t="shared" si="53"/>
        <v>0</v>
      </c>
      <c r="AR241" s="143" t="s">
        <v>291</v>
      </c>
      <c r="AT241" s="143" t="s">
        <v>191</v>
      </c>
      <c r="AU241" s="143" t="s">
        <v>80</v>
      </c>
      <c r="AY241" s="17" t="s">
        <v>189</v>
      </c>
      <c r="BE241" s="144">
        <f t="shared" si="54"/>
        <v>0</v>
      </c>
      <c r="BF241" s="144">
        <f t="shared" si="55"/>
        <v>0</v>
      </c>
      <c r="BG241" s="144">
        <f t="shared" si="56"/>
        <v>0</v>
      </c>
      <c r="BH241" s="144">
        <f t="shared" si="57"/>
        <v>0</v>
      </c>
      <c r="BI241" s="144">
        <f t="shared" si="58"/>
        <v>0</v>
      </c>
      <c r="BJ241" s="17" t="s">
        <v>78</v>
      </c>
      <c r="BK241" s="144">
        <f t="shared" si="59"/>
        <v>0</v>
      </c>
      <c r="BL241" s="17" t="s">
        <v>291</v>
      </c>
      <c r="BM241" s="143" t="s">
        <v>1938</v>
      </c>
    </row>
    <row r="242" spans="2:65" s="1" customFormat="1" ht="16.5" customHeight="1">
      <c r="B242" s="32"/>
      <c r="C242" s="132" t="s">
        <v>71</v>
      </c>
      <c r="D242" s="132" t="s">
        <v>191</v>
      </c>
      <c r="E242" s="133" t="s">
        <v>2424</v>
      </c>
      <c r="F242" s="134" t="s">
        <v>2425</v>
      </c>
      <c r="G242" s="135" t="s">
        <v>286</v>
      </c>
      <c r="H242" s="136">
        <v>1.5</v>
      </c>
      <c r="I242" s="137"/>
      <c r="J242" s="138">
        <f t="shared" si="50"/>
        <v>0</v>
      </c>
      <c r="K242" s="134" t="s">
        <v>18</v>
      </c>
      <c r="L242" s="32"/>
      <c r="M242" s="139" t="s">
        <v>18</v>
      </c>
      <c r="N242" s="140" t="s">
        <v>42</v>
      </c>
      <c r="P242" s="141">
        <f t="shared" si="51"/>
        <v>0</v>
      </c>
      <c r="Q242" s="141">
        <v>0</v>
      </c>
      <c r="R242" s="141">
        <f t="shared" si="52"/>
        <v>0</v>
      </c>
      <c r="S242" s="141">
        <v>0</v>
      </c>
      <c r="T242" s="142">
        <f t="shared" si="53"/>
        <v>0</v>
      </c>
      <c r="AR242" s="143" t="s">
        <v>291</v>
      </c>
      <c r="AT242" s="143" t="s">
        <v>191</v>
      </c>
      <c r="AU242" s="143" t="s">
        <v>80</v>
      </c>
      <c r="AY242" s="17" t="s">
        <v>189</v>
      </c>
      <c r="BE242" s="144">
        <f t="shared" si="54"/>
        <v>0</v>
      </c>
      <c r="BF242" s="144">
        <f t="shared" si="55"/>
        <v>0</v>
      </c>
      <c r="BG242" s="144">
        <f t="shared" si="56"/>
        <v>0</v>
      </c>
      <c r="BH242" s="144">
        <f t="shared" si="57"/>
        <v>0</v>
      </c>
      <c r="BI242" s="144">
        <f t="shared" si="58"/>
        <v>0</v>
      </c>
      <c r="BJ242" s="17" t="s">
        <v>78</v>
      </c>
      <c r="BK242" s="144">
        <f t="shared" si="59"/>
        <v>0</v>
      </c>
      <c r="BL242" s="17" t="s">
        <v>291</v>
      </c>
      <c r="BM242" s="143" t="s">
        <v>1949</v>
      </c>
    </row>
    <row r="243" spans="2:65" s="1" customFormat="1" ht="16.5" customHeight="1">
      <c r="B243" s="32"/>
      <c r="C243" s="132" t="s">
        <v>71</v>
      </c>
      <c r="D243" s="132" t="s">
        <v>191</v>
      </c>
      <c r="E243" s="133" t="s">
        <v>2426</v>
      </c>
      <c r="F243" s="134" t="s">
        <v>2427</v>
      </c>
      <c r="G243" s="135" t="s">
        <v>286</v>
      </c>
      <c r="H243" s="136">
        <v>28</v>
      </c>
      <c r="I243" s="137"/>
      <c r="J243" s="138">
        <f t="shared" si="50"/>
        <v>0</v>
      </c>
      <c r="K243" s="134" t="s">
        <v>18</v>
      </c>
      <c r="L243" s="32"/>
      <c r="M243" s="139" t="s">
        <v>18</v>
      </c>
      <c r="N243" s="140" t="s">
        <v>42</v>
      </c>
      <c r="P243" s="141">
        <f t="shared" si="51"/>
        <v>0</v>
      </c>
      <c r="Q243" s="141">
        <v>0</v>
      </c>
      <c r="R243" s="141">
        <f t="shared" si="52"/>
        <v>0</v>
      </c>
      <c r="S243" s="141">
        <v>0</v>
      </c>
      <c r="T243" s="142">
        <f t="shared" si="53"/>
        <v>0</v>
      </c>
      <c r="AR243" s="143" t="s">
        <v>291</v>
      </c>
      <c r="AT243" s="143" t="s">
        <v>191</v>
      </c>
      <c r="AU243" s="143" t="s">
        <v>80</v>
      </c>
      <c r="AY243" s="17" t="s">
        <v>189</v>
      </c>
      <c r="BE243" s="144">
        <f t="shared" si="54"/>
        <v>0</v>
      </c>
      <c r="BF243" s="144">
        <f t="shared" si="55"/>
        <v>0</v>
      </c>
      <c r="BG243" s="144">
        <f t="shared" si="56"/>
        <v>0</v>
      </c>
      <c r="BH243" s="144">
        <f t="shared" si="57"/>
        <v>0</v>
      </c>
      <c r="BI243" s="144">
        <f t="shared" si="58"/>
        <v>0</v>
      </c>
      <c r="BJ243" s="17" t="s">
        <v>78</v>
      </c>
      <c r="BK243" s="144">
        <f t="shared" si="59"/>
        <v>0</v>
      </c>
      <c r="BL243" s="17" t="s">
        <v>291</v>
      </c>
      <c r="BM243" s="143" t="s">
        <v>1966</v>
      </c>
    </row>
    <row r="244" spans="2:65" s="1" customFormat="1" ht="16.5" customHeight="1">
      <c r="B244" s="32"/>
      <c r="C244" s="132" t="s">
        <v>71</v>
      </c>
      <c r="D244" s="132" t="s">
        <v>191</v>
      </c>
      <c r="E244" s="133" t="s">
        <v>2428</v>
      </c>
      <c r="F244" s="134" t="s">
        <v>2429</v>
      </c>
      <c r="G244" s="135" t="s">
        <v>286</v>
      </c>
      <c r="H244" s="136">
        <v>8</v>
      </c>
      <c r="I244" s="137"/>
      <c r="J244" s="138">
        <f t="shared" si="50"/>
        <v>0</v>
      </c>
      <c r="K244" s="134" t="s">
        <v>18</v>
      </c>
      <c r="L244" s="32"/>
      <c r="M244" s="139" t="s">
        <v>18</v>
      </c>
      <c r="N244" s="140" t="s">
        <v>42</v>
      </c>
      <c r="P244" s="141">
        <f t="shared" si="51"/>
        <v>0</v>
      </c>
      <c r="Q244" s="141">
        <v>0</v>
      </c>
      <c r="R244" s="141">
        <f t="shared" si="52"/>
        <v>0</v>
      </c>
      <c r="S244" s="141">
        <v>0</v>
      </c>
      <c r="T244" s="142">
        <f t="shared" si="53"/>
        <v>0</v>
      </c>
      <c r="AR244" s="143" t="s">
        <v>291</v>
      </c>
      <c r="AT244" s="143" t="s">
        <v>191</v>
      </c>
      <c r="AU244" s="143" t="s">
        <v>80</v>
      </c>
      <c r="AY244" s="17" t="s">
        <v>189</v>
      </c>
      <c r="BE244" s="144">
        <f t="shared" si="54"/>
        <v>0</v>
      </c>
      <c r="BF244" s="144">
        <f t="shared" si="55"/>
        <v>0</v>
      </c>
      <c r="BG244" s="144">
        <f t="shared" si="56"/>
        <v>0</v>
      </c>
      <c r="BH244" s="144">
        <f t="shared" si="57"/>
        <v>0</v>
      </c>
      <c r="BI244" s="144">
        <f t="shared" si="58"/>
        <v>0</v>
      </c>
      <c r="BJ244" s="17" t="s">
        <v>78</v>
      </c>
      <c r="BK244" s="144">
        <f t="shared" si="59"/>
        <v>0</v>
      </c>
      <c r="BL244" s="17" t="s">
        <v>291</v>
      </c>
      <c r="BM244" s="143" t="s">
        <v>2430</v>
      </c>
    </row>
    <row r="245" spans="2:65" s="1" customFormat="1" ht="16.5" customHeight="1">
      <c r="B245" s="32"/>
      <c r="C245" s="132" t="s">
        <v>71</v>
      </c>
      <c r="D245" s="132" t="s">
        <v>191</v>
      </c>
      <c r="E245" s="133" t="s">
        <v>2431</v>
      </c>
      <c r="F245" s="134" t="s">
        <v>2432</v>
      </c>
      <c r="G245" s="135" t="s">
        <v>256</v>
      </c>
      <c r="H245" s="136">
        <v>0.46200000000000002</v>
      </c>
      <c r="I245" s="137"/>
      <c r="J245" s="138">
        <f t="shared" si="50"/>
        <v>0</v>
      </c>
      <c r="K245" s="134" t="s">
        <v>18</v>
      </c>
      <c r="L245" s="32"/>
      <c r="M245" s="139" t="s">
        <v>18</v>
      </c>
      <c r="N245" s="140" t="s">
        <v>42</v>
      </c>
      <c r="P245" s="141">
        <f t="shared" si="51"/>
        <v>0</v>
      </c>
      <c r="Q245" s="141">
        <v>0</v>
      </c>
      <c r="R245" s="141">
        <f t="shared" si="52"/>
        <v>0</v>
      </c>
      <c r="S245" s="141">
        <v>0</v>
      </c>
      <c r="T245" s="142">
        <f t="shared" si="53"/>
        <v>0</v>
      </c>
      <c r="AR245" s="143" t="s">
        <v>291</v>
      </c>
      <c r="AT245" s="143" t="s">
        <v>191</v>
      </c>
      <c r="AU245" s="143" t="s">
        <v>80</v>
      </c>
      <c r="AY245" s="17" t="s">
        <v>189</v>
      </c>
      <c r="BE245" s="144">
        <f t="shared" si="54"/>
        <v>0</v>
      </c>
      <c r="BF245" s="144">
        <f t="shared" si="55"/>
        <v>0</v>
      </c>
      <c r="BG245" s="144">
        <f t="shared" si="56"/>
        <v>0</v>
      </c>
      <c r="BH245" s="144">
        <f t="shared" si="57"/>
        <v>0</v>
      </c>
      <c r="BI245" s="144">
        <f t="shared" si="58"/>
        <v>0</v>
      </c>
      <c r="BJ245" s="17" t="s">
        <v>78</v>
      </c>
      <c r="BK245" s="144">
        <f t="shared" si="59"/>
        <v>0</v>
      </c>
      <c r="BL245" s="17" t="s">
        <v>291</v>
      </c>
      <c r="BM245" s="143" t="s">
        <v>2433</v>
      </c>
    </row>
    <row r="246" spans="2:65" s="11" customFormat="1" ht="22.9" customHeight="1">
      <c r="B246" s="120"/>
      <c r="D246" s="121" t="s">
        <v>70</v>
      </c>
      <c r="E246" s="130" t="s">
        <v>1286</v>
      </c>
      <c r="F246" s="130" t="s">
        <v>2434</v>
      </c>
      <c r="I246" s="123"/>
      <c r="J246" s="131">
        <f>BK246</f>
        <v>0</v>
      </c>
      <c r="L246" s="120"/>
      <c r="M246" s="125"/>
      <c r="P246" s="126">
        <f>SUM(P247:P286)</f>
        <v>0</v>
      </c>
      <c r="R246" s="126">
        <f>SUM(R247:R286)</f>
        <v>0</v>
      </c>
      <c r="T246" s="127">
        <f>SUM(T247:T286)</f>
        <v>0</v>
      </c>
      <c r="AR246" s="121" t="s">
        <v>80</v>
      </c>
      <c r="AT246" s="128" t="s">
        <v>70</v>
      </c>
      <c r="AU246" s="128" t="s">
        <v>78</v>
      </c>
      <c r="AY246" s="121" t="s">
        <v>189</v>
      </c>
      <c r="BK246" s="129">
        <f>SUM(BK247:BK286)</f>
        <v>0</v>
      </c>
    </row>
    <row r="247" spans="2:65" s="1" customFormat="1" ht="16.5" customHeight="1">
      <c r="B247" s="32"/>
      <c r="C247" s="132" t="s">
        <v>71</v>
      </c>
      <c r="D247" s="132" t="s">
        <v>191</v>
      </c>
      <c r="E247" s="133" t="s">
        <v>2435</v>
      </c>
      <c r="F247" s="134" t="s">
        <v>2436</v>
      </c>
      <c r="G247" s="135" t="s">
        <v>551</v>
      </c>
      <c r="H247" s="136">
        <v>7</v>
      </c>
      <c r="I247" s="137"/>
      <c r="J247" s="138">
        <f>ROUND(I247*H247,2)</f>
        <v>0</v>
      </c>
      <c r="K247" s="134" t="s">
        <v>18</v>
      </c>
      <c r="L247" s="32"/>
      <c r="M247" s="139" t="s">
        <v>18</v>
      </c>
      <c r="N247" s="140" t="s">
        <v>42</v>
      </c>
      <c r="P247" s="141">
        <f>O247*H247</f>
        <v>0</v>
      </c>
      <c r="Q247" s="141">
        <v>0</v>
      </c>
      <c r="R247" s="141">
        <f>Q247*H247</f>
        <v>0</v>
      </c>
      <c r="S247" s="141">
        <v>0</v>
      </c>
      <c r="T247" s="142">
        <f>S247*H247</f>
        <v>0</v>
      </c>
      <c r="AR247" s="143" t="s">
        <v>291</v>
      </c>
      <c r="AT247" s="143" t="s">
        <v>191</v>
      </c>
      <c r="AU247" s="143" t="s">
        <v>80</v>
      </c>
      <c r="AY247" s="17" t="s">
        <v>189</v>
      </c>
      <c r="BE247" s="144">
        <f>IF(N247="základní",J247,0)</f>
        <v>0</v>
      </c>
      <c r="BF247" s="144">
        <f>IF(N247="snížená",J247,0)</f>
        <v>0</v>
      </c>
      <c r="BG247" s="144">
        <f>IF(N247="zákl. přenesená",J247,0)</f>
        <v>0</v>
      </c>
      <c r="BH247" s="144">
        <f>IF(N247="sníž. přenesená",J247,0)</f>
        <v>0</v>
      </c>
      <c r="BI247" s="144">
        <f>IF(N247="nulová",J247,0)</f>
        <v>0</v>
      </c>
      <c r="BJ247" s="17" t="s">
        <v>78</v>
      </c>
      <c r="BK247" s="144">
        <f>ROUND(I247*H247,2)</f>
        <v>0</v>
      </c>
      <c r="BL247" s="17" t="s">
        <v>291</v>
      </c>
      <c r="BM247" s="143" t="s">
        <v>2437</v>
      </c>
    </row>
    <row r="248" spans="2:65" s="12" customFormat="1">
      <c r="B248" s="149"/>
      <c r="D248" s="150" t="s">
        <v>144</v>
      </c>
      <c r="E248" s="151" t="s">
        <v>18</v>
      </c>
      <c r="F248" s="152" t="s">
        <v>2438</v>
      </c>
      <c r="H248" s="153">
        <v>7</v>
      </c>
      <c r="I248" s="154"/>
      <c r="L248" s="149"/>
      <c r="M248" s="155"/>
      <c r="T248" s="156"/>
      <c r="AT248" s="151" t="s">
        <v>144</v>
      </c>
      <c r="AU248" s="151" t="s">
        <v>80</v>
      </c>
      <c r="AV248" s="12" t="s">
        <v>80</v>
      </c>
      <c r="AW248" s="12" t="s">
        <v>32</v>
      </c>
      <c r="AX248" s="12" t="s">
        <v>71</v>
      </c>
      <c r="AY248" s="151" t="s">
        <v>189</v>
      </c>
    </row>
    <row r="249" spans="2:65" s="13" customFormat="1">
      <c r="B249" s="158"/>
      <c r="D249" s="150" t="s">
        <v>144</v>
      </c>
      <c r="E249" s="159" t="s">
        <v>18</v>
      </c>
      <c r="F249" s="160" t="s">
        <v>268</v>
      </c>
      <c r="H249" s="161">
        <v>7</v>
      </c>
      <c r="I249" s="162"/>
      <c r="L249" s="158"/>
      <c r="M249" s="163"/>
      <c r="T249" s="164"/>
      <c r="AT249" s="159" t="s">
        <v>144</v>
      </c>
      <c r="AU249" s="159" t="s">
        <v>80</v>
      </c>
      <c r="AV249" s="13" t="s">
        <v>195</v>
      </c>
      <c r="AW249" s="13" t="s">
        <v>32</v>
      </c>
      <c r="AX249" s="13" t="s">
        <v>78</v>
      </c>
      <c r="AY249" s="159" t="s">
        <v>189</v>
      </c>
    </row>
    <row r="250" spans="2:65" s="1" customFormat="1" ht="16.5" customHeight="1">
      <c r="B250" s="32"/>
      <c r="C250" s="132" t="s">
        <v>71</v>
      </c>
      <c r="D250" s="132" t="s">
        <v>191</v>
      </c>
      <c r="E250" s="133" t="s">
        <v>2439</v>
      </c>
      <c r="F250" s="134" t="s">
        <v>2440</v>
      </c>
      <c r="G250" s="135" t="s">
        <v>1291</v>
      </c>
      <c r="H250" s="136">
        <v>14</v>
      </c>
      <c r="I250" s="137"/>
      <c r="J250" s="138">
        <f t="shared" ref="J250:J286" si="60">ROUND(I250*H250,2)</f>
        <v>0</v>
      </c>
      <c r="K250" s="134" t="s">
        <v>18</v>
      </c>
      <c r="L250" s="32"/>
      <c r="M250" s="139" t="s">
        <v>18</v>
      </c>
      <c r="N250" s="140" t="s">
        <v>42</v>
      </c>
      <c r="P250" s="141">
        <f t="shared" ref="P250:P286" si="61">O250*H250</f>
        <v>0</v>
      </c>
      <c r="Q250" s="141">
        <v>0</v>
      </c>
      <c r="R250" s="141">
        <f t="shared" ref="R250:R286" si="62">Q250*H250</f>
        <v>0</v>
      </c>
      <c r="S250" s="141">
        <v>0</v>
      </c>
      <c r="T250" s="142">
        <f t="shared" ref="T250:T286" si="63">S250*H250</f>
        <v>0</v>
      </c>
      <c r="AR250" s="143" t="s">
        <v>291</v>
      </c>
      <c r="AT250" s="143" t="s">
        <v>191</v>
      </c>
      <c r="AU250" s="143" t="s">
        <v>80</v>
      </c>
      <c r="AY250" s="17" t="s">
        <v>189</v>
      </c>
      <c r="BE250" s="144">
        <f t="shared" ref="BE250:BE286" si="64">IF(N250="základní",J250,0)</f>
        <v>0</v>
      </c>
      <c r="BF250" s="144">
        <f t="shared" ref="BF250:BF286" si="65">IF(N250="snížená",J250,0)</f>
        <v>0</v>
      </c>
      <c r="BG250" s="144">
        <f t="shared" ref="BG250:BG286" si="66">IF(N250="zákl. přenesená",J250,0)</f>
        <v>0</v>
      </c>
      <c r="BH250" s="144">
        <f t="shared" ref="BH250:BH286" si="67">IF(N250="sníž. přenesená",J250,0)</f>
        <v>0</v>
      </c>
      <c r="BI250" s="144">
        <f t="shared" ref="BI250:BI286" si="68">IF(N250="nulová",J250,0)</f>
        <v>0</v>
      </c>
      <c r="BJ250" s="17" t="s">
        <v>78</v>
      </c>
      <c r="BK250" s="144">
        <f t="shared" ref="BK250:BK286" si="69">ROUND(I250*H250,2)</f>
        <v>0</v>
      </c>
      <c r="BL250" s="17" t="s">
        <v>291</v>
      </c>
      <c r="BM250" s="143" t="s">
        <v>2441</v>
      </c>
    </row>
    <row r="251" spans="2:65" s="1" customFormat="1" ht="16.5" customHeight="1">
      <c r="B251" s="32"/>
      <c r="C251" s="132" t="s">
        <v>71</v>
      </c>
      <c r="D251" s="132" t="s">
        <v>191</v>
      </c>
      <c r="E251" s="133" t="s">
        <v>2442</v>
      </c>
      <c r="F251" s="134" t="s">
        <v>2443</v>
      </c>
      <c r="G251" s="135" t="s">
        <v>1291</v>
      </c>
      <c r="H251" s="136">
        <v>5</v>
      </c>
      <c r="I251" s="137"/>
      <c r="J251" s="138">
        <f t="shared" si="60"/>
        <v>0</v>
      </c>
      <c r="K251" s="134" t="s">
        <v>18</v>
      </c>
      <c r="L251" s="32"/>
      <c r="M251" s="139" t="s">
        <v>18</v>
      </c>
      <c r="N251" s="140" t="s">
        <v>42</v>
      </c>
      <c r="P251" s="141">
        <f t="shared" si="61"/>
        <v>0</v>
      </c>
      <c r="Q251" s="141">
        <v>0</v>
      </c>
      <c r="R251" s="141">
        <f t="shared" si="62"/>
        <v>0</v>
      </c>
      <c r="S251" s="141">
        <v>0</v>
      </c>
      <c r="T251" s="142">
        <f t="shared" si="63"/>
        <v>0</v>
      </c>
      <c r="AR251" s="143" t="s">
        <v>291</v>
      </c>
      <c r="AT251" s="143" t="s">
        <v>191</v>
      </c>
      <c r="AU251" s="143" t="s">
        <v>80</v>
      </c>
      <c r="AY251" s="17" t="s">
        <v>189</v>
      </c>
      <c r="BE251" s="144">
        <f t="shared" si="64"/>
        <v>0</v>
      </c>
      <c r="BF251" s="144">
        <f t="shared" si="65"/>
        <v>0</v>
      </c>
      <c r="BG251" s="144">
        <f t="shared" si="66"/>
        <v>0</v>
      </c>
      <c r="BH251" s="144">
        <f t="shared" si="67"/>
        <v>0</v>
      </c>
      <c r="BI251" s="144">
        <f t="shared" si="68"/>
        <v>0</v>
      </c>
      <c r="BJ251" s="17" t="s">
        <v>78</v>
      </c>
      <c r="BK251" s="144">
        <f t="shared" si="69"/>
        <v>0</v>
      </c>
      <c r="BL251" s="17" t="s">
        <v>291</v>
      </c>
      <c r="BM251" s="143" t="s">
        <v>2444</v>
      </c>
    </row>
    <row r="252" spans="2:65" s="1" customFormat="1" ht="16.5" customHeight="1">
      <c r="B252" s="32"/>
      <c r="C252" s="132" t="s">
        <v>71</v>
      </c>
      <c r="D252" s="132" t="s">
        <v>191</v>
      </c>
      <c r="E252" s="133" t="s">
        <v>2445</v>
      </c>
      <c r="F252" s="134" t="s">
        <v>2446</v>
      </c>
      <c r="G252" s="135" t="s">
        <v>1291</v>
      </c>
      <c r="H252" s="136">
        <v>2</v>
      </c>
      <c r="I252" s="137"/>
      <c r="J252" s="138">
        <f t="shared" si="60"/>
        <v>0</v>
      </c>
      <c r="K252" s="134" t="s">
        <v>18</v>
      </c>
      <c r="L252" s="32"/>
      <c r="M252" s="139" t="s">
        <v>18</v>
      </c>
      <c r="N252" s="140" t="s">
        <v>42</v>
      </c>
      <c r="P252" s="141">
        <f t="shared" si="61"/>
        <v>0</v>
      </c>
      <c r="Q252" s="141">
        <v>0</v>
      </c>
      <c r="R252" s="141">
        <f t="shared" si="62"/>
        <v>0</v>
      </c>
      <c r="S252" s="141">
        <v>0</v>
      </c>
      <c r="T252" s="142">
        <f t="shared" si="63"/>
        <v>0</v>
      </c>
      <c r="AR252" s="143" t="s">
        <v>291</v>
      </c>
      <c r="AT252" s="143" t="s">
        <v>191</v>
      </c>
      <c r="AU252" s="143" t="s">
        <v>80</v>
      </c>
      <c r="AY252" s="17" t="s">
        <v>189</v>
      </c>
      <c r="BE252" s="144">
        <f t="shared" si="64"/>
        <v>0</v>
      </c>
      <c r="BF252" s="144">
        <f t="shared" si="65"/>
        <v>0</v>
      </c>
      <c r="BG252" s="144">
        <f t="shared" si="66"/>
        <v>0</v>
      </c>
      <c r="BH252" s="144">
        <f t="shared" si="67"/>
        <v>0</v>
      </c>
      <c r="BI252" s="144">
        <f t="shared" si="68"/>
        <v>0</v>
      </c>
      <c r="BJ252" s="17" t="s">
        <v>78</v>
      </c>
      <c r="BK252" s="144">
        <f t="shared" si="69"/>
        <v>0</v>
      </c>
      <c r="BL252" s="17" t="s">
        <v>291</v>
      </c>
      <c r="BM252" s="143" t="s">
        <v>2447</v>
      </c>
    </row>
    <row r="253" spans="2:65" s="1" customFormat="1" ht="16.5" customHeight="1">
      <c r="B253" s="32"/>
      <c r="C253" s="132" t="s">
        <v>71</v>
      </c>
      <c r="D253" s="132" t="s">
        <v>191</v>
      </c>
      <c r="E253" s="133" t="s">
        <v>2448</v>
      </c>
      <c r="F253" s="134" t="s">
        <v>2449</v>
      </c>
      <c r="G253" s="135" t="s">
        <v>1291</v>
      </c>
      <c r="H253" s="136">
        <v>5</v>
      </c>
      <c r="I253" s="137"/>
      <c r="J253" s="138">
        <f t="shared" si="60"/>
        <v>0</v>
      </c>
      <c r="K253" s="134" t="s">
        <v>18</v>
      </c>
      <c r="L253" s="32"/>
      <c r="M253" s="139" t="s">
        <v>18</v>
      </c>
      <c r="N253" s="140" t="s">
        <v>42</v>
      </c>
      <c r="P253" s="141">
        <f t="shared" si="61"/>
        <v>0</v>
      </c>
      <c r="Q253" s="141">
        <v>0</v>
      </c>
      <c r="R253" s="141">
        <f t="shared" si="62"/>
        <v>0</v>
      </c>
      <c r="S253" s="141">
        <v>0</v>
      </c>
      <c r="T253" s="142">
        <f t="shared" si="63"/>
        <v>0</v>
      </c>
      <c r="AR253" s="143" t="s">
        <v>291</v>
      </c>
      <c r="AT253" s="143" t="s">
        <v>191</v>
      </c>
      <c r="AU253" s="143" t="s">
        <v>80</v>
      </c>
      <c r="AY253" s="17" t="s">
        <v>189</v>
      </c>
      <c r="BE253" s="144">
        <f t="shared" si="64"/>
        <v>0</v>
      </c>
      <c r="BF253" s="144">
        <f t="shared" si="65"/>
        <v>0</v>
      </c>
      <c r="BG253" s="144">
        <f t="shared" si="66"/>
        <v>0</v>
      </c>
      <c r="BH253" s="144">
        <f t="shared" si="67"/>
        <v>0</v>
      </c>
      <c r="BI253" s="144">
        <f t="shared" si="68"/>
        <v>0</v>
      </c>
      <c r="BJ253" s="17" t="s">
        <v>78</v>
      </c>
      <c r="BK253" s="144">
        <f t="shared" si="69"/>
        <v>0</v>
      </c>
      <c r="BL253" s="17" t="s">
        <v>291</v>
      </c>
      <c r="BM253" s="143" t="s">
        <v>2450</v>
      </c>
    </row>
    <row r="254" spans="2:65" s="1" customFormat="1" ht="16.5" customHeight="1">
      <c r="B254" s="32"/>
      <c r="C254" s="132" t="s">
        <v>71</v>
      </c>
      <c r="D254" s="132" t="s">
        <v>191</v>
      </c>
      <c r="E254" s="133" t="s">
        <v>2451</v>
      </c>
      <c r="F254" s="134" t="s">
        <v>2452</v>
      </c>
      <c r="G254" s="135" t="s">
        <v>1291</v>
      </c>
      <c r="H254" s="136">
        <v>1</v>
      </c>
      <c r="I254" s="137"/>
      <c r="J254" s="138">
        <f t="shared" si="60"/>
        <v>0</v>
      </c>
      <c r="K254" s="134" t="s">
        <v>18</v>
      </c>
      <c r="L254" s="32"/>
      <c r="M254" s="139" t="s">
        <v>18</v>
      </c>
      <c r="N254" s="140" t="s">
        <v>42</v>
      </c>
      <c r="P254" s="141">
        <f t="shared" si="61"/>
        <v>0</v>
      </c>
      <c r="Q254" s="141">
        <v>0</v>
      </c>
      <c r="R254" s="141">
        <f t="shared" si="62"/>
        <v>0</v>
      </c>
      <c r="S254" s="141">
        <v>0</v>
      </c>
      <c r="T254" s="142">
        <f t="shared" si="63"/>
        <v>0</v>
      </c>
      <c r="AR254" s="143" t="s">
        <v>291</v>
      </c>
      <c r="AT254" s="143" t="s">
        <v>191</v>
      </c>
      <c r="AU254" s="143" t="s">
        <v>80</v>
      </c>
      <c r="AY254" s="17" t="s">
        <v>189</v>
      </c>
      <c r="BE254" s="144">
        <f t="shared" si="64"/>
        <v>0</v>
      </c>
      <c r="BF254" s="144">
        <f t="shared" si="65"/>
        <v>0</v>
      </c>
      <c r="BG254" s="144">
        <f t="shared" si="66"/>
        <v>0</v>
      </c>
      <c r="BH254" s="144">
        <f t="shared" si="67"/>
        <v>0</v>
      </c>
      <c r="BI254" s="144">
        <f t="shared" si="68"/>
        <v>0</v>
      </c>
      <c r="BJ254" s="17" t="s">
        <v>78</v>
      </c>
      <c r="BK254" s="144">
        <f t="shared" si="69"/>
        <v>0</v>
      </c>
      <c r="BL254" s="17" t="s">
        <v>291</v>
      </c>
      <c r="BM254" s="143" t="s">
        <v>2453</v>
      </c>
    </row>
    <row r="255" spans="2:65" s="1" customFormat="1" ht="16.5" customHeight="1">
      <c r="B255" s="32"/>
      <c r="C255" s="132" t="s">
        <v>71</v>
      </c>
      <c r="D255" s="132" t="s">
        <v>191</v>
      </c>
      <c r="E255" s="133" t="s">
        <v>2454</v>
      </c>
      <c r="F255" s="134" t="s">
        <v>2455</v>
      </c>
      <c r="G255" s="135" t="s">
        <v>1291</v>
      </c>
      <c r="H255" s="136">
        <v>1</v>
      </c>
      <c r="I255" s="137"/>
      <c r="J255" s="138">
        <f t="shared" si="60"/>
        <v>0</v>
      </c>
      <c r="K255" s="134" t="s">
        <v>18</v>
      </c>
      <c r="L255" s="32"/>
      <c r="M255" s="139" t="s">
        <v>18</v>
      </c>
      <c r="N255" s="140" t="s">
        <v>42</v>
      </c>
      <c r="P255" s="141">
        <f t="shared" si="61"/>
        <v>0</v>
      </c>
      <c r="Q255" s="141">
        <v>0</v>
      </c>
      <c r="R255" s="141">
        <f t="shared" si="62"/>
        <v>0</v>
      </c>
      <c r="S255" s="141">
        <v>0</v>
      </c>
      <c r="T255" s="142">
        <f t="shared" si="63"/>
        <v>0</v>
      </c>
      <c r="AR255" s="143" t="s">
        <v>291</v>
      </c>
      <c r="AT255" s="143" t="s">
        <v>191</v>
      </c>
      <c r="AU255" s="143" t="s">
        <v>80</v>
      </c>
      <c r="AY255" s="17" t="s">
        <v>189</v>
      </c>
      <c r="BE255" s="144">
        <f t="shared" si="64"/>
        <v>0</v>
      </c>
      <c r="BF255" s="144">
        <f t="shared" si="65"/>
        <v>0</v>
      </c>
      <c r="BG255" s="144">
        <f t="shared" si="66"/>
        <v>0</v>
      </c>
      <c r="BH255" s="144">
        <f t="shared" si="67"/>
        <v>0</v>
      </c>
      <c r="BI255" s="144">
        <f t="shared" si="68"/>
        <v>0</v>
      </c>
      <c r="BJ255" s="17" t="s">
        <v>78</v>
      </c>
      <c r="BK255" s="144">
        <f t="shared" si="69"/>
        <v>0</v>
      </c>
      <c r="BL255" s="17" t="s">
        <v>291</v>
      </c>
      <c r="BM255" s="143" t="s">
        <v>2456</v>
      </c>
    </row>
    <row r="256" spans="2:65" s="1" customFormat="1" ht="16.5" customHeight="1">
      <c r="B256" s="32"/>
      <c r="C256" s="132" t="s">
        <v>71</v>
      </c>
      <c r="D256" s="132" t="s">
        <v>191</v>
      </c>
      <c r="E256" s="133" t="s">
        <v>2457</v>
      </c>
      <c r="F256" s="134" t="s">
        <v>2458</v>
      </c>
      <c r="G256" s="135" t="s">
        <v>1291</v>
      </c>
      <c r="H256" s="136">
        <v>1</v>
      </c>
      <c r="I256" s="137"/>
      <c r="J256" s="138">
        <f t="shared" si="60"/>
        <v>0</v>
      </c>
      <c r="K256" s="134" t="s">
        <v>18</v>
      </c>
      <c r="L256" s="32"/>
      <c r="M256" s="139" t="s">
        <v>18</v>
      </c>
      <c r="N256" s="140" t="s">
        <v>42</v>
      </c>
      <c r="P256" s="141">
        <f t="shared" si="61"/>
        <v>0</v>
      </c>
      <c r="Q256" s="141">
        <v>0</v>
      </c>
      <c r="R256" s="141">
        <f t="shared" si="62"/>
        <v>0</v>
      </c>
      <c r="S256" s="141">
        <v>0</v>
      </c>
      <c r="T256" s="142">
        <f t="shared" si="63"/>
        <v>0</v>
      </c>
      <c r="AR256" s="143" t="s">
        <v>291</v>
      </c>
      <c r="AT256" s="143" t="s">
        <v>191</v>
      </c>
      <c r="AU256" s="143" t="s">
        <v>80</v>
      </c>
      <c r="AY256" s="17" t="s">
        <v>189</v>
      </c>
      <c r="BE256" s="144">
        <f t="shared" si="64"/>
        <v>0</v>
      </c>
      <c r="BF256" s="144">
        <f t="shared" si="65"/>
        <v>0</v>
      </c>
      <c r="BG256" s="144">
        <f t="shared" si="66"/>
        <v>0</v>
      </c>
      <c r="BH256" s="144">
        <f t="shared" si="67"/>
        <v>0</v>
      </c>
      <c r="BI256" s="144">
        <f t="shared" si="68"/>
        <v>0</v>
      </c>
      <c r="BJ256" s="17" t="s">
        <v>78</v>
      </c>
      <c r="BK256" s="144">
        <f t="shared" si="69"/>
        <v>0</v>
      </c>
      <c r="BL256" s="17" t="s">
        <v>291</v>
      </c>
      <c r="BM256" s="143" t="s">
        <v>2459</v>
      </c>
    </row>
    <row r="257" spans="2:65" s="1" customFormat="1" ht="16.5" customHeight="1">
      <c r="B257" s="32"/>
      <c r="C257" s="132" t="s">
        <v>71</v>
      </c>
      <c r="D257" s="132" t="s">
        <v>191</v>
      </c>
      <c r="E257" s="133" t="s">
        <v>2460</v>
      </c>
      <c r="F257" s="134" t="s">
        <v>2461</v>
      </c>
      <c r="G257" s="135" t="s">
        <v>1291</v>
      </c>
      <c r="H257" s="136">
        <v>2</v>
      </c>
      <c r="I257" s="137"/>
      <c r="J257" s="138">
        <f t="shared" si="60"/>
        <v>0</v>
      </c>
      <c r="K257" s="134" t="s">
        <v>18</v>
      </c>
      <c r="L257" s="32"/>
      <c r="M257" s="139" t="s">
        <v>18</v>
      </c>
      <c r="N257" s="140" t="s">
        <v>42</v>
      </c>
      <c r="P257" s="141">
        <f t="shared" si="61"/>
        <v>0</v>
      </c>
      <c r="Q257" s="141">
        <v>0</v>
      </c>
      <c r="R257" s="141">
        <f t="shared" si="62"/>
        <v>0</v>
      </c>
      <c r="S257" s="141">
        <v>0</v>
      </c>
      <c r="T257" s="142">
        <f t="shared" si="63"/>
        <v>0</v>
      </c>
      <c r="AR257" s="143" t="s">
        <v>291</v>
      </c>
      <c r="AT257" s="143" t="s">
        <v>191</v>
      </c>
      <c r="AU257" s="143" t="s">
        <v>80</v>
      </c>
      <c r="AY257" s="17" t="s">
        <v>189</v>
      </c>
      <c r="BE257" s="144">
        <f t="shared" si="64"/>
        <v>0</v>
      </c>
      <c r="BF257" s="144">
        <f t="shared" si="65"/>
        <v>0</v>
      </c>
      <c r="BG257" s="144">
        <f t="shared" si="66"/>
        <v>0</v>
      </c>
      <c r="BH257" s="144">
        <f t="shared" si="67"/>
        <v>0</v>
      </c>
      <c r="BI257" s="144">
        <f t="shared" si="68"/>
        <v>0</v>
      </c>
      <c r="BJ257" s="17" t="s">
        <v>78</v>
      </c>
      <c r="BK257" s="144">
        <f t="shared" si="69"/>
        <v>0</v>
      </c>
      <c r="BL257" s="17" t="s">
        <v>291</v>
      </c>
      <c r="BM257" s="143" t="s">
        <v>2462</v>
      </c>
    </row>
    <row r="258" spans="2:65" s="1" customFormat="1" ht="16.5" customHeight="1">
      <c r="B258" s="32"/>
      <c r="C258" s="132" t="s">
        <v>71</v>
      </c>
      <c r="D258" s="132" t="s">
        <v>191</v>
      </c>
      <c r="E258" s="133" t="s">
        <v>2463</v>
      </c>
      <c r="F258" s="134" t="s">
        <v>2464</v>
      </c>
      <c r="G258" s="135" t="s">
        <v>551</v>
      </c>
      <c r="H258" s="136">
        <v>2</v>
      </c>
      <c r="I258" s="137"/>
      <c r="J258" s="138">
        <f t="shared" si="60"/>
        <v>0</v>
      </c>
      <c r="K258" s="134" t="s">
        <v>18</v>
      </c>
      <c r="L258" s="32"/>
      <c r="M258" s="139" t="s">
        <v>18</v>
      </c>
      <c r="N258" s="140" t="s">
        <v>42</v>
      </c>
      <c r="P258" s="141">
        <f t="shared" si="61"/>
        <v>0</v>
      </c>
      <c r="Q258" s="141">
        <v>0</v>
      </c>
      <c r="R258" s="141">
        <f t="shared" si="62"/>
        <v>0</v>
      </c>
      <c r="S258" s="141">
        <v>0</v>
      </c>
      <c r="T258" s="142">
        <f t="shared" si="63"/>
        <v>0</v>
      </c>
      <c r="AR258" s="143" t="s">
        <v>291</v>
      </c>
      <c r="AT258" s="143" t="s">
        <v>191</v>
      </c>
      <c r="AU258" s="143" t="s">
        <v>80</v>
      </c>
      <c r="AY258" s="17" t="s">
        <v>189</v>
      </c>
      <c r="BE258" s="144">
        <f t="shared" si="64"/>
        <v>0</v>
      </c>
      <c r="BF258" s="144">
        <f t="shared" si="65"/>
        <v>0</v>
      </c>
      <c r="BG258" s="144">
        <f t="shared" si="66"/>
        <v>0</v>
      </c>
      <c r="BH258" s="144">
        <f t="shared" si="67"/>
        <v>0</v>
      </c>
      <c r="BI258" s="144">
        <f t="shared" si="68"/>
        <v>0</v>
      </c>
      <c r="BJ258" s="17" t="s">
        <v>78</v>
      </c>
      <c r="BK258" s="144">
        <f t="shared" si="69"/>
        <v>0</v>
      </c>
      <c r="BL258" s="17" t="s">
        <v>291</v>
      </c>
      <c r="BM258" s="143" t="s">
        <v>2465</v>
      </c>
    </row>
    <row r="259" spans="2:65" s="1" customFormat="1" ht="16.5" customHeight="1">
      <c r="B259" s="32"/>
      <c r="C259" s="132" t="s">
        <v>71</v>
      </c>
      <c r="D259" s="132" t="s">
        <v>191</v>
      </c>
      <c r="E259" s="133" t="s">
        <v>2466</v>
      </c>
      <c r="F259" s="134" t="s">
        <v>2467</v>
      </c>
      <c r="G259" s="135" t="s">
        <v>1291</v>
      </c>
      <c r="H259" s="136">
        <v>14</v>
      </c>
      <c r="I259" s="137"/>
      <c r="J259" s="138">
        <f t="shared" si="60"/>
        <v>0</v>
      </c>
      <c r="K259" s="134" t="s">
        <v>18</v>
      </c>
      <c r="L259" s="32"/>
      <c r="M259" s="139" t="s">
        <v>18</v>
      </c>
      <c r="N259" s="140" t="s">
        <v>42</v>
      </c>
      <c r="P259" s="141">
        <f t="shared" si="61"/>
        <v>0</v>
      </c>
      <c r="Q259" s="141">
        <v>0</v>
      </c>
      <c r="R259" s="141">
        <f t="shared" si="62"/>
        <v>0</v>
      </c>
      <c r="S259" s="141">
        <v>0</v>
      </c>
      <c r="T259" s="142">
        <f t="shared" si="63"/>
        <v>0</v>
      </c>
      <c r="AR259" s="143" t="s">
        <v>291</v>
      </c>
      <c r="AT259" s="143" t="s">
        <v>191</v>
      </c>
      <c r="AU259" s="143" t="s">
        <v>80</v>
      </c>
      <c r="AY259" s="17" t="s">
        <v>189</v>
      </c>
      <c r="BE259" s="144">
        <f t="shared" si="64"/>
        <v>0</v>
      </c>
      <c r="BF259" s="144">
        <f t="shared" si="65"/>
        <v>0</v>
      </c>
      <c r="BG259" s="144">
        <f t="shared" si="66"/>
        <v>0</v>
      </c>
      <c r="BH259" s="144">
        <f t="shared" si="67"/>
        <v>0</v>
      </c>
      <c r="BI259" s="144">
        <f t="shared" si="68"/>
        <v>0</v>
      </c>
      <c r="BJ259" s="17" t="s">
        <v>78</v>
      </c>
      <c r="BK259" s="144">
        <f t="shared" si="69"/>
        <v>0</v>
      </c>
      <c r="BL259" s="17" t="s">
        <v>291</v>
      </c>
      <c r="BM259" s="143" t="s">
        <v>2468</v>
      </c>
    </row>
    <row r="260" spans="2:65" s="1" customFormat="1" ht="16.5" customHeight="1">
      <c r="B260" s="32"/>
      <c r="C260" s="132" t="s">
        <v>71</v>
      </c>
      <c r="D260" s="132" t="s">
        <v>191</v>
      </c>
      <c r="E260" s="133" t="s">
        <v>2469</v>
      </c>
      <c r="F260" s="134" t="s">
        <v>2470</v>
      </c>
      <c r="G260" s="135" t="s">
        <v>551</v>
      </c>
      <c r="H260" s="136">
        <v>2</v>
      </c>
      <c r="I260" s="137"/>
      <c r="J260" s="138">
        <f t="shared" si="60"/>
        <v>0</v>
      </c>
      <c r="K260" s="134" t="s">
        <v>18</v>
      </c>
      <c r="L260" s="32"/>
      <c r="M260" s="139" t="s">
        <v>18</v>
      </c>
      <c r="N260" s="140" t="s">
        <v>42</v>
      </c>
      <c r="P260" s="141">
        <f t="shared" si="61"/>
        <v>0</v>
      </c>
      <c r="Q260" s="141">
        <v>0</v>
      </c>
      <c r="R260" s="141">
        <f t="shared" si="62"/>
        <v>0</v>
      </c>
      <c r="S260" s="141">
        <v>0</v>
      </c>
      <c r="T260" s="142">
        <f t="shared" si="63"/>
        <v>0</v>
      </c>
      <c r="AR260" s="143" t="s">
        <v>291</v>
      </c>
      <c r="AT260" s="143" t="s">
        <v>191</v>
      </c>
      <c r="AU260" s="143" t="s">
        <v>80</v>
      </c>
      <c r="AY260" s="17" t="s">
        <v>189</v>
      </c>
      <c r="BE260" s="144">
        <f t="shared" si="64"/>
        <v>0</v>
      </c>
      <c r="BF260" s="144">
        <f t="shared" si="65"/>
        <v>0</v>
      </c>
      <c r="BG260" s="144">
        <f t="shared" si="66"/>
        <v>0</v>
      </c>
      <c r="BH260" s="144">
        <f t="shared" si="67"/>
        <v>0</v>
      </c>
      <c r="BI260" s="144">
        <f t="shared" si="68"/>
        <v>0</v>
      </c>
      <c r="BJ260" s="17" t="s">
        <v>78</v>
      </c>
      <c r="BK260" s="144">
        <f t="shared" si="69"/>
        <v>0</v>
      </c>
      <c r="BL260" s="17" t="s">
        <v>291</v>
      </c>
      <c r="BM260" s="143" t="s">
        <v>2471</v>
      </c>
    </row>
    <row r="261" spans="2:65" s="1" customFormat="1" ht="16.5" customHeight="1">
      <c r="B261" s="32"/>
      <c r="C261" s="132" t="s">
        <v>71</v>
      </c>
      <c r="D261" s="132" t="s">
        <v>191</v>
      </c>
      <c r="E261" s="133" t="s">
        <v>2472</v>
      </c>
      <c r="F261" s="134" t="s">
        <v>2473</v>
      </c>
      <c r="G261" s="135" t="s">
        <v>551</v>
      </c>
      <c r="H261" s="136">
        <v>7</v>
      </c>
      <c r="I261" s="137"/>
      <c r="J261" s="138">
        <f t="shared" si="60"/>
        <v>0</v>
      </c>
      <c r="K261" s="134" t="s">
        <v>18</v>
      </c>
      <c r="L261" s="32"/>
      <c r="M261" s="139" t="s">
        <v>18</v>
      </c>
      <c r="N261" s="140" t="s">
        <v>42</v>
      </c>
      <c r="P261" s="141">
        <f t="shared" si="61"/>
        <v>0</v>
      </c>
      <c r="Q261" s="141">
        <v>0</v>
      </c>
      <c r="R261" s="141">
        <f t="shared" si="62"/>
        <v>0</v>
      </c>
      <c r="S261" s="141">
        <v>0</v>
      </c>
      <c r="T261" s="142">
        <f t="shared" si="63"/>
        <v>0</v>
      </c>
      <c r="AR261" s="143" t="s">
        <v>291</v>
      </c>
      <c r="AT261" s="143" t="s">
        <v>191</v>
      </c>
      <c r="AU261" s="143" t="s">
        <v>80</v>
      </c>
      <c r="AY261" s="17" t="s">
        <v>189</v>
      </c>
      <c r="BE261" s="144">
        <f t="shared" si="64"/>
        <v>0</v>
      </c>
      <c r="BF261" s="144">
        <f t="shared" si="65"/>
        <v>0</v>
      </c>
      <c r="BG261" s="144">
        <f t="shared" si="66"/>
        <v>0</v>
      </c>
      <c r="BH261" s="144">
        <f t="shared" si="67"/>
        <v>0</v>
      </c>
      <c r="BI261" s="144">
        <f t="shared" si="68"/>
        <v>0</v>
      </c>
      <c r="BJ261" s="17" t="s">
        <v>78</v>
      </c>
      <c r="BK261" s="144">
        <f t="shared" si="69"/>
        <v>0</v>
      </c>
      <c r="BL261" s="17" t="s">
        <v>291</v>
      </c>
      <c r="BM261" s="143" t="s">
        <v>2474</v>
      </c>
    </row>
    <row r="262" spans="2:65" s="1" customFormat="1" ht="16.5" customHeight="1">
      <c r="B262" s="32"/>
      <c r="C262" s="132" t="s">
        <v>71</v>
      </c>
      <c r="D262" s="132" t="s">
        <v>191</v>
      </c>
      <c r="E262" s="133" t="s">
        <v>2475</v>
      </c>
      <c r="F262" s="134" t="s">
        <v>2476</v>
      </c>
      <c r="G262" s="135" t="s">
        <v>551</v>
      </c>
      <c r="H262" s="136">
        <v>2</v>
      </c>
      <c r="I262" s="137"/>
      <c r="J262" s="138">
        <f t="shared" si="60"/>
        <v>0</v>
      </c>
      <c r="K262" s="134" t="s">
        <v>18</v>
      </c>
      <c r="L262" s="32"/>
      <c r="M262" s="139" t="s">
        <v>18</v>
      </c>
      <c r="N262" s="140" t="s">
        <v>42</v>
      </c>
      <c r="P262" s="141">
        <f t="shared" si="61"/>
        <v>0</v>
      </c>
      <c r="Q262" s="141">
        <v>0</v>
      </c>
      <c r="R262" s="141">
        <f t="shared" si="62"/>
        <v>0</v>
      </c>
      <c r="S262" s="141">
        <v>0</v>
      </c>
      <c r="T262" s="142">
        <f t="shared" si="63"/>
        <v>0</v>
      </c>
      <c r="AR262" s="143" t="s">
        <v>291</v>
      </c>
      <c r="AT262" s="143" t="s">
        <v>191</v>
      </c>
      <c r="AU262" s="143" t="s">
        <v>80</v>
      </c>
      <c r="AY262" s="17" t="s">
        <v>189</v>
      </c>
      <c r="BE262" s="144">
        <f t="shared" si="64"/>
        <v>0</v>
      </c>
      <c r="BF262" s="144">
        <f t="shared" si="65"/>
        <v>0</v>
      </c>
      <c r="BG262" s="144">
        <f t="shared" si="66"/>
        <v>0</v>
      </c>
      <c r="BH262" s="144">
        <f t="shared" si="67"/>
        <v>0</v>
      </c>
      <c r="BI262" s="144">
        <f t="shared" si="68"/>
        <v>0</v>
      </c>
      <c r="BJ262" s="17" t="s">
        <v>78</v>
      </c>
      <c r="BK262" s="144">
        <f t="shared" si="69"/>
        <v>0</v>
      </c>
      <c r="BL262" s="17" t="s">
        <v>291</v>
      </c>
      <c r="BM262" s="143" t="s">
        <v>2477</v>
      </c>
    </row>
    <row r="263" spans="2:65" s="1" customFormat="1" ht="16.5" customHeight="1">
      <c r="B263" s="32"/>
      <c r="C263" s="132" t="s">
        <v>71</v>
      </c>
      <c r="D263" s="132" t="s">
        <v>191</v>
      </c>
      <c r="E263" s="133" t="s">
        <v>2478</v>
      </c>
      <c r="F263" s="134" t="s">
        <v>2479</v>
      </c>
      <c r="G263" s="135" t="s">
        <v>551</v>
      </c>
      <c r="H263" s="136">
        <v>1</v>
      </c>
      <c r="I263" s="137"/>
      <c r="J263" s="138">
        <f t="shared" si="60"/>
        <v>0</v>
      </c>
      <c r="K263" s="134" t="s">
        <v>18</v>
      </c>
      <c r="L263" s="32"/>
      <c r="M263" s="139" t="s">
        <v>18</v>
      </c>
      <c r="N263" s="140" t="s">
        <v>42</v>
      </c>
      <c r="P263" s="141">
        <f t="shared" si="61"/>
        <v>0</v>
      </c>
      <c r="Q263" s="141">
        <v>0</v>
      </c>
      <c r="R263" s="141">
        <f t="shared" si="62"/>
        <v>0</v>
      </c>
      <c r="S263" s="141">
        <v>0</v>
      </c>
      <c r="T263" s="142">
        <f t="shared" si="63"/>
        <v>0</v>
      </c>
      <c r="AR263" s="143" t="s">
        <v>291</v>
      </c>
      <c r="AT263" s="143" t="s">
        <v>191</v>
      </c>
      <c r="AU263" s="143" t="s">
        <v>80</v>
      </c>
      <c r="AY263" s="17" t="s">
        <v>189</v>
      </c>
      <c r="BE263" s="144">
        <f t="shared" si="64"/>
        <v>0</v>
      </c>
      <c r="BF263" s="144">
        <f t="shared" si="65"/>
        <v>0</v>
      </c>
      <c r="BG263" s="144">
        <f t="shared" si="66"/>
        <v>0</v>
      </c>
      <c r="BH263" s="144">
        <f t="shared" si="67"/>
        <v>0</v>
      </c>
      <c r="BI263" s="144">
        <f t="shared" si="68"/>
        <v>0</v>
      </c>
      <c r="BJ263" s="17" t="s">
        <v>78</v>
      </c>
      <c r="BK263" s="144">
        <f t="shared" si="69"/>
        <v>0</v>
      </c>
      <c r="BL263" s="17" t="s">
        <v>291</v>
      </c>
      <c r="BM263" s="143" t="s">
        <v>2480</v>
      </c>
    </row>
    <row r="264" spans="2:65" s="1" customFormat="1" ht="16.5" customHeight="1">
      <c r="B264" s="32"/>
      <c r="C264" s="132" t="s">
        <v>71</v>
      </c>
      <c r="D264" s="132" t="s">
        <v>191</v>
      </c>
      <c r="E264" s="133" t="s">
        <v>2481</v>
      </c>
      <c r="F264" s="134" t="s">
        <v>2482</v>
      </c>
      <c r="G264" s="135" t="s">
        <v>551</v>
      </c>
      <c r="H264" s="136">
        <v>4</v>
      </c>
      <c r="I264" s="137"/>
      <c r="J264" s="138">
        <f t="shared" si="60"/>
        <v>0</v>
      </c>
      <c r="K264" s="134" t="s">
        <v>18</v>
      </c>
      <c r="L264" s="32"/>
      <c r="M264" s="139" t="s">
        <v>18</v>
      </c>
      <c r="N264" s="140" t="s">
        <v>42</v>
      </c>
      <c r="P264" s="141">
        <f t="shared" si="61"/>
        <v>0</v>
      </c>
      <c r="Q264" s="141">
        <v>0</v>
      </c>
      <c r="R264" s="141">
        <f t="shared" si="62"/>
        <v>0</v>
      </c>
      <c r="S264" s="141">
        <v>0</v>
      </c>
      <c r="T264" s="142">
        <f t="shared" si="63"/>
        <v>0</v>
      </c>
      <c r="AR264" s="143" t="s">
        <v>291</v>
      </c>
      <c r="AT264" s="143" t="s">
        <v>191</v>
      </c>
      <c r="AU264" s="143" t="s">
        <v>80</v>
      </c>
      <c r="AY264" s="17" t="s">
        <v>189</v>
      </c>
      <c r="BE264" s="144">
        <f t="shared" si="64"/>
        <v>0</v>
      </c>
      <c r="BF264" s="144">
        <f t="shared" si="65"/>
        <v>0</v>
      </c>
      <c r="BG264" s="144">
        <f t="shared" si="66"/>
        <v>0</v>
      </c>
      <c r="BH264" s="144">
        <f t="shared" si="67"/>
        <v>0</v>
      </c>
      <c r="BI264" s="144">
        <f t="shared" si="68"/>
        <v>0</v>
      </c>
      <c r="BJ264" s="17" t="s">
        <v>78</v>
      </c>
      <c r="BK264" s="144">
        <f t="shared" si="69"/>
        <v>0</v>
      </c>
      <c r="BL264" s="17" t="s">
        <v>291</v>
      </c>
      <c r="BM264" s="143" t="s">
        <v>2483</v>
      </c>
    </row>
    <row r="265" spans="2:65" s="1" customFormat="1" ht="16.5" customHeight="1">
      <c r="B265" s="32"/>
      <c r="C265" s="132" t="s">
        <v>71</v>
      </c>
      <c r="D265" s="132" t="s">
        <v>191</v>
      </c>
      <c r="E265" s="133" t="s">
        <v>2484</v>
      </c>
      <c r="F265" s="134" t="s">
        <v>2485</v>
      </c>
      <c r="G265" s="135" t="s">
        <v>1291</v>
      </c>
      <c r="H265" s="136">
        <v>5</v>
      </c>
      <c r="I265" s="137"/>
      <c r="J265" s="138">
        <f t="shared" si="60"/>
        <v>0</v>
      </c>
      <c r="K265" s="134" t="s">
        <v>18</v>
      </c>
      <c r="L265" s="32"/>
      <c r="M265" s="139" t="s">
        <v>18</v>
      </c>
      <c r="N265" s="140" t="s">
        <v>42</v>
      </c>
      <c r="P265" s="141">
        <f t="shared" si="61"/>
        <v>0</v>
      </c>
      <c r="Q265" s="141">
        <v>0</v>
      </c>
      <c r="R265" s="141">
        <f t="shared" si="62"/>
        <v>0</v>
      </c>
      <c r="S265" s="141">
        <v>0</v>
      </c>
      <c r="T265" s="142">
        <f t="shared" si="63"/>
        <v>0</v>
      </c>
      <c r="AR265" s="143" t="s">
        <v>291</v>
      </c>
      <c r="AT265" s="143" t="s">
        <v>191</v>
      </c>
      <c r="AU265" s="143" t="s">
        <v>80</v>
      </c>
      <c r="AY265" s="17" t="s">
        <v>189</v>
      </c>
      <c r="BE265" s="144">
        <f t="shared" si="64"/>
        <v>0</v>
      </c>
      <c r="BF265" s="144">
        <f t="shared" si="65"/>
        <v>0</v>
      </c>
      <c r="BG265" s="144">
        <f t="shared" si="66"/>
        <v>0</v>
      </c>
      <c r="BH265" s="144">
        <f t="shared" si="67"/>
        <v>0</v>
      </c>
      <c r="BI265" s="144">
        <f t="shared" si="68"/>
        <v>0</v>
      </c>
      <c r="BJ265" s="17" t="s">
        <v>78</v>
      </c>
      <c r="BK265" s="144">
        <f t="shared" si="69"/>
        <v>0</v>
      </c>
      <c r="BL265" s="17" t="s">
        <v>291</v>
      </c>
      <c r="BM265" s="143" t="s">
        <v>2486</v>
      </c>
    </row>
    <row r="266" spans="2:65" s="1" customFormat="1" ht="16.5" customHeight="1">
      <c r="B266" s="32"/>
      <c r="C266" s="132" t="s">
        <v>71</v>
      </c>
      <c r="D266" s="132" t="s">
        <v>191</v>
      </c>
      <c r="E266" s="133" t="s">
        <v>2487</v>
      </c>
      <c r="F266" s="134" t="s">
        <v>2488</v>
      </c>
      <c r="G266" s="135" t="s">
        <v>1291</v>
      </c>
      <c r="H266" s="136">
        <v>2</v>
      </c>
      <c r="I266" s="137"/>
      <c r="J266" s="138">
        <f t="shared" si="60"/>
        <v>0</v>
      </c>
      <c r="K266" s="134" t="s">
        <v>18</v>
      </c>
      <c r="L266" s="32"/>
      <c r="M266" s="139" t="s">
        <v>18</v>
      </c>
      <c r="N266" s="140" t="s">
        <v>42</v>
      </c>
      <c r="P266" s="141">
        <f t="shared" si="61"/>
        <v>0</v>
      </c>
      <c r="Q266" s="141">
        <v>0</v>
      </c>
      <c r="R266" s="141">
        <f t="shared" si="62"/>
        <v>0</v>
      </c>
      <c r="S266" s="141">
        <v>0</v>
      </c>
      <c r="T266" s="142">
        <f t="shared" si="63"/>
        <v>0</v>
      </c>
      <c r="AR266" s="143" t="s">
        <v>291</v>
      </c>
      <c r="AT266" s="143" t="s">
        <v>191</v>
      </c>
      <c r="AU266" s="143" t="s">
        <v>80</v>
      </c>
      <c r="AY266" s="17" t="s">
        <v>189</v>
      </c>
      <c r="BE266" s="144">
        <f t="shared" si="64"/>
        <v>0</v>
      </c>
      <c r="BF266" s="144">
        <f t="shared" si="65"/>
        <v>0</v>
      </c>
      <c r="BG266" s="144">
        <f t="shared" si="66"/>
        <v>0</v>
      </c>
      <c r="BH266" s="144">
        <f t="shared" si="67"/>
        <v>0</v>
      </c>
      <c r="BI266" s="144">
        <f t="shared" si="68"/>
        <v>0</v>
      </c>
      <c r="BJ266" s="17" t="s">
        <v>78</v>
      </c>
      <c r="BK266" s="144">
        <f t="shared" si="69"/>
        <v>0</v>
      </c>
      <c r="BL266" s="17" t="s">
        <v>291</v>
      </c>
      <c r="BM266" s="143" t="s">
        <v>2489</v>
      </c>
    </row>
    <row r="267" spans="2:65" s="1" customFormat="1" ht="16.5" customHeight="1">
      <c r="B267" s="32"/>
      <c r="C267" s="132" t="s">
        <v>71</v>
      </c>
      <c r="D267" s="132" t="s">
        <v>191</v>
      </c>
      <c r="E267" s="133" t="s">
        <v>2490</v>
      </c>
      <c r="F267" s="134" t="s">
        <v>2491</v>
      </c>
      <c r="G267" s="135" t="s">
        <v>1291</v>
      </c>
      <c r="H267" s="136">
        <v>2</v>
      </c>
      <c r="I267" s="137"/>
      <c r="J267" s="138">
        <f t="shared" si="60"/>
        <v>0</v>
      </c>
      <c r="K267" s="134" t="s">
        <v>18</v>
      </c>
      <c r="L267" s="32"/>
      <c r="M267" s="139" t="s">
        <v>18</v>
      </c>
      <c r="N267" s="140" t="s">
        <v>42</v>
      </c>
      <c r="P267" s="141">
        <f t="shared" si="61"/>
        <v>0</v>
      </c>
      <c r="Q267" s="141">
        <v>0</v>
      </c>
      <c r="R267" s="141">
        <f t="shared" si="62"/>
        <v>0</v>
      </c>
      <c r="S267" s="141">
        <v>0</v>
      </c>
      <c r="T267" s="142">
        <f t="shared" si="63"/>
        <v>0</v>
      </c>
      <c r="AR267" s="143" t="s">
        <v>291</v>
      </c>
      <c r="AT267" s="143" t="s">
        <v>191</v>
      </c>
      <c r="AU267" s="143" t="s">
        <v>80</v>
      </c>
      <c r="AY267" s="17" t="s">
        <v>189</v>
      </c>
      <c r="BE267" s="144">
        <f t="shared" si="64"/>
        <v>0</v>
      </c>
      <c r="BF267" s="144">
        <f t="shared" si="65"/>
        <v>0</v>
      </c>
      <c r="BG267" s="144">
        <f t="shared" si="66"/>
        <v>0</v>
      </c>
      <c r="BH267" s="144">
        <f t="shared" si="67"/>
        <v>0</v>
      </c>
      <c r="BI267" s="144">
        <f t="shared" si="68"/>
        <v>0</v>
      </c>
      <c r="BJ267" s="17" t="s">
        <v>78</v>
      </c>
      <c r="BK267" s="144">
        <f t="shared" si="69"/>
        <v>0</v>
      </c>
      <c r="BL267" s="17" t="s">
        <v>291</v>
      </c>
      <c r="BM267" s="143" t="s">
        <v>2492</v>
      </c>
    </row>
    <row r="268" spans="2:65" s="1" customFormat="1" ht="21.75" customHeight="1">
      <c r="B268" s="32"/>
      <c r="C268" s="132" t="s">
        <v>71</v>
      </c>
      <c r="D268" s="132" t="s">
        <v>191</v>
      </c>
      <c r="E268" s="133" t="s">
        <v>2493</v>
      </c>
      <c r="F268" s="134" t="s">
        <v>2494</v>
      </c>
      <c r="G268" s="135" t="s">
        <v>1291</v>
      </c>
      <c r="H268" s="136">
        <v>1</v>
      </c>
      <c r="I268" s="137"/>
      <c r="J268" s="138">
        <f t="shared" si="60"/>
        <v>0</v>
      </c>
      <c r="K268" s="134" t="s">
        <v>18</v>
      </c>
      <c r="L268" s="32"/>
      <c r="M268" s="139" t="s">
        <v>18</v>
      </c>
      <c r="N268" s="140" t="s">
        <v>42</v>
      </c>
      <c r="P268" s="141">
        <f t="shared" si="61"/>
        <v>0</v>
      </c>
      <c r="Q268" s="141">
        <v>0</v>
      </c>
      <c r="R268" s="141">
        <f t="shared" si="62"/>
        <v>0</v>
      </c>
      <c r="S268" s="141">
        <v>0</v>
      </c>
      <c r="T268" s="142">
        <f t="shared" si="63"/>
        <v>0</v>
      </c>
      <c r="AR268" s="143" t="s">
        <v>291</v>
      </c>
      <c r="AT268" s="143" t="s">
        <v>191</v>
      </c>
      <c r="AU268" s="143" t="s">
        <v>80</v>
      </c>
      <c r="AY268" s="17" t="s">
        <v>189</v>
      </c>
      <c r="BE268" s="144">
        <f t="shared" si="64"/>
        <v>0</v>
      </c>
      <c r="BF268" s="144">
        <f t="shared" si="65"/>
        <v>0</v>
      </c>
      <c r="BG268" s="144">
        <f t="shared" si="66"/>
        <v>0</v>
      </c>
      <c r="BH268" s="144">
        <f t="shared" si="67"/>
        <v>0</v>
      </c>
      <c r="BI268" s="144">
        <f t="shared" si="68"/>
        <v>0</v>
      </c>
      <c r="BJ268" s="17" t="s">
        <v>78</v>
      </c>
      <c r="BK268" s="144">
        <f t="shared" si="69"/>
        <v>0</v>
      </c>
      <c r="BL268" s="17" t="s">
        <v>291</v>
      </c>
      <c r="BM268" s="143" t="s">
        <v>2495</v>
      </c>
    </row>
    <row r="269" spans="2:65" s="1" customFormat="1" ht="16.5" customHeight="1">
      <c r="B269" s="32"/>
      <c r="C269" s="132" t="s">
        <v>71</v>
      </c>
      <c r="D269" s="132" t="s">
        <v>191</v>
      </c>
      <c r="E269" s="133" t="s">
        <v>2496</v>
      </c>
      <c r="F269" s="134" t="s">
        <v>2497</v>
      </c>
      <c r="G269" s="135" t="s">
        <v>551</v>
      </c>
      <c r="H269" s="136">
        <v>6</v>
      </c>
      <c r="I269" s="137"/>
      <c r="J269" s="138">
        <f t="shared" si="60"/>
        <v>0</v>
      </c>
      <c r="K269" s="134" t="s">
        <v>18</v>
      </c>
      <c r="L269" s="32"/>
      <c r="M269" s="139" t="s">
        <v>18</v>
      </c>
      <c r="N269" s="140" t="s">
        <v>42</v>
      </c>
      <c r="P269" s="141">
        <f t="shared" si="61"/>
        <v>0</v>
      </c>
      <c r="Q269" s="141">
        <v>0</v>
      </c>
      <c r="R269" s="141">
        <f t="shared" si="62"/>
        <v>0</v>
      </c>
      <c r="S269" s="141">
        <v>0</v>
      </c>
      <c r="T269" s="142">
        <f t="shared" si="63"/>
        <v>0</v>
      </c>
      <c r="AR269" s="143" t="s">
        <v>291</v>
      </c>
      <c r="AT269" s="143" t="s">
        <v>191</v>
      </c>
      <c r="AU269" s="143" t="s">
        <v>80</v>
      </c>
      <c r="AY269" s="17" t="s">
        <v>189</v>
      </c>
      <c r="BE269" s="144">
        <f t="shared" si="64"/>
        <v>0</v>
      </c>
      <c r="BF269" s="144">
        <f t="shared" si="65"/>
        <v>0</v>
      </c>
      <c r="BG269" s="144">
        <f t="shared" si="66"/>
        <v>0</v>
      </c>
      <c r="BH269" s="144">
        <f t="shared" si="67"/>
        <v>0</v>
      </c>
      <c r="BI269" s="144">
        <f t="shared" si="68"/>
        <v>0</v>
      </c>
      <c r="BJ269" s="17" t="s">
        <v>78</v>
      </c>
      <c r="BK269" s="144">
        <f t="shared" si="69"/>
        <v>0</v>
      </c>
      <c r="BL269" s="17" t="s">
        <v>291</v>
      </c>
      <c r="BM269" s="143" t="s">
        <v>2498</v>
      </c>
    </row>
    <row r="270" spans="2:65" s="1" customFormat="1" ht="16.5" customHeight="1">
      <c r="B270" s="32"/>
      <c r="C270" s="132" t="s">
        <v>71</v>
      </c>
      <c r="D270" s="132" t="s">
        <v>191</v>
      </c>
      <c r="E270" s="133" t="s">
        <v>2499</v>
      </c>
      <c r="F270" s="134" t="s">
        <v>2500</v>
      </c>
      <c r="G270" s="135" t="s">
        <v>551</v>
      </c>
      <c r="H270" s="136">
        <v>1</v>
      </c>
      <c r="I270" s="137"/>
      <c r="J270" s="138">
        <f t="shared" si="60"/>
        <v>0</v>
      </c>
      <c r="K270" s="134" t="s">
        <v>18</v>
      </c>
      <c r="L270" s="32"/>
      <c r="M270" s="139" t="s">
        <v>18</v>
      </c>
      <c r="N270" s="140" t="s">
        <v>42</v>
      </c>
      <c r="P270" s="141">
        <f t="shared" si="61"/>
        <v>0</v>
      </c>
      <c r="Q270" s="141">
        <v>0</v>
      </c>
      <c r="R270" s="141">
        <f t="shared" si="62"/>
        <v>0</v>
      </c>
      <c r="S270" s="141">
        <v>0</v>
      </c>
      <c r="T270" s="142">
        <f t="shared" si="63"/>
        <v>0</v>
      </c>
      <c r="AR270" s="143" t="s">
        <v>291</v>
      </c>
      <c r="AT270" s="143" t="s">
        <v>191</v>
      </c>
      <c r="AU270" s="143" t="s">
        <v>80</v>
      </c>
      <c r="AY270" s="17" t="s">
        <v>189</v>
      </c>
      <c r="BE270" s="144">
        <f t="shared" si="64"/>
        <v>0</v>
      </c>
      <c r="BF270" s="144">
        <f t="shared" si="65"/>
        <v>0</v>
      </c>
      <c r="BG270" s="144">
        <f t="shared" si="66"/>
        <v>0</v>
      </c>
      <c r="BH270" s="144">
        <f t="shared" si="67"/>
        <v>0</v>
      </c>
      <c r="BI270" s="144">
        <f t="shared" si="68"/>
        <v>0</v>
      </c>
      <c r="BJ270" s="17" t="s">
        <v>78</v>
      </c>
      <c r="BK270" s="144">
        <f t="shared" si="69"/>
        <v>0</v>
      </c>
      <c r="BL270" s="17" t="s">
        <v>291</v>
      </c>
      <c r="BM270" s="143" t="s">
        <v>2501</v>
      </c>
    </row>
    <row r="271" spans="2:65" s="1" customFormat="1" ht="16.5" customHeight="1">
      <c r="B271" s="32"/>
      <c r="C271" s="132" t="s">
        <v>71</v>
      </c>
      <c r="D271" s="132" t="s">
        <v>191</v>
      </c>
      <c r="E271" s="133" t="s">
        <v>2502</v>
      </c>
      <c r="F271" s="134" t="s">
        <v>2503</v>
      </c>
      <c r="G271" s="135" t="s">
        <v>551</v>
      </c>
      <c r="H271" s="136">
        <v>5</v>
      </c>
      <c r="I271" s="137"/>
      <c r="J271" s="138">
        <f t="shared" si="60"/>
        <v>0</v>
      </c>
      <c r="K271" s="134" t="s">
        <v>18</v>
      </c>
      <c r="L271" s="32"/>
      <c r="M271" s="139" t="s">
        <v>18</v>
      </c>
      <c r="N271" s="140" t="s">
        <v>42</v>
      </c>
      <c r="P271" s="141">
        <f t="shared" si="61"/>
        <v>0</v>
      </c>
      <c r="Q271" s="141">
        <v>0</v>
      </c>
      <c r="R271" s="141">
        <f t="shared" si="62"/>
        <v>0</v>
      </c>
      <c r="S271" s="141">
        <v>0</v>
      </c>
      <c r="T271" s="142">
        <f t="shared" si="63"/>
        <v>0</v>
      </c>
      <c r="AR271" s="143" t="s">
        <v>291</v>
      </c>
      <c r="AT271" s="143" t="s">
        <v>191</v>
      </c>
      <c r="AU271" s="143" t="s">
        <v>80</v>
      </c>
      <c r="AY271" s="17" t="s">
        <v>189</v>
      </c>
      <c r="BE271" s="144">
        <f t="shared" si="64"/>
        <v>0</v>
      </c>
      <c r="BF271" s="144">
        <f t="shared" si="65"/>
        <v>0</v>
      </c>
      <c r="BG271" s="144">
        <f t="shared" si="66"/>
        <v>0</v>
      </c>
      <c r="BH271" s="144">
        <f t="shared" si="67"/>
        <v>0</v>
      </c>
      <c r="BI271" s="144">
        <f t="shared" si="68"/>
        <v>0</v>
      </c>
      <c r="BJ271" s="17" t="s">
        <v>78</v>
      </c>
      <c r="BK271" s="144">
        <f t="shared" si="69"/>
        <v>0</v>
      </c>
      <c r="BL271" s="17" t="s">
        <v>291</v>
      </c>
      <c r="BM271" s="143" t="s">
        <v>2504</v>
      </c>
    </row>
    <row r="272" spans="2:65" s="1" customFormat="1" ht="16.5" customHeight="1">
      <c r="B272" s="32"/>
      <c r="C272" s="132" t="s">
        <v>71</v>
      </c>
      <c r="D272" s="132" t="s">
        <v>191</v>
      </c>
      <c r="E272" s="133" t="s">
        <v>2505</v>
      </c>
      <c r="F272" s="134" t="s">
        <v>2506</v>
      </c>
      <c r="G272" s="135" t="s">
        <v>551</v>
      </c>
      <c r="H272" s="136">
        <v>2</v>
      </c>
      <c r="I272" s="137"/>
      <c r="J272" s="138">
        <f t="shared" si="60"/>
        <v>0</v>
      </c>
      <c r="K272" s="134" t="s">
        <v>18</v>
      </c>
      <c r="L272" s="32"/>
      <c r="M272" s="139" t="s">
        <v>18</v>
      </c>
      <c r="N272" s="140" t="s">
        <v>42</v>
      </c>
      <c r="P272" s="141">
        <f t="shared" si="61"/>
        <v>0</v>
      </c>
      <c r="Q272" s="141">
        <v>0</v>
      </c>
      <c r="R272" s="141">
        <f t="shared" si="62"/>
        <v>0</v>
      </c>
      <c r="S272" s="141">
        <v>0</v>
      </c>
      <c r="T272" s="142">
        <f t="shared" si="63"/>
        <v>0</v>
      </c>
      <c r="AR272" s="143" t="s">
        <v>291</v>
      </c>
      <c r="AT272" s="143" t="s">
        <v>191</v>
      </c>
      <c r="AU272" s="143" t="s">
        <v>80</v>
      </c>
      <c r="AY272" s="17" t="s">
        <v>189</v>
      </c>
      <c r="BE272" s="144">
        <f t="shared" si="64"/>
        <v>0</v>
      </c>
      <c r="BF272" s="144">
        <f t="shared" si="65"/>
        <v>0</v>
      </c>
      <c r="BG272" s="144">
        <f t="shared" si="66"/>
        <v>0</v>
      </c>
      <c r="BH272" s="144">
        <f t="shared" si="67"/>
        <v>0</v>
      </c>
      <c r="BI272" s="144">
        <f t="shared" si="68"/>
        <v>0</v>
      </c>
      <c r="BJ272" s="17" t="s">
        <v>78</v>
      </c>
      <c r="BK272" s="144">
        <f t="shared" si="69"/>
        <v>0</v>
      </c>
      <c r="BL272" s="17" t="s">
        <v>291</v>
      </c>
      <c r="BM272" s="143" t="s">
        <v>2507</v>
      </c>
    </row>
    <row r="273" spans="2:65" s="1" customFormat="1" ht="16.5" customHeight="1">
      <c r="B273" s="32"/>
      <c r="C273" s="132" t="s">
        <v>71</v>
      </c>
      <c r="D273" s="132" t="s">
        <v>191</v>
      </c>
      <c r="E273" s="133" t="s">
        <v>2508</v>
      </c>
      <c r="F273" s="134" t="s">
        <v>2509</v>
      </c>
      <c r="G273" s="135" t="s">
        <v>551</v>
      </c>
      <c r="H273" s="136">
        <v>2</v>
      </c>
      <c r="I273" s="137"/>
      <c r="J273" s="138">
        <f t="shared" si="60"/>
        <v>0</v>
      </c>
      <c r="K273" s="134" t="s">
        <v>18</v>
      </c>
      <c r="L273" s="32"/>
      <c r="M273" s="139" t="s">
        <v>18</v>
      </c>
      <c r="N273" s="140" t="s">
        <v>42</v>
      </c>
      <c r="P273" s="141">
        <f t="shared" si="61"/>
        <v>0</v>
      </c>
      <c r="Q273" s="141">
        <v>0</v>
      </c>
      <c r="R273" s="141">
        <f t="shared" si="62"/>
        <v>0</v>
      </c>
      <c r="S273" s="141">
        <v>0</v>
      </c>
      <c r="T273" s="142">
        <f t="shared" si="63"/>
        <v>0</v>
      </c>
      <c r="AR273" s="143" t="s">
        <v>291</v>
      </c>
      <c r="AT273" s="143" t="s">
        <v>191</v>
      </c>
      <c r="AU273" s="143" t="s">
        <v>80</v>
      </c>
      <c r="AY273" s="17" t="s">
        <v>189</v>
      </c>
      <c r="BE273" s="144">
        <f t="shared" si="64"/>
        <v>0</v>
      </c>
      <c r="BF273" s="144">
        <f t="shared" si="65"/>
        <v>0</v>
      </c>
      <c r="BG273" s="144">
        <f t="shared" si="66"/>
        <v>0</v>
      </c>
      <c r="BH273" s="144">
        <f t="shared" si="67"/>
        <v>0</v>
      </c>
      <c r="BI273" s="144">
        <f t="shared" si="68"/>
        <v>0</v>
      </c>
      <c r="BJ273" s="17" t="s">
        <v>78</v>
      </c>
      <c r="BK273" s="144">
        <f t="shared" si="69"/>
        <v>0</v>
      </c>
      <c r="BL273" s="17" t="s">
        <v>291</v>
      </c>
      <c r="BM273" s="143" t="s">
        <v>2510</v>
      </c>
    </row>
    <row r="274" spans="2:65" s="1" customFormat="1" ht="16.5" customHeight="1">
      <c r="B274" s="32"/>
      <c r="C274" s="132" t="s">
        <v>71</v>
      </c>
      <c r="D274" s="132" t="s">
        <v>191</v>
      </c>
      <c r="E274" s="133" t="s">
        <v>2511</v>
      </c>
      <c r="F274" s="134" t="s">
        <v>2512</v>
      </c>
      <c r="G274" s="135" t="s">
        <v>551</v>
      </c>
      <c r="H274" s="136">
        <v>4</v>
      </c>
      <c r="I274" s="137"/>
      <c r="J274" s="138">
        <f t="shared" si="60"/>
        <v>0</v>
      </c>
      <c r="K274" s="134" t="s">
        <v>18</v>
      </c>
      <c r="L274" s="32"/>
      <c r="M274" s="139" t="s">
        <v>18</v>
      </c>
      <c r="N274" s="140" t="s">
        <v>42</v>
      </c>
      <c r="P274" s="141">
        <f t="shared" si="61"/>
        <v>0</v>
      </c>
      <c r="Q274" s="141">
        <v>0</v>
      </c>
      <c r="R274" s="141">
        <f t="shared" si="62"/>
        <v>0</v>
      </c>
      <c r="S274" s="141">
        <v>0</v>
      </c>
      <c r="T274" s="142">
        <f t="shared" si="63"/>
        <v>0</v>
      </c>
      <c r="AR274" s="143" t="s">
        <v>291</v>
      </c>
      <c r="AT274" s="143" t="s">
        <v>191</v>
      </c>
      <c r="AU274" s="143" t="s">
        <v>80</v>
      </c>
      <c r="AY274" s="17" t="s">
        <v>189</v>
      </c>
      <c r="BE274" s="144">
        <f t="shared" si="64"/>
        <v>0</v>
      </c>
      <c r="BF274" s="144">
        <f t="shared" si="65"/>
        <v>0</v>
      </c>
      <c r="BG274" s="144">
        <f t="shared" si="66"/>
        <v>0</v>
      </c>
      <c r="BH274" s="144">
        <f t="shared" si="67"/>
        <v>0</v>
      </c>
      <c r="BI274" s="144">
        <f t="shared" si="68"/>
        <v>0</v>
      </c>
      <c r="BJ274" s="17" t="s">
        <v>78</v>
      </c>
      <c r="BK274" s="144">
        <f t="shared" si="69"/>
        <v>0</v>
      </c>
      <c r="BL274" s="17" t="s">
        <v>291</v>
      </c>
      <c r="BM274" s="143" t="s">
        <v>2513</v>
      </c>
    </row>
    <row r="275" spans="2:65" s="1" customFormat="1" ht="16.5" customHeight="1">
      <c r="B275" s="32"/>
      <c r="C275" s="132" t="s">
        <v>71</v>
      </c>
      <c r="D275" s="132" t="s">
        <v>191</v>
      </c>
      <c r="E275" s="133" t="s">
        <v>2514</v>
      </c>
      <c r="F275" s="134" t="s">
        <v>2515</v>
      </c>
      <c r="G275" s="135" t="s">
        <v>551</v>
      </c>
      <c r="H275" s="136">
        <v>1</v>
      </c>
      <c r="I275" s="137"/>
      <c r="J275" s="138">
        <f t="shared" si="60"/>
        <v>0</v>
      </c>
      <c r="K275" s="134" t="s">
        <v>18</v>
      </c>
      <c r="L275" s="32"/>
      <c r="M275" s="139" t="s">
        <v>18</v>
      </c>
      <c r="N275" s="140" t="s">
        <v>42</v>
      </c>
      <c r="P275" s="141">
        <f t="shared" si="61"/>
        <v>0</v>
      </c>
      <c r="Q275" s="141">
        <v>0</v>
      </c>
      <c r="R275" s="141">
        <f t="shared" si="62"/>
        <v>0</v>
      </c>
      <c r="S275" s="141">
        <v>0</v>
      </c>
      <c r="T275" s="142">
        <f t="shared" si="63"/>
        <v>0</v>
      </c>
      <c r="AR275" s="143" t="s">
        <v>291</v>
      </c>
      <c r="AT275" s="143" t="s">
        <v>191</v>
      </c>
      <c r="AU275" s="143" t="s">
        <v>80</v>
      </c>
      <c r="AY275" s="17" t="s">
        <v>189</v>
      </c>
      <c r="BE275" s="144">
        <f t="shared" si="64"/>
        <v>0</v>
      </c>
      <c r="BF275" s="144">
        <f t="shared" si="65"/>
        <v>0</v>
      </c>
      <c r="BG275" s="144">
        <f t="shared" si="66"/>
        <v>0</v>
      </c>
      <c r="BH275" s="144">
        <f t="shared" si="67"/>
        <v>0</v>
      </c>
      <c r="BI275" s="144">
        <f t="shared" si="68"/>
        <v>0</v>
      </c>
      <c r="BJ275" s="17" t="s">
        <v>78</v>
      </c>
      <c r="BK275" s="144">
        <f t="shared" si="69"/>
        <v>0</v>
      </c>
      <c r="BL275" s="17" t="s">
        <v>291</v>
      </c>
      <c r="BM275" s="143" t="s">
        <v>2516</v>
      </c>
    </row>
    <row r="276" spans="2:65" s="1" customFormat="1" ht="16.5" customHeight="1">
      <c r="B276" s="32"/>
      <c r="C276" s="132" t="s">
        <v>71</v>
      </c>
      <c r="D276" s="132" t="s">
        <v>191</v>
      </c>
      <c r="E276" s="133" t="s">
        <v>2517</v>
      </c>
      <c r="F276" s="134" t="s">
        <v>2518</v>
      </c>
      <c r="G276" s="135" t="s">
        <v>551</v>
      </c>
      <c r="H276" s="136">
        <v>2</v>
      </c>
      <c r="I276" s="137"/>
      <c r="J276" s="138">
        <f t="shared" si="60"/>
        <v>0</v>
      </c>
      <c r="K276" s="134" t="s">
        <v>18</v>
      </c>
      <c r="L276" s="32"/>
      <c r="M276" s="139" t="s">
        <v>18</v>
      </c>
      <c r="N276" s="140" t="s">
        <v>42</v>
      </c>
      <c r="P276" s="141">
        <f t="shared" si="61"/>
        <v>0</v>
      </c>
      <c r="Q276" s="141">
        <v>0</v>
      </c>
      <c r="R276" s="141">
        <f t="shared" si="62"/>
        <v>0</v>
      </c>
      <c r="S276" s="141">
        <v>0</v>
      </c>
      <c r="T276" s="142">
        <f t="shared" si="63"/>
        <v>0</v>
      </c>
      <c r="AR276" s="143" t="s">
        <v>291</v>
      </c>
      <c r="AT276" s="143" t="s">
        <v>191</v>
      </c>
      <c r="AU276" s="143" t="s">
        <v>80</v>
      </c>
      <c r="AY276" s="17" t="s">
        <v>189</v>
      </c>
      <c r="BE276" s="144">
        <f t="shared" si="64"/>
        <v>0</v>
      </c>
      <c r="BF276" s="144">
        <f t="shared" si="65"/>
        <v>0</v>
      </c>
      <c r="BG276" s="144">
        <f t="shared" si="66"/>
        <v>0</v>
      </c>
      <c r="BH276" s="144">
        <f t="shared" si="67"/>
        <v>0</v>
      </c>
      <c r="BI276" s="144">
        <f t="shared" si="68"/>
        <v>0</v>
      </c>
      <c r="BJ276" s="17" t="s">
        <v>78</v>
      </c>
      <c r="BK276" s="144">
        <f t="shared" si="69"/>
        <v>0</v>
      </c>
      <c r="BL276" s="17" t="s">
        <v>291</v>
      </c>
      <c r="BM276" s="143" t="s">
        <v>2519</v>
      </c>
    </row>
    <row r="277" spans="2:65" s="1" customFormat="1" ht="16.5" customHeight="1">
      <c r="B277" s="32"/>
      <c r="C277" s="132" t="s">
        <v>71</v>
      </c>
      <c r="D277" s="132" t="s">
        <v>191</v>
      </c>
      <c r="E277" s="133" t="s">
        <v>2520</v>
      </c>
      <c r="F277" s="134" t="s">
        <v>2521</v>
      </c>
      <c r="G277" s="135" t="s">
        <v>551</v>
      </c>
      <c r="H277" s="136">
        <v>5</v>
      </c>
      <c r="I277" s="137"/>
      <c r="J277" s="138">
        <f t="shared" si="60"/>
        <v>0</v>
      </c>
      <c r="K277" s="134" t="s">
        <v>18</v>
      </c>
      <c r="L277" s="32"/>
      <c r="M277" s="139" t="s">
        <v>18</v>
      </c>
      <c r="N277" s="140" t="s">
        <v>42</v>
      </c>
      <c r="P277" s="141">
        <f t="shared" si="61"/>
        <v>0</v>
      </c>
      <c r="Q277" s="141">
        <v>0</v>
      </c>
      <c r="R277" s="141">
        <f t="shared" si="62"/>
        <v>0</v>
      </c>
      <c r="S277" s="141">
        <v>0</v>
      </c>
      <c r="T277" s="142">
        <f t="shared" si="63"/>
        <v>0</v>
      </c>
      <c r="AR277" s="143" t="s">
        <v>291</v>
      </c>
      <c r="AT277" s="143" t="s">
        <v>191</v>
      </c>
      <c r="AU277" s="143" t="s">
        <v>80</v>
      </c>
      <c r="AY277" s="17" t="s">
        <v>189</v>
      </c>
      <c r="BE277" s="144">
        <f t="shared" si="64"/>
        <v>0</v>
      </c>
      <c r="BF277" s="144">
        <f t="shared" si="65"/>
        <v>0</v>
      </c>
      <c r="BG277" s="144">
        <f t="shared" si="66"/>
        <v>0</v>
      </c>
      <c r="BH277" s="144">
        <f t="shared" si="67"/>
        <v>0</v>
      </c>
      <c r="BI277" s="144">
        <f t="shared" si="68"/>
        <v>0</v>
      </c>
      <c r="BJ277" s="17" t="s">
        <v>78</v>
      </c>
      <c r="BK277" s="144">
        <f t="shared" si="69"/>
        <v>0</v>
      </c>
      <c r="BL277" s="17" t="s">
        <v>291</v>
      </c>
      <c r="BM277" s="143" t="s">
        <v>2522</v>
      </c>
    </row>
    <row r="278" spans="2:65" s="1" customFormat="1" ht="16.5" customHeight="1">
      <c r="B278" s="32"/>
      <c r="C278" s="132" t="s">
        <v>71</v>
      </c>
      <c r="D278" s="132" t="s">
        <v>191</v>
      </c>
      <c r="E278" s="133" t="s">
        <v>2523</v>
      </c>
      <c r="F278" s="134" t="s">
        <v>2524</v>
      </c>
      <c r="G278" s="135" t="s">
        <v>551</v>
      </c>
      <c r="H278" s="136">
        <v>1</v>
      </c>
      <c r="I278" s="137"/>
      <c r="J278" s="138">
        <f t="shared" si="60"/>
        <v>0</v>
      </c>
      <c r="K278" s="134" t="s">
        <v>18</v>
      </c>
      <c r="L278" s="32"/>
      <c r="M278" s="139" t="s">
        <v>18</v>
      </c>
      <c r="N278" s="140" t="s">
        <v>42</v>
      </c>
      <c r="P278" s="141">
        <f t="shared" si="61"/>
        <v>0</v>
      </c>
      <c r="Q278" s="141">
        <v>0</v>
      </c>
      <c r="R278" s="141">
        <f t="shared" si="62"/>
        <v>0</v>
      </c>
      <c r="S278" s="141">
        <v>0</v>
      </c>
      <c r="T278" s="142">
        <f t="shared" si="63"/>
        <v>0</v>
      </c>
      <c r="AR278" s="143" t="s">
        <v>291</v>
      </c>
      <c r="AT278" s="143" t="s">
        <v>191</v>
      </c>
      <c r="AU278" s="143" t="s">
        <v>80</v>
      </c>
      <c r="AY278" s="17" t="s">
        <v>189</v>
      </c>
      <c r="BE278" s="144">
        <f t="shared" si="64"/>
        <v>0</v>
      </c>
      <c r="BF278" s="144">
        <f t="shared" si="65"/>
        <v>0</v>
      </c>
      <c r="BG278" s="144">
        <f t="shared" si="66"/>
        <v>0</v>
      </c>
      <c r="BH278" s="144">
        <f t="shared" si="67"/>
        <v>0</v>
      </c>
      <c r="BI278" s="144">
        <f t="shared" si="68"/>
        <v>0</v>
      </c>
      <c r="BJ278" s="17" t="s">
        <v>78</v>
      </c>
      <c r="BK278" s="144">
        <f t="shared" si="69"/>
        <v>0</v>
      </c>
      <c r="BL278" s="17" t="s">
        <v>291</v>
      </c>
      <c r="BM278" s="143" t="s">
        <v>2525</v>
      </c>
    </row>
    <row r="279" spans="2:65" s="1" customFormat="1" ht="16.5" customHeight="1">
      <c r="B279" s="32"/>
      <c r="C279" s="132" t="s">
        <v>71</v>
      </c>
      <c r="D279" s="132" t="s">
        <v>191</v>
      </c>
      <c r="E279" s="133" t="s">
        <v>2526</v>
      </c>
      <c r="F279" s="134" t="s">
        <v>2527</v>
      </c>
      <c r="G279" s="135" t="s">
        <v>551</v>
      </c>
      <c r="H279" s="136">
        <v>1</v>
      </c>
      <c r="I279" s="137"/>
      <c r="J279" s="138">
        <f t="shared" si="60"/>
        <v>0</v>
      </c>
      <c r="K279" s="134" t="s">
        <v>18</v>
      </c>
      <c r="L279" s="32"/>
      <c r="M279" s="139" t="s">
        <v>18</v>
      </c>
      <c r="N279" s="140" t="s">
        <v>42</v>
      </c>
      <c r="P279" s="141">
        <f t="shared" si="61"/>
        <v>0</v>
      </c>
      <c r="Q279" s="141">
        <v>0</v>
      </c>
      <c r="R279" s="141">
        <f t="shared" si="62"/>
        <v>0</v>
      </c>
      <c r="S279" s="141">
        <v>0</v>
      </c>
      <c r="T279" s="142">
        <f t="shared" si="63"/>
        <v>0</v>
      </c>
      <c r="AR279" s="143" t="s">
        <v>291</v>
      </c>
      <c r="AT279" s="143" t="s">
        <v>191</v>
      </c>
      <c r="AU279" s="143" t="s">
        <v>80</v>
      </c>
      <c r="AY279" s="17" t="s">
        <v>189</v>
      </c>
      <c r="BE279" s="144">
        <f t="shared" si="64"/>
        <v>0</v>
      </c>
      <c r="BF279" s="144">
        <f t="shared" si="65"/>
        <v>0</v>
      </c>
      <c r="BG279" s="144">
        <f t="shared" si="66"/>
        <v>0</v>
      </c>
      <c r="BH279" s="144">
        <f t="shared" si="67"/>
        <v>0</v>
      </c>
      <c r="BI279" s="144">
        <f t="shared" si="68"/>
        <v>0</v>
      </c>
      <c r="BJ279" s="17" t="s">
        <v>78</v>
      </c>
      <c r="BK279" s="144">
        <f t="shared" si="69"/>
        <v>0</v>
      </c>
      <c r="BL279" s="17" t="s">
        <v>291</v>
      </c>
      <c r="BM279" s="143" t="s">
        <v>2528</v>
      </c>
    </row>
    <row r="280" spans="2:65" s="1" customFormat="1" ht="16.5" customHeight="1">
      <c r="B280" s="32"/>
      <c r="C280" s="132" t="s">
        <v>71</v>
      </c>
      <c r="D280" s="132" t="s">
        <v>191</v>
      </c>
      <c r="E280" s="133" t="s">
        <v>2529</v>
      </c>
      <c r="F280" s="134" t="s">
        <v>2530</v>
      </c>
      <c r="G280" s="135" t="s">
        <v>551</v>
      </c>
      <c r="H280" s="136">
        <v>1</v>
      </c>
      <c r="I280" s="137"/>
      <c r="J280" s="138">
        <f t="shared" si="60"/>
        <v>0</v>
      </c>
      <c r="K280" s="134" t="s">
        <v>18</v>
      </c>
      <c r="L280" s="32"/>
      <c r="M280" s="139" t="s">
        <v>18</v>
      </c>
      <c r="N280" s="140" t="s">
        <v>42</v>
      </c>
      <c r="P280" s="141">
        <f t="shared" si="61"/>
        <v>0</v>
      </c>
      <c r="Q280" s="141">
        <v>0</v>
      </c>
      <c r="R280" s="141">
        <f t="shared" si="62"/>
        <v>0</v>
      </c>
      <c r="S280" s="141">
        <v>0</v>
      </c>
      <c r="T280" s="142">
        <f t="shared" si="63"/>
        <v>0</v>
      </c>
      <c r="AR280" s="143" t="s">
        <v>291</v>
      </c>
      <c r="AT280" s="143" t="s">
        <v>191</v>
      </c>
      <c r="AU280" s="143" t="s">
        <v>80</v>
      </c>
      <c r="AY280" s="17" t="s">
        <v>189</v>
      </c>
      <c r="BE280" s="144">
        <f t="shared" si="64"/>
        <v>0</v>
      </c>
      <c r="BF280" s="144">
        <f t="shared" si="65"/>
        <v>0</v>
      </c>
      <c r="BG280" s="144">
        <f t="shared" si="66"/>
        <v>0</v>
      </c>
      <c r="BH280" s="144">
        <f t="shared" si="67"/>
        <v>0</v>
      </c>
      <c r="BI280" s="144">
        <f t="shared" si="68"/>
        <v>0</v>
      </c>
      <c r="BJ280" s="17" t="s">
        <v>78</v>
      </c>
      <c r="BK280" s="144">
        <f t="shared" si="69"/>
        <v>0</v>
      </c>
      <c r="BL280" s="17" t="s">
        <v>291</v>
      </c>
      <c r="BM280" s="143" t="s">
        <v>2531</v>
      </c>
    </row>
    <row r="281" spans="2:65" s="1" customFormat="1" ht="16.5" customHeight="1">
      <c r="B281" s="32"/>
      <c r="C281" s="132" t="s">
        <v>71</v>
      </c>
      <c r="D281" s="132" t="s">
        <v>191</v>
      </c>
      <c r="E281" s="133" t="s">
        <v>2532</v>
      </c>
      <c r="F281" s="134" t="s">
        <v>2533</v>
      </c>
      <c r="G281" s="135" t="s">
        <v>551</v>
      </c>
      <c r="H281" s="136">
        <v>4</v>
      </c>
      <c r="I281" s="137"/>
      <c r="J281" s="138">
        <f t="shared" si="60"/>
        <v>0</v>
      </c>
      <c r="K281" s="134" t="s">
        <v>18</v>
      </c>
      <c r="L281" s="32"/>
      <c r="M281" s="139" t="s">
        <v>18</v>
      </c>
      <c r="N281" s="140" t="s">
        <v>42</v>
      </c>
      <c r="P281" s="141">
        <f t="shared" si="61"/>
        <v>0</v>
      </c>
      <c r="Q281" s="141">
        <v>0</v>
      </c>
      <c r="R281" s="141">
        <f t="shared" si="62"/>
        <v>0</v>
      </c>
      <c r="S281" s="141">
        <v>0</v>
      </c>
      <c r="T281" s="142">
        <f t="shared" si="63"/>
        <v>0</v>
      </c>
      <c r="AR281" s="143" t="s">
        <v>291</v>
      </c>
      <c r="AT281" s="143" t="s">
        <v>191</v>
      </c>
      <c r="AU281" s="143" t="s">
        <v>80</v>
      </c>
      <c r="AY281" s="17" t="s">
        <v>189</v>
      </c>
      <c r="BE281" s="144">
        <f t="shared" si="64"/>
        <v>0</v>
      </c>
      <c r="BF281" s="144">
        <f t="shared" si="65"/>
        <v>0</v>
      </c>
      <c r="BG281" s="144">
        <f t="shared" si="66"/>
        <v>0</v>
      </c>
      <c r="BH281" s="144">
        <f t="shared" si="67"/>
        <v>0</v>
      </c>
      <c r="BI281" s="144">
        <f t="shared" si="68"/>
        <v>0</v>
      </c>
      <c r="BJ281" s="17" t="s">
        <v>78</v>
      </c>
      <c r="BK281" s="144">
        <f t="shared" si="69"/>
        <v>0</v>
      </c>
      <c r="BL281" s="17" t="s">
        <v>291</v>
      </c>
      <c r="BM281" s="143" t="s">
        <v>2534</v>
      </c>
    </row>
    <row r="282" spans="2:65" s="1" customFormat="1" ht="16.5" customHeight="1">
      <c r="B282" s="32"/>
      <c r="C282" s="132" t="s">
        <v>71</v>
      </c>
      <c r="D282" s="132" t="s">
        <v>191</v>
      </c>
      <c r="E282" s="133" t="s">
        <v>2535</v>
      </c>
      <c r="F282" s="134" t="s">
        <v>2536</v>
      </c>
      <c r="G282" s="135" t="s">
        <v>551</v>
      </c>
      <c r="H282" s="136">
        <v>4</v>
      </c>
      <c r="I282" s="137"/>
      <c r="J282" s="138">
        <f t="shared" si="60"/>
        <v>0</v>
      </c>
      <c r="K282" s="134" t="s">
        <v>18</v>
      </c>
      <c r="L282" s="32"/>
      <c r="M282" s="139" t="s">
        <v>18</v>
      </c>
      <c r="N282" s="140" t="s">
        <v>42</v>
      </c>
      <c r="P282" s="141">
        <f t="shared" si="61"/>
        <v>0</v>
      </c>
      <c r="Q282" s="141">
        <v>0</v>
      </c>
      <c r="R282" s="141">
        <f t="shared" si="62"/>
        <v>0</v>
      </c>
      <c r="S282" s="141">
        <v>0</v>
      </c>
      <c r="T282" s="142">
        <f t="shared" si="63"/>
        <v>0</v>
      </c>
      <c r="AR282" s="143" t="s">
        <v>291</v>
      </c>
      <c r="AT282" s="143" t="s">
        <v>191</v>
      </c>
      <c r="AU282" s="143" t="s">
        <v>80</v>
      </c>
      <c r="AY282" s="17" t="s">
        <v>189</v>
      </c>
      <c r="BE282" s="144">
        <f t="shared" si="64"/>
        <v>0</v>
      </c>
      <c r="BF282" s="144">
        <f t="shared" si="65"/>
        <v>0</v>
      </c>
      <c r="BG282" s="144">
        <f t="shared" si="66"/>
        <v>0</v>
      </c>
      <c r="BH282" s="144">
        <f t="shared" si="67"/>
        <v>0</v>
      </c>
      <c r="BI282" s="144">
        <f t="shared" si="68"/>
        <v>0</v>
      </c>
      <c r="BJ282" s="17" t="s">
        <v>78</v>
      </c>
      <c r="BK282" s="144">
        <f t="shared" si="69"/>
        <v>0</v>
      </c>
      <c r="BL282" s="17" t="s">
        <v>291</v>
      </c>
      <c r="BM282" s="143" t="s">
        <v>2537</v>
      </c>
    </row>
    <row r="283" spans="2:65" s="1" customFormat="1" ht="16.5" customHeight="1">
      <c r="B283" s="32"/>
      <c r="C283" s="132" t="s">
        <v>71</v>
      </c>
      <c r="D283" s="132" t="s">
        <v>191</v>
      </c>
      <c r="E283" s="133" t="s">
        <v>2538</v>
      </c>
      <c r="F283" s="134" t="s">
        <v>2539</v>
      </c>
      <c r="G283" s="135" t="s">
        <v>551</v>
      </c>
      <c r="H283" s="136">
        <v>1</v>
      </c>
      <c r="I283" s="137"/>
      <c r="J283" s="138">
        <f t="shared" si="60"/>
        <v>0</v>
      </c>
      <c r="K283" s="134" t="s">
        <v>18</v>
      </c>
      <c r="L283" s="32"/>
      <c r="M283" s="139" t="s">
        <v>18</v>
      </c>
      <c r="N283" s="140" t="s">
        <v>42</v>
      </c>
      <c r="P283" s="141">
        <f t="shared" si="61"/>
        <v>0</v>
      </c>
      <c r="Q283" s="141">
        <v>0</v>
      </c>
      <c r="R283" s="141">
        <f t="shared" si="62"/>
        <v>0</v>
      </c>
      <c r="S283" s="141">
        <v>0</v>
      </c>
      <c r="T283" s="142">
        <f t="shared" si="63"/>
        <v>0</v>
      </c>
      <c r="AR283" s="143" t="s">
        <v>291</v>
      </c>
      <c r="AT283" s="143" t="s">
        <v>191</v>
      </c>
      <c r="AU283" s="143" t="s">
        <v>80</v>
      </c>
      <c r="AY283" s="17" t="s">
        <v>189</v>
      </c>
      <c r="BE283" s="144">
        <f t="shared" si="64"/>
        <v>0</v>
      </c>
      <c r="BF283" s="144">
        <f t="shared" si="65"/>
        <v>0</v>
      </c>
      <c r="BG283" s="144">
        <f t="shared" si="66"/>
        <v>0</v>
      </c>
      <c r="BH283" s="144">
        <f t="shared" si="67"/>
        <v>0</v>
      </c>
      <c r="BI283" s="144">
        <f t="shared" si="68"/>
        <v>0</v>
      </c>
      <c r="BJ283" s="17" t="s">
        <v>78</v>
      </c>
      <c r="BK283" s="144">
        <f t="shared" si="69"/>
        <v>0</v>
      </c>
      <c r="BL283" s="17" t="s">
        <v>291</v>
      </c>
      <c r="BM283" s="143" t="s">
        <v>2540</v>
      </c>
    </row>
    <row r="284" spans="2:65" s="1" customFormat="1" ht="16.5" customHeight="1">
      <c r="B284" s="32"/>
      <c r="C284" s="132" t="s">
        <v>71</v>
      </c>
      <c r="D284" s="132" t="s">
        <v>191</v>
      </c>
      <c r="E284" s="133" t="s">
        <v>2541</v>
      </c>
      <c r="F284" s="134" t="s">
        <v>2542</v>
      </c>
      <c r="G284" s="135" t="s">
        <v>551</v>
      </c>
      <c r="H284" s="136">
        <v>2</v>
      </c>
      <c r="I284" s="137"/>
      <c r="J284" s="138">
        <f t="shared" si="60"/>
        <v>0</v>
      </c>
      <c r="K284" s="134" t="s">
        <v>18</v>
      </c>
      <c r="L284" s="32"/>
      <c r="M284" s="139" t="s">
        <v>18</v>
      </c>
      <c r="N284" s="140" t="s">
        <v>42</v>
      </c>
      <c r="P284" s="141">
        <f t="shared" si="61"/>
        <v>0</v>
      </c>
      <c r="Q284" s="141">
        <v>0</v>
      </c>
      <c r="R284" s="141">
        <f t="shared" si="62"/>
        <v>0</v>
      </c>
      <c r="S284" s="141">
        <v>0</v>
      </c>
      <c r="T284" s="142">
        <f t="shared" si="63"/>
        <v>0</v>
      </c>
      <c r="AR284" s="143" t="s">
        <v>291</v>
      </c>
      <c r="AT284" s="143" t="s">
        <v>191</v>
      </c>
      <c r="AU284" s="143" t="s">
        <v>80</v>
      </c>
      <c r="AY284" s="17" t="s">
        <v>189</v>
      </c>
      <c r="BE284" s="144">
        <f t="shared" si="64"/>
        <v>0</v>
      </c>
      <c r="BF284" s="144">
        <f t="shared" si="65"/>
        <v>0</v>
      </c>
      <c r="BG284" s="144">
        <f t="shared" si="66"/>
        <v>0</v>
      </c>
      <c r="BH284" s="144">
        <f t="shared" si="67"/>
        <v>0</v>
      </c>
      <c r="BI284" s="144">
        <f t="shared" si="68"/>
        <v>0</v>
      </c>
      <c r="BJ284" s="17" t="s">
        <v>78</v>
      </c>
      <c r="BK284" s="144">
        <f t="shared" si="69"/>
        <v>0</v>
      </c>
      <c r="BL284" s="17" t="s">
        <v>291</v>
      </c>
      <c r="BM284" s="143" t="s">
        <v>2543</v>
      </c>
    </row>
    <row r="285" spans="2:65" s="1" customFormat="1" ht="16.5" customHeight="1">
      <c r="B285" s="32"/>
      <c r="C285" s="132" t="s">
        <v>71</v>
      </c>
      <c r="D285" s="132" t="s">
        <v>191</v>
      </c>
      <c r="E285" s="133" t="s">
        <v>2544</v>
      </c>
      <c r="F285" s="134" t="s">
        <v>2545</v>
      </c>
      <c r="G285" s="135" t="s">
        <v>551</v>
      </c>
      <c r="H285" s="136">
        <v>2</v>
      </c>
      <c r="I285" s="137"/>
      <c r="J285" s="138">
        <f t="shared" si="60"/>
        <v>0</v>
      </c>
      <c r="K285" s="134" t="s">
        <v>18</v>
      </c>
      <c r="L285" s="32"/>
      <c r="M285" s="139" t="s">
        <v>18</v>
      </c>
      <c r="N285" s="140" t="s">
        <v>42</v>
      </c>
      <c r="P285" s="141">
        <f t="shared" si="61"/>
        <v>0</v>
      </c>
      <c r="Q285" s="141">
        <v>0</v>
      </c>
      <c r="R285" s="141">
        <f t="shared" si="62"/>
        <v>0</v>
      </c>
      <c r="S285" s="141">
        <v>0</v>
      </c>
      <c r="T285" s="142">
        <f t="shared" si="63"/>
        <v>0</v>
      </c>
      <c r="AR285" s="143" t="s">
        <v>291</v>
      </c>
      <c r="AT285" s="143" t="s">
        <v>191</v>
      </c>
      <c r="AU285" s="143" t="s">
        <v>80</v>
      </c>
      <c r="AY285" s="17" t="s">
        <v>189</v>
      </c>
      <c r="BE285" s="144">
        <f t="shared" si="64"/>
        <v>0</v>
      </c>
      <c r="BF285" s="144">
        <f t="shared" si="65"/>
        <v>0</v>
      </c>
      <c r="BG285" s="144">
        <f t="shared" si="66"/>
        <v>0</v>
      </c>
      <c r="BH285" s="144">
        <f t="shared" si="67"/>
        <v>0</v>
      </c>
      <c r="BI285" s="144">
        <f t="shared" si="68"/>
        <v>0</v>
      </c>
      <c r="BJ285" s="17" t="s">
        <v>78</v>
      </c>
      <c r="BK285" s="144">
        <f t="shared" si="69"/>
        <v>0</v>
      </c>
      <c r="BL285" s="17" t="s">
        <v>291</v>
      </c>
      <c r="BM285" s="143" t="s">
        <v>2546</v>
      </c>
    </row>
    <row r="286" spans="2:65" s="1" customFormat="1" ht="16.5" customHeight="1">
      <c r="B286" s="32"/>
      <c r="C286" s="132" t="s">
        <v>71</v>
      </c>
      <c r="D286" s="132" t="s">
        <v>191</v>
      </c>
      <c r="E286" s="133" t="s">
        <v>2547</v>
      </c>
      <c r="F286" s="134" t="s">
        <v>2548</v>
      </c>
      <c r="G286" s="135" t="s">
        <v>256</v>
      </c>
      <c r="H286" s="136">
        <v>0.35899999999999999</v>
      </c>
      <c r="I286" s="137"/>
      <c r="J286" s="138">
        <f t="shared" si="60"/>
        <v>0</v>
      </c>
      <c r="K286" s="134" t="s">
        <v>18</v>
      </c>
      <c r="L286" s="32"/>
      <c r="M286" s="139" t="s">
        <v>18</v>
      </c>
      <c r="N286" s="140" t="s">
        <v>42</v>
      </c>
      <c r="P286" s="141">
        <f t="shared" si="61"/>
        <v>0</v>
      </c>
      <c r="Q286" s="141">
        <v>0</v>
      </c>
      <c r="R286" s="141">
        <f t="shared" si="62"/>
        <v>0</v>
      </c>
      <c r="S286" s="141">
        <v>0</v>
      </c>
      <c r="T286" s="142">
        <f t="shared" si="63"/>
        <v>0</v>
      </c>
      <c r="AR286" s="143" t="s">
        <v>291</v>
      </c>
      <c r="AT286" s="143" t="s">
        <v>191</v>
      </c>
      <c r="AU286" s="143" t="s">
        <v>80</v>
      </c>
      <c r="AY286" s="17" t="s">
        <v>189</v>
      </c>
      <c r="BE286" s="144">
        <f t="shared" si="64"/>
        <v>0</v>
      </c>
      <c r="BF286" s="144">
        <f t="shared" si="65"/>
        <v>0</v>
      </c>
      <c r="BG286" s="144">
        <f t="shared" si="66"/>
        <v>0</v>
      </c>
      <c r="BH286" s="144">
        <f t="shared" si="67"/>
        <v>0</v>
      </c>
      <c r="BI286" s="144">
        <f t="shared" si="68"/>
        <v>0</v>
      </c>
      <c r="BJ286" s="17" t="s">
        <v>78</v>
      </c>
      <c r="BK286" s="144">
        <f t="shared" si="69"/>
        <v>0</v>
      </c>
      <c r="BL286" s="17" t="s">
        <v>291</v>
      </c>
      <c r="BM286" s="143" t="s">
        <v>2549</v>
      </c>
    </row>
    <row r="287" spans="2:65" s="11" customFormat="1" ht="22.9" customHeight="1">
      <c r="B287" s="120"/>
      <c r="D287" s="121" t="s">
        <v>70</v>
      </c>
      <c r="E287" s="130" t="s">
        <v>2550</v>
      </c>
      <c r="F287" s="130" t="s">
        <v>2551</v>
      </c>
      <c r="I287" s="123"/>
      <c r="J287" s="131">
        <f>BK287</f>
        <v>0</v>
      </c>
      <c r="L287" s="120"/>
      <c r="M287" s="125"/>
      <c r="P287" s="126">
        <f>SUM(P288:P292)</f>
        <v>0</v>
      </c>
      <c r="R287" s="126">
        <f>SUM(R288:R292)</f>
        <v>0</v>
      </c>
      <c r="T287" s="127">
        <f>SUM(T288:T292)</f>
        <v>0</v>
      </c>
      <c r="AR287" s="121" t="s">
        <v>78</v>
      </c>
      <c r="AT287" s="128" t="s">
        <v>70</v>
      </c>
      <c r="AU287" s="128" t="s">
        <v>78</v>
      </c>
      <c r="AY287" s="121" t="s">
        <v>189</v>
      </c>
      <c r="BK287" s="129">
        <f>SUM(BK288:BK292)</f>
        <v>0</v>
      </c>
    </row>
    <row r="288" spans="2:65" s="1" customFormat="1" ht="24.2" customHeight="1">
      <c r="B288" s="32"/>
      <c r="C288" s="132" t="s">
        <v>71</v>
      </c>
      <c r="D288" s="132" t="s">
        <v>191</v>
      </c>
      <c r="E288" s="133" t="s">
        <v>2552</v>
      </c>
      <c r="F288" s="134" t="s">
        <v>2553</v>
      </c>
      <c r="G288" s="135" t="s">
        <v>2554</v>
      </c>
      <c r="H288" s="136">
        <v>1</v>
      </c>
      <c r="I288" s="137"/>
      <c r="J288" s="138">
        <f>ROUND(I288*H288,2)</f>
        <v>0</v>
      </c>
      <c r="K288" s="134" t="s">
        <v>18</v>
      </c>
      <c r="L288" s="32"/>
      <c r="M288" s="139" t="s">
        <v>18</v>
      </c>
      <c r="N288" s="140" t="s">
        <v>42</v>
      </c>
      <c r="P288" s="141">
        <f>O288*H288</f>
        <v>0</v>
      </c>
      <c r="Q288" s="141">
        <v>0</v>
      </c>
      <c r="R288" s="141">
        <f>Q288*H288</f>
        <v>0</v>
      </c>
      <c r="S288" s="141">
        <v>0</v>
      </c>
      <c r="T288" s="142">
        <f>S288*H288</f>
        <v>0</v>
      </c>
      <c r="AR288" s="143" t="s">
        <v>195</v>
      </c>
      <c r="AT288" s="143" t="s">
        <v>191</v>
      </c>
      <c r="AU288" s="143" t="s">
        <v>80</v>
      </c>
      <c r="AY288" s="17" t="s">
        <v>189</v>
      </c>
      <c r="BE288" s="144">
        <f>IF(N288="základní",J288,0)</f>
        <v>0</v>
      </c>
      <c r="BF288" s="144">
        <f>IF(N288="snížená",J288,0)</f>
        <v>0</v>
      </c>
      <c r="BG288" s="144">
        <f>IF(N288="zákl. přenesená",J288,0)</f>
        <v>0</v>
      </c>
      <c r="BH288" s="144">
        <f>IF(N288="sníž. přenesená",J288,0)</f>
        <v>0</v>
      </c>
      <c r="BI288" s="144">
        <f>IF(N288="nulová",J288,0)</f>
        <v>0</v>
      </c>
      <c r="BJ288" s="17" t="s">
        <v>78</v>
      </c>
      <c r="BK288" s="144">
        <f>ROUND(I288*H288,2)</f>
        <v>0</v>
      </c>
      <c r="BL288" s="17" t="s">
        <v>195</v>
      </c>
      <c r="BM288" s="143" t="s">
        <v>2555</v>
      </c>
    </row>
    <row r="289" spans="2:65" s="1" customFormat="1" ht="24.2" customHeight="1">
      <c r="B289" s="32"/>
      <c r="C289" s="132" t="s">
        <v>71</v>
      </c>
      <c r="D289" s="132" t="s">
        <v>191</v>
      </c>
      <c r="E289" s="133" t="s">
        <v>2556</v>
      </c>
      <c r="F289" s="134" t="s">
        <v>2557</v>
      </c>
      <c r="G289" s="135" t="s">
        <v>2554</v>
      </c>
      <c r="H289" s="136">
        <v>1</v>
      </c>
      <c r="I289" s="137"/>
      <c r="J289" s="138">
        <f>ROUND(I289*H289,2)</f>
        <v>0</v>
      </c>
      <c r="K289" s="134" t="s">
        <v>18</v>
      </c>
      <c r="L289" s="32"/>
      <c r="M289" s="139" t="s">
        <v>18</v>
      </c>
      <c r="N289" s="140" t="s">
        <v>42</v>
      </c>
      <c r="P289" s="141">
        <f>O289*H289</f>
        <v>0</v>
      </c>
      <c r="Q289" s="141">
        <v>0</v>
      </c>
      <c r="R289" s="141">
        <f>Q289*H289</f>
        <v>0</v>
      </c>
      <c r="S289" s="141">
        <v>0</v>
      </c>
      <c r="T289" s="142">
        <f>S289*H289</f>
        <v>0</v>
      </c>
      <c r="AR289" s="143" t="s">
        <v>195</v>
      </c>
      <c r="AT289" s="143" t="s">
        <v>191</v>
      </c>
      <c r="AU289" s="143" t="s">
        <v>80</v>
      </c>
      <c r="AY289" s="17" t="s">
        <v>189</v>
      </c>
      <c r="BE289" s="144">
        <f>IF(N289="základní",J289,0)</f>
        <v>0</v>
      </c>
      <c r="BF289" s="144">
        <f>IF(N289="snížená",J289,0)</f>
        <v>0</v>
      </c>
      <c r="BG289" s="144">
        <f>IF(N289="zákl. přenesená",J289,0)</f>
        <v>0</v>
      </c>
      <c r="BH289" s="144">
        <f>IF(N289="sníž. přenesená",J289,0)</f>
        <v>0</v>
      </c>
      <c r="BI289" s="144">
        <f>IF(N289="nulová",J289,0)</f>
        <v>0</v>
      </c>
      <c r="BJ289" s="17" t="s">
        <v>78</v>
      </c>
      <c r="BK289" s="144">
        <f>ROUND(I289*H289,2)</f>
        <v>0</v>
      </c>
      <c r="BL289" s="17" t="s">
        <v>195</v>
      </c>
      <c r="BM289" s="143" t="s">
        <v>2558</v>
      </c>
    </row>
    <row r="290" spans="2:65" s="1" customFormat="1" ht="24.2" customHeight="1">
      <c r="B290" s="32"/>
      <c r="C290" s="132" t="s">
        <v>71</v>
      </c>
      <c r="D290" s="132" t="s">
        <v>191</v>
      </c>
      <c r="E290" s="133" t="s">
        <v>2559</v>
      </c>
      <c r="F290" s="134" t="s">
        <v>2560</v>
      </c>
      <c r="G290" s="135" t="s">
        <v>2554</v>
      </c>
      <c r="H290" s="136">
        <v>1</v>
      </c>
      <c r="I290" s="137"/>
      <c r="J290" s="138">
        <f>ROUND(I290*H290,2)</f>
        <v>0</v>
      </c>
      <c r="K290" s="134" t="s">
        <v>18</v>
      </c>
      <c r="L290" s="32"/>
      <c r="M290" s="139" t="s">
        <v>18</v>
      </c>
      <c r="N290" s="140" t="s">
        <v>42</v>
      </c>
      <c r="P290" s="141">
        <f>O290*H290</f>
        <v>0</v>
      </c>
      <c r="Q290" s="141">
        <v>0</v>
      </c>
      <c r="R290" s="141">
        <f>Q290*H290</f>
        <v>0</v>
      </c>
      <c r="S290" s="141">
        <v>0</v>
      </c>
      <c r="T290" s="142">
        <f>S290*H290</f>
        <v>0</v>
      </c>
      <c r="AR290" s="143" t="s">
        <v>195</v>
      </c>
      <c r="AT290" s="143" t="s">
        <v>191</v>
      </c>
      <c r="AU290" s="143" t="s">
        <v>80</v>
      </c>
      <c r="AY290" s="17" t="s">
        <v>189</v>
      </c>
      <c r="BE290" s="144">
        <f>IF(N290="základní",J290,0)</f>
        <v>0</v>
      </c>
      <c r="BF290" s="144">
        <f>IF(N290="snížená",J290,0)</f>
        <v>0</v>
      </c>
      <c r="BG290" s="144">
        <f>IF(N290="zákl. přenesená",J290,0)</f>
        <v>0</v>
      </c>
      <c r="BH290" s="144">
        <f>IF(N290="sníž. přenesená",J290,0)</f>
        <v>0</v>
      </c>
      <c r="BI290" s="144">
        <f>IF(N290="nulová",J290,0)</f>
        <v>0</v>
      </c>
      <c r="BJ290" s="17" t="s">
        <v>78</v>
      </c>
      <c r="BK290" s="144">
        <f>ROUND(I290*H290,2)</f>
        <v>0</v>
      </c>
      <c r="BL290" s="17" t="s">
        <v>195</v>
      </c>
      <c r="BM290" s="143" t="s">
        <v>2561</v>
      </c>
    </row>
    <row r="291" spans="2:65" s="1" customFormat="1" ht="24.2" customHeight="1">
      <c r="B291" s="32"/>
      <c r="C291" s="132" t="s">
        <v>71</v>
      </c>
      <c r="D291" s="132" t="s">
        <v>191</v>
      </c>
      <c r="E291" s="133" t="s">
        <v>2562</v>
      </c>
      <c r="F291" s="134" t="s">
        <v>2563</v>
      </c>
      <c r="G291" s="135" t="s">
        <v>2554</v>
      </c>
      <c r="H291" s="136">
        <v>1</v>
      </c>
      <c r="I291" s="137"/>
      <c r="J291" s="138">
        <f>ROUND(I291*H291,2)</f>
        <v>0</v>
      </c>
      <c r="K291" s="134" t="s">
        <v>18</v>
      </c>
      <c r="L291" s="32"/>
      <c r="M291" s="139" t="s">
        <v>18</v>
      </c>
      <c r="N291" s="140" t="s">
        <v>42</v>
      </c>
      <c r="P291" s="141">
        <f>O291*H291</f>
        <v>0</v>
      </c>
      <c r="Q291" s="141">
        <v>0</v>
      </c>
      <c r="R291" s="141">
        <f>Q291*H291</f>
        <v>0</v>
      </c>
      <c r="S291" s="141">
        <v>0</v>
      </c>
      <c r="T291" s="142">
        <f>S291*H291</f>
        <v>0</v>
      </c>
      <c r="AR291" s="143" t="s">
        <v>195</v>
      </c>
      <c r="AT291" s="143" t="s">
        <v>191</v>
      </c>
      <c r="AU291" s="143" t="s">
        <v>80</v>
      </c>
      <c r="AY291" s="17" t="s">
        <v>189</v>
      </c>
      <c r="BE291" s="144">
        <f>IF(N291="základní",J291,0)</f>
        <v>0</v>
      </c>
      <c r="BF291" s="144">
        <f>IF(N291="snížená",J291,0)</f>
        <v>0</v>
      </c>
      <c r="BG291" s="144">
        <f>IF(N291="zákl. přenesená",J291,0)</f>
        <v>0</v>
      </c>
      <c r="BH291" s="144">
        <f>IF(N291="sníž. přenesená",J291,0)</f>
        <v>0</v>
      </c>
      <c r="BI291" s="144">
        <f>IF(N291="nulová",J291,0)</f>
        <v>0</v>
      </c>
      <c r="BJ291" s="17" t="s">
        <v>78</v>
      </c>
      <c r="BK291" s="144">
        <f>ROUND(I291*H291,2)</f>
        <v>0</v>
      </c>
      <c r="BL291" s="17" t="s">
        <v>195</v>
      </c>
      <c r="BM291" s="143" t="s">
        <v>2564</v>
      </c>
    </row>
    <row r="292" spans="2:65" s="1" customFormat="1" ht="24.2" customHeight="1">
      <c r="B292" s="32"/>
      <c r="C292" s="132" t="s">
        <v>71</v>
      </c>
      <c r="D292" s="132" t="s">
        <v>191</v>
      </c>
      <c r="E292" s="133" t="s">
        <v>2565</v>
      </c>
      <c r="F292" s="134" t="s">
        <v>2566</v>
      </c>
      <c r="G292" s="135" t="s">
        <v>2554</v>
      </c>
      <c r="H292" s="136">
        <v>1</v>
      </c>
      <c r="I292" s="137"/>
      <c r="J292" s="138">
        <f>ROUND(I292*H292,2)</f>
        <v>0</v>
      </c>
      <c r="K292" s="134" t="s">
        <v>18</v>
      </c>
      <c r="L292" s="32"/>
      <c r="M292" s="187" t="s">
        <v>18</v>
      </c>
      <c r="N292" s="188" t="s">
        <v>42</v>
      </c>
      <c r="O292" s="185"/>
      <c r="P292" s="189">
        <f>O292*H292</f>
        <v>0</v>
      </c>
      <c r="Q292" s="189">
        <v>0</v>
      </c>
      <c r="R292" s="189">
        <f>Q292*H292</f>
        <v>0</v>
      </c>
      <c r="S292" s="189">
        <v>0</v>
      </c>
      <c r="T292" s="190">
        <f>S292*H292</f>
        <v>0</v>
      </c>
      <c r="AR292" s="143" t="s">
        <v>195</v>
      </c>
      <c r="AT292" s="143" t="s">
        <v>191</v>
      </c>
      <c r="AU292" s="143" t="s">
        <v>80</v>
      </c>
      <c r="AY292" s="17" t="s">
        <v>189</v>
      </c>
      <c r="BE292" s="144">
        <f>IF(N292="základní",J292,0)</f>
        <v>0</v>
      </c>
      <c r="BF292" s="144">
        <f>IF(N292="snížená",J292,0)</f>
        <v>0</v>
      </c>
      <c r="BG292" s="144">
        <f>IF(N292="zákl. přenesená",J292,0)</f>
        <v>0</v>
      </c>
      <c r="BH292" s="144">
        <f>IF(N292="sníž. přenesená",J292,0)</f>
        <v>0</v>
      </c>
      <c r="BI292" s="144">
        <f>IF(N292="nulová",J292,0)</f>
        <v>0</v>
      </c>
      <c r="BJ292" s="17" t="s">
        <v>78</v>
      </c>
      <c r="BK292" s="144">
        <f>ROUND(I292*H292,2)</f>
        <v>0</v>
      </c>
      <c r="BL292" s="17" t="s">
        <v>195</v>
      </c>
      <c r="BM292" s="143" t="s">
        <v>2567</v>
      </c>
    </row>
    <row r="293" spans="2:65" s="1" customFormat="1" ht="6.95" customHeight="1">
      <c r="B293" s="40"/>
      <c r="C293" s="41"/>
      <c r="D293" s="41"/>
      <c r="E293" s="41"/>
      <c r="F293" s="41"/>
      <c r="G293" s="41"/>
      <c r="H293" s="41"/>
      <c r="I293" s="41"/>
      <c r="J293" s="41"/>
      <c r="K293" s="41"/>
      <c r="L293" s="32"/>
    </row>
  </sheetData>
  <sheetProtection algorithmName="SHA-512" hashValue="/WbLFS0CLWcOA4Xj0J1FBv5wNg5fOKBOWF5V3IE4rKObj4aoBJjWEMgPYWcxAK5xUMS39UZjkVBpgqVYqyQf4A==" saltValue="YTXWnc5VlZjz0Ar+owyVFmSiEjn/vVNfG7KlSpyWNyaIKttLoXEKQncSEGuNkyRgYS9Xa49bQIhCyE6Lw9qMhg==" spinCount="100000" sheet="1" objects="1" scenarios="1" formatColumns="0" formatRows="0" autoFilter="0"/>
  <autoFilter ref="C95:K292" xr:uid="{00000000-0009-0000-0000-000004000000}"/>
  <mergeCells count="12">
    <mergeCell ref="E88:H88"/>
    <mergeCell ref="L2:V2"/>
    <mergeCell ref="E50:H50"/>
    <mergeCell ref="E52:H52"/>
    <mergeCell ref="E54:H54"/>
    <mergeCell ref="E84:H84"/>
    <mergeCell ref="E86:H86"/>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53"/>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98</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 customHeight="1">
      <c r="B8" s="20"/>
      <c r="D8" s="27" t="s">
        <v>150</v>
      </c>
      <c r="L8" s="20"/>
    </row>
    <row r="9" spans="2:46" s="1" customFormat="1" ht="16.5" customHeight="1">
      <c r="B9" s="32"/>
      <c r="E9" s="347" t="s">
        <v>151</v>
      </c>
      <c r="F9" s="346"/>
      <c r="G9" s="346"/>
      <c r="H9" s="346"/>
      <c r="L9" s="32"/>
    </row>
    <row r="10" spans="2:46" s="1" customFormat="1" ht="12" customHeight="1">
      <c r="B10" s="32"/>
      <c r="D10" s="27" t="s">
        <v>152</v>
      </c>
      <c r="L10" s="32"/>
    </row>
    <row r="11" spans="2:46" s="1" customFormat="1" ht="16.5" customHeight="1">
      <c r="B11" s="32"/>
      <c r="E11" s="342" t="s">
        <v>2568</v>
      </c>
      <c r="F11" s="346"/>
      <c r="G11" s="346"/>
      <c r="H11" s="346"/>
      <c r="L11" s="32"/>
    </row>
    <row r="12" spans="2:46" s="1" customFormat="1">
      <c r="B12" s="32"/>
      <c r="L12" s="32"/>
    </row>
    <row r="13" spans="2:46" s="1" customFormat="1" ht="12" customHeight="1">
      <c r="B13" s="32"/>
      <c r="D13" s="27" t="s">
        <v>17</v>
      </c>
      <c r="F13" s="25" t="s">
        <v>18</v>
      </c>
      <c r="I13" s="27" t="s">
        <v>19</v>
      </c>
      <c r="J13" s="25" t="s">
        <v>18</v>
      </c>
      <c r="L13" s="32"/>
    </row>
    <row r="14" spans="2:46" s="1" customFormat="1" ht="12" customHeight="1">
      <c r="B14" s="32"/>
      <c r="D14" s="27" t="s">
        <v>20</v>
      </c>
      <c r="F14" s="25" t="s">
        <v>2164</v>
      </c>
      <c r="I14" s="27" t="s">
        <v>22</v>
      </c>
      <c r="J14" s="48" t="str">
        <f>'Rekapitulace stavby'!AN8</f>
        <v>3. 4. 2024</v>
      </c>
      <c r="L14" s="32"/>
    </row>
    <row r="15" spans="2:46" s="1" customFormat="1" ht="10.9" customHeight="1">
      <c r="B15" s="32"/>
      <c r="L15" s="32"/>
    </row>
    <row r="16" spans="2:46" s="1" customFormat="1" ht="12" customHeight="1">
      <c r="B16" s="32"/>
      <c r="D16" s="27" t="s">
        <v>24</v>
      </c>
      <c r="I16" s="27" t="s">
        <v>25</v>
      </c>
      <c r="J16" s="25" t="str">
        <f>IF('Rekapitulace stavby'!AN10="","",'Rekapitulace stavby'!AN10)</f>
        <v/>
      </c>
      <c r="L16" s="32"/>
    </row>
    <row r="17" spans="2:12" s="1" customFormat="1" ht="18" customHeight="1">
      <c r="B17" s="32"/>
      <c r="E17" s="25" t="str">
        <f>IF('Rekapitulace stavby'!E11="","",'Rekapitulace stavby'!E11)</f>
        <v>Česká zemědělská univerzita</v>
      </c>
      <c r="I17" s="27" t="s">
        <v>27</v>
      </c>
      <c r="J17" s="25" t="str">
        <f>IF('Rekapitulace stavby'!AN11="","",'Rekapitulace stavby'!AN11)</f>
        <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349" t="str">
        <f>'Rekapitulace stavby'!E14</f>
        <v>Vyplň údaj</v>
      </c>
      <c r="F20" s="332"/>
      <c r="G20" s="332"/>
      <c r="H20" s="33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tr">
        <f>IF('Rekapitulace stavby'!AN16="","",'Rekapitulace stavby'!AN16)</f>
        <v/>
      </c>
      <c r="L22" s="32"/>
    </row>
    <row r="23" spans="2:12" s="1" customFormat="1" ht="18" customHeight="1">
      <c r="B23" s="32"/>
      <c r="E23" s="25" t="str">
        <f>IF('Rekapitulace stavby'!E17="","",'Rekapitulace stavby'!E17)</f>
        <v>GREBNER,  spol. s r.o.</v>
      </c>
      <c r="I23" s="27" t="s">
        <v>27</v>
      </c>
      <c r="J23" s="25" t="str">
        <f>IF('Rekapitulace stavby'!AN17="","",'Rekapitulace stavby'!AN17)</f>
        <v/>
      </c>
      <c r="L23" s="32"/>
    </row>
    <row r="24" spans="2:12" s="1" customFormat="1" ht="6.95" customHeight="1">
      <c r="B24" s="32"/>
      <c r="L24" s="32"/>
    </row>
    <row r="25" spans="2:12" s="1" customFormat="1" ht="12" customHeight="1">
      <c r="B25" s="32"/>
      <c r="D25" s="27" t="s">
        <v>33</v>
      </c>
      <c r="I25" s="27" t="s">
        <v>25</v>
      </c>
      <c r="J25" s="25" t="str">
        <f>IF('Rekapitulace stavby'!AN19="","",'Rekapitulace stavby'!AN19)</f>
        <v/>
      </c>
      <c r="L25" s="32"/>
    </row>
    <row r="26" spans="2:12" s="1" customFormat="1" ht="18" customHeight="1">
      <c r="B26" s="32"/>
      <c r="E26" s="25" t="str">
        <f>IF('Rekapitulace stavby'!E20="","",'Rekapitulace stavby'!E20)</f>
        <v>Ing. Josef Němeček</v>
      </c>
      <c r="I26" s="27" t="s">
        <v>27</v>
      </c>
      <c r="J26" s="25" t="str">
        <f>IF('Rekapitulace stavby'!AN20="","",'Rekapitulace stavby'!AN20)</f>
        <v/>
      </c>
      <c r="L26" s="32"/>
    </row>
    <row r="27" spans="2:12" s="1" customFormat="1" ht="6.95" customHeight="1">
      <c r="B27" s="32"/>
      <c r="L27" s="32"/>
    </row>
    <row r="28" spans="2:12" s="1" customFormat="1" ht="12" customHeight="1">
      <c r="B28" s="32"/>
      <c r="D28" s="27" t="s">
        <v>35</v>
      </c>
      <c r="L28" s="32"/>
    </row>
    <row r="29" spans="2:12" s="7" customFormat="1" ht="16.5" customHeight="1">
      <c r="B29" s="90"/>
      <c r="E29" s="336" t="s">
        <v>18</v>
      </c>
      <c r="F29" s="336"/>
      <c r="G29" s="336"/>
      <c r="H29" s="336"/>
      <c r="L29" s="90"/>
    </row>
    <row r="30" spans="2:12" s="1" customFormat="1" ht="6.95" customHeight="1">
      <c r="B30" s="32"/>
      <c r="L30" s="32"/>
    </row>
    <row r="31" spans="2:12" s="1" customFormat="1" ht="6.95" customHeight="1">
      <c r="B31" s="32"/>
      <c r="D31" s="49"/>
      <c r="E31" s="49"/>
      <c r="F31" s="49"/>
      <c r="G31" s="49"/>
      <c r="H31" s="49"/>
      <c r="I31" s="49"/>
      <c r="J31" s="49"/>
      <c r="K31" s="49"/>
      <c r="L31" s="32"/>
    </row>
    <row r="32" spans="2:12" s="1" customFormat="1" ht="25.35" customHeight="1">
      <c r="B32" s="32"/>
      <c r="D32" s="91" t="s">
        <v>37</v>
      </c>
      <c r="J32" s="61">
        <f>ROUND(J89, 2)</f>
        <v>0</v>
      </c>
      <c r="L32" s="32"/>
    </row>
    <row r="33" spans="2:12" s="1" customFormat="1" ht="6.95" customHeight="1">
      <c r="B33" s="32"/>
      <c r="D33" s="49"/>
      <c r="E33" s="49"/>
      <c r="F33" s="49"/>
      <c r="G33" s="49"/>
      <c r="H33" s="49"/>
      <c r="I33" s="49"/>
      <c r="J33" s="49"/>
      <c r="K33" s="49"/>
      <c r="L33" s="32"/>
    </row>
    <row r="34" spans="2:12" s="1" customFormat="1" ht="14.45" customHeight="1">
      <c r="B34" s="32"/>
      <c r="F34" s="92" t="s">
        <v>39</v>
      </c>
      <c r="I34" s="92" t="s">
        <v>38</v>
      </c>
      <c r="J34" s="92" t="s">
        <v>40</v>
      </c>
      <c r="L34" s="32"/>
    </row>
    <row r="35" spans="2:12" s="1" customFormat="1" ht="14.45" customHeight="1">
      <c r="B35" s="32"/>
      <c r="D35" s="93" t="s">
        <v>41</v>
      </c>
      <c r="E35" s="27" t="s">
        <v>42</v>
      </c>
      <c r="F35" s="81">
        <f>ROUND((SUM(BE89:BE152)),  2)</f>
        <v>0</v>
      </c>
      <c r="I35" s="94">
        <v>0.21</v>
      </c>
      <c r="J35" s="81">
        <f>ROUND(((SUM(BE89:BE152))*I35),  2)</f>
        <v>0</v>
      </c>
      <c r="L35" s="32"/>
    </row>
    <row r="36" spans="2:12" s="1" customFormat="1" ht="14.45" customHeight="1">
      <c r="B36" s="32"/>
      <c r="E36" s="27" t="s">
        <v>43</v>
      </c>
      <c r="F36" s="81">
        <f>ROUND((SUM(BF89:BF152)),  2)</f>
        <v>0</v>
      </c>
      <c r="I36" s="94">
        <v>0.12</v>
      </c>
      <c r="J36" s="81">
        <f>ROUND(((SUM(BF89:BF152))*I36),  2)</f>
        <v>0</v>
      </c>
      <c r="L36" s="32"/>
    </row>
    <row r="37" spans="2:12" s="1" customFormat="1" ht="14.45" hidden="1" customHeight="1">
      <c r="B37" s="32"/>
      <c r="E37" s="27" t="s">
        <v>44</v>
      </c>
      <c r="F37" s="81">
        <f>ROUND((SUM(BG89:BG152)),  2)</f>
        <v>0</v>
      </c>
      <c r="I37" s="94">
        <v>0.21</v>
      </c>
      <c r="J37" s="81">
        <f>0</f>
        <v>0</v>
      </c>
      <c r="L37" s="32"/>
    </row>
    <row r="38" spans="2:12" s="1" customFormat="1" ht="14.45" hidden="1" customHeight="1">
      <c r="B38" s="32"/>
      <c r="E38" s="27" t="s">
        <v>45</v>
      </c>
      <c r="F38" s="81">
        <f>ROUND((SUM(BH89:BH152)),  2)</f>
        <v>0</v>
      </c>
      <c r="I38" s="94">
        <v>0.12</v>
      </c>
      <c r="J38" s="81">
        <f>0</f>
        <v>0</v>
      </c>
      <c r="L38" s="32"/>
    </row>
    <row r="39" spans="2:12" s="1" customFormat="1" ht="14.45" hidden="1" customHeight="1">
      <c r="B39" s="32"/>
      <c r="E39" s="27" t="s">
        <v>46</v>
      </c>
      <c r="F39" s="81">
        <f>ROUND((SUM(BI89:BI152)),  2)</f>
        <v>0</v>
      </c>
      <c r="I39" s="94">
        <v>0</v>
      </c>
      <c r="J39" s="81">
        <f>0</f>
        <v>0</v>
      </c>
      <c r="L39" s="32"/>
    </row>
    <row r="40" spans="2:12" s="1" customFormat="1" ht="6.95" customHeight="1">
      <c r="B40" s="32"/>
      <c r="L40" s="32"/>
    </row>
    <row r="41" spans="2:12" s="1" customFormat="1" ht="25.35" customHeight="1">
      <c r="B41" s="32"/>
      <c r="C41" s="95"/>
      <c r="D41" s="96" t="s">
        <v>47</v>
      </c>
      <c r="E41" s="52"/>
      <c r="F41" s="52"/>
      <c r="G41" s="97" t="s">
        <v>48</v>
      </c>
      <c r="H41" s="98" t="s">
        <v>49</v>
      </c>
      <c r="I41" s="52"/>
      <c r="J41" s="99">
        <f>SUM(J32:J39)</f>
        <v>0</v>
      </c>
      <c r="K41" s="100"/>
      <c r="L41" s="32"/>
    </row>
    <row r="42" spans="2:12" s="1" customFormat="1" ht="14.45" customHeight="1">
      <c r="B42" s="40"/>
      <c r="C42" s="41"/>
      <c r="D42" s="41"/>
      <c r="E42" s="41"/>
      <c r="F42" s="41"/>
      <c r="G42" s="41"/>
      <c r="H42" s="41"/>
      <c r="I42" s="41"/>
      <c r="J42" s="41"/>
      <c r="K42" s="41"/>
      <c r="L42" s="32"/>
    </row>
    <row r="46" spans="2:12" s="1" customFormat="1" ht="6.95" customHeight="1">
      <c r="B46" s="42"/>
      <c r="C46" s="43"/>
      <c r="D46" s="43"/>
      <c r="E46" s="43"/>
      <c r="F46" s="43"/>
      <c r="G46" s="43"/>
      <c r="H46" s="43"/>
      <c r="I46" s="43"/>
      <c r="J46" s="43"/>
      <c r="K46" s="43"/>
      <c r="L46" s="32"/>
    </row>
    <row r="47" spans="2:12" s="1" customFormat="1" ht="24.95" customHeight="1">
      <c r="B47" s="32"/>
      <c r="C47" s="21" t="s">
        <v>155</v>
      </c>
      <c r="L47" s="32"/>
    </row>
    <row r="48" spans="2:12" s="1" customFormat="1" ht="6.95" customHeight="1">
      <c r="B48" s="32"/>
      <c r="L48" s="32"/>
    </row>
    <row r="49" spans="2:47" s="1" customFormat="1" ht="12" customHeight="1">
      <c r="B49" s="32"/>
      <c r="C49" s="27" t="s">
        <v>15</v>
      </c>
      <c r="L49" s="32"/>
    </row>
    <row r="50" spans="2:47" s="1" customFormat="1" ht="16.5" customHeight="1">
      <c r="B50" s="32"/>
      <c r="E50" s="347" t="str">
        <f>E7</f>
        <v>Rekonstrukce pavilonu údržby - A, úprava 13.6.2025</v>
      </c>
      <c r="F50" s="348"/>
      <c r="G50" s="348"/>
      <c r="H50" s="348"/>
      <c r="L50" s="32"/>
    </row>
    <row r="51" spans="2:47" ht="12" customHeight="1">
      <c r="B51" s="20"/>
      <c r="C51" s="27" t="s">
        <v>150</v>
      </c>
      <c r="L51" s="20"/>
    </row>
    <row r="52" spans="2:47" s="1" customFormat="1" ht="16.5" customHeight="1">
      <c r="B52" s="32"/>
      <c r="E52" s="347" t="s">
        <v>151</v>
      </c>
      <c r="F52" s="346"/>
      <c r="G52" s="346"/>
      <c r="H52" s="346"/>
      <c r="L52" s="32"/>
    </row>
    <row r="53" spans="2:47" s="1" customFormat="1" ht="12" customHeight="1">
      <c r="B53" s="32"/>
      <c r="C53" s="27" t="s">
        <v>152</v>
      </c>
      <c r="L53" s="32"/>
    </row>
    <row r="54" spans="2:47" s="1" customFormat="1" ht="16.5" customHeight="1">
      <c r="B54" s="32"/>
      <c r="E54" s="342" t="str">
        <f>E11</f>
        <v>04 - SO 01.3 - VZT</v>
      </c>
      <c r="F54" s="346"/>
      <c r="G54" s="346"/>
      <c r="H54" s="346"/>
      <c r="L54" s="32"/>
    </row>
    <row r="55" spans="2:47" s="1" customFormat="1" ht="6.95" customHeight="1">
      <c r="B55" s="32"/>
      <c r="L55" s="32"/>
    </row>
    <row r="56" spans="2:47" s="1" customFormat="1" ht="12" customHeight="1">
      <c r="B56" s="32"/>
      <c r="C56" s="27" t="s">
        <v>20</v>
      </c>
      <c r="F56" s="25" t="str">
        <f>F14</f>
        <v xml:space="preserve"> </v>
      </c>
      <c r="I56" s="27" t="s">
        <v>22</v>
      </c>
      <c r="J56" s="48" t="str">
        <f>IF(J14="","",J14)</f>
        <v>3. 4. 2024</v>
      </c>
      <c r="L56" s="32"/>
    </row>
    <row r="57" spans="2:47" s="1" customFormat="1" ht="6.95" customHeight="1">
      <c r="B57" s="32"/>
      <c r="L57" s="32"/>
    </row>
    <row r="58" spans="2:47" s="1" customFormat="1" ht="25.7" customHeight="1">
      <c r="B58" s="32"/>
      <c r="C58" s="27" t="s">
        <v>24</v>
      </c>
      <c r="F58" s="25" t="str">
        <f>E17</f>
        <v>Česká zemědělská univerzita</v>
      </c>
      <c r="I58" s="27" t="s">
        <v>30</v>
      </c>
      <c r="J58" s="30" t="str">
        <f>E23</f>
        <v>GREBNER,  spol. s r.o.</v>
      </c>
      <c r="L58" s="32"/>
    </row>
    <row r="59" spans="2:47" s="1" customFormat="1" ht="15.2" customHeight="1">
      <c r="B59" s="32"/>
      <c r="C59" s="27" t="s">
        <v>28</v>
      </c>
      <c r="F59" s="25" t="str">
        <f>IF(E20="","",E20)</f>
        <v>Vyplň údaj</v>
      </c>
      <c r="I59" s="27" t="s">
        <v>33</v>
      </c>
      <c r="J59" s="30" t="str">
        <f>E26</f>
        <v>Ing. Josef Němeček</v>
      </c>
      <c r="L59" s="32"/>
    </row>
    <row r="60" spans="2:47" s="1" customFormat="1" ht="10.35" customHeight="1">
      <c r="B60" s="32"/>
      <c r="L60" s="32"/>
    </row>
    <row r="61" spans="2:47" s="1" customFormat="1" ht="29.25" customHeight="1">
      <c r="B61" s="32"/>
      <c r="C61" s="101" t="s">
        <v>156</v>
      </c>
      <c r="D61" s="95"/>
      <c r="E61" s="95"/>
      <c r="F61" s="95"/>
      <c r="G61" s="95"/>
      <c r="H61" s="95"/>
      <c r="I61" s="95"/>
      <c r="J61" s="102" t="s">
        <v>157</v>
      </c>
      <c r="K61" s="95"/>
      <c r="L61" s="32"/>
    </row>
    <row r="62" spans="2:47" s="1" customFormat="1" ht="10.35" customHeight="1">
      <c r="B62" s="32"/>
      <c r="L62" s="32"/>
    </row>
    <row r="63" spans="2:47" s="1" customFormat="1" ht="22.9" customHeight="1">
      <c r="B63" s="32"/>
      <c r="C63" s="103" t="s">
        <v>69</v>
      </c>
      <c r="J63" s="61">
        <f>J89</f>
        <v>0</v>
      </c>
      <c r="L63" s="32"/>
      <c r="AU63" s="17" t="s">
        <v>158</v>
      </c>
    </row>
    <row r="64" spans="2:47" s="8" customFormat="1" ht="24.95" customHeight="1">
      <c r="B64" s="104"/>
      <c r="D64" s="105" t="s">
        <v>2569</v>
      </c>
      <c r="E64" s="106"/>
      <c r="F64" s="106"/>
      <c r="G64" s="106"/>
      <c r="H64" s="106"/>
      <c r="I64" s="106"/>
      <c r="J64" s="107">
        <f>J90</f>
        <v>0</v>
      </c>
      <c r="L64" s="104"/>
    </row>
    <row r="65" spans="2:12" s="9" customFormat="1" ht="19.899999999999999" customHeight="1">
      <c r="B65" s="108"/>
      <c r="D65" s="109" t="s">
        <v>2570</v>
      </c>
      <c r="E65" s="110"/>
      <c r="F65" s="110"/>
      <c r="G65" s="110"/>
      <c r="H65" s="110"/>
      <c r="I65" s="110"/>
      <c r="J65" s="111">
        <f>J91</f>
        <v>0</v>
      </c>
      <c r="L65" s="108"/>
    </row>
    <row r="66" spans="2:12" s="9" customFormat="1" ht="19.899999999999999" customHeight="1">
      <c r="B66" s="108"/>
      <c r="D66" s="109" t="s">
        <v>2571</v>
      </c>
      <c r="E66" s="110"/>
      <c r="F66" s="110"/>
      <c r="G66" s="110"/>
      <c r="H66" s="110"/>
      <c r="I66" s="110"/>
      <c r="J66" s="111">
        <f>J132</f>
        <v>0</v>
      </c>
      <c r="L66" s="108"/>
    </row>
    <row r="67" spans="2:12" s="9" customFormat="1" ht="19.899999999999999" customHeight="1">
      <c r="B67" s="108"/>
      <c r="D67" s="109" t="s">
        <v>2572</v>
      </c>
      <c r="E67" s="110"/>
      <c r="F67" s="110"/>
      <c r="G67" s="110"/>
      <c r="H67" s="110"/>
      <c r="I67" s="110"/>
      <c r="J67" s="111">
        <f>J139</f>
        <v>0</v>
      </c>
      <c r="L67" s="108"/>
    </row>
    <row r="68" spans="2:12" s="1" customFormat="1" ht="21.75" customHeight="1">
      <c r="B68" s="32"/>
      <c r="L68" s="32"/>
    </row>
    <row r="69" spans="2:12" s="1" customFormat="1" ht="6.95" customHeight="1">
      <c r="B69" s="40"/>
      <c r="C69" s="41"/>
      <c r="D69" s="41"/>
      <c r="E69" s="41"/>
      <c r="F69" s="41"/>
      <c r="G69" s="41"/>
      <c r="H69" s="41"/>
      <c r="I69" s="41"/>
      <c r="J69" s="41"/>
      <c r="K69" s="41"/>
      <c r="L69" s="32"/>
    </row>
    <row r="73" spans="2:12" s="1" customFormat="1" ht="6.95" customHeight="1">
      <c r="B73" s="42"/>
      <c r="C73" s="43"/>
      <c r="D73" s="43"/>
      <c r="E73" s="43"/>
      <c r="F73" s="43"/>
      <c r="G73" s="43"/>
      <c r="H73" s="43"/>
      <c r="I73" s="43"/>
      <c r="J73" s="43"/>
      <c r="K73" s="43"/>
      <c r="L73" s="32"/>
    </row>
    <row r="74" spans="2:12" s="1" customFormat="1" ht="24.95" customHeight="1">
      <c r="B74" s="32"/>
      <c r="C74" s="21" t="s">
        <v>174</v>
      </c>
      <c r="L74" s="32"/>
    </row>
    <row r="75" spans="2:12" s="1" customFormat="1" ht="6.95" customHeight="1">
      <c r="B75" s="32"/>
      <c r="L75" s="32"/>
    </row>
    <row r="76" spans="2:12" s="1" customFormat="1" ht="12" customHeight="1">
      <c r="B76" s="32"/>
      <c r="C76" s="27" t="s">
        <v>15</v>
      </c>
      <c r="L76" s="32"/>
    </row>
    <row r="77" spans="2:12" s="1" customFormat="1" ht="16.5" customHeight="1">
      <c r="B77" s="32"/>
      <c r="E77" s="347" t="str">
        <f>E7</f>
        <v>Rekonstrukce pavilonu údržby - A, úprava 13.6.2025</v>
      </c>
      <c r="F77" s="348"/>
      <c r="G77" s="348"/>
      <c r="H77" s="348"/>
      <c r="L77" s="32"/>
    </row>
    <row r="78" spans="2:12" ht="12" customHeight="1">
      <c r="B78" s="20"/>
      <c r="C78" s="27" t="s">
        <v>150</v>
      </c>
      <c r="L78" s="20"/>
    </row>
    <row r="79" spans="2:12" s="1" customFormat="1" ht="16.5" customHeight="1">
      <c r="B79" s="32"/>
      <c r="E79" s="347" t="s">
        <v>151</v>
      </c>
      <c r="F79" s="346"/>
      <c r="G79" s="346"/>
      <c r="H79" s="346"/>
      <c r="L79" s="32"/>
    </row>
    <row r="80" spans="2:12" s="1" customFormat="1" ht="12" customHeight="1">
      <c r="B80" s="32"/>
      <c r="C80" s="27" t="s">
        <v>152</v>
      </c>
      <c r="L80" s="32"/>
    </row>
    <row r="81" spans="2:65" s="1" customFormat="1" ht="16.5" customHeight="1">
      <c r="B81" s="32"/>
      <c r="E81" s="342" t="str">
        <f>E11</f>
        <v>04 - SO 01.3 - VZT</v>
      </c>
      <c r="F81" s="346"/>
      <c r="G81" s="346"/>
      <c r="H81" s="346"/>
      <c r="L81" s="32"/>
    </row>
    <row r="82" spans="2:65" s="1" customFormat="1" ht="6.95" customHeight="1">
      <c r="B82" s="32"/>
      <c r="L82" s="32"/>
    </row>
    <row r="83" spans="2:65" s="1" customFormat="1" ht="12" customHeight="1">
      <c r="B83" s="32"/>
      <c r="C83" s="27" t="s">
        <v>20</v>
      </c>
      <c r="F83" s="25" t="str">
        <f>F14</f>
        <v xml:space="preserve"> </v>
      </c>
      <c r="I83" s="27" t="s">
        <v>22</v>
      </c>
      <c r="J83" s="48" t="str">
        <f>IF(J14="","",J14)</f>
        <v>3. 4. 2024</v>
      </c>
      <c r="L83" s="32"/>
    </row>
    <row r="84" spans="2:65" s="1" customFormat="1" ht="6.95" customHeight="1">
      <c r="B84" s="32"/>
      <c r="L84" s="32"/>
    </row>
    <row r="85" spans="2:65" s="1" customFormat="1" ht="25.7" customHeight="1">
      <c r="B85" s="32"/>
      <c r="C85" s="27" t="s">
        <v>24</v>
      </c>
      <c r="F85" s="25" t="str">
        <f>E17</f>
        <v>Česká zemědělská univerzita</v>
      </c>
      <c r="I85" s="27" t="s">
        <v>30</v>
      </c>
      <c r="J85" s="30" t="str">
        <f>E23</f>
        <v>GREBNER,  spol. s r.o.</v>
      </c>
      <c r="L85" s="32"/>
    </row>
    <row r="86" spans="2:65" s="1" customFormat="1" ht="15.2" customHeight="1">
      <c r="B86" s="32"/>
      <c r="C86" s="27" t="s">
        <v>28</v>
      </c>
      <c r="F86" s="25" t="str">
        <f>IF(E20="","",E20)</f>
        <v>Vyplň údaj</v>
      </c>
      <c r="I86" s="27" t="s">
        <v>33</v>
      </c>
      <c r="J86" s="30" t="str">
        <f>E26</f>
        <v>Ing. Josef Němeček</v>
      </c>
      <c r="L86" s="32"/>
    </row>
    <row r="87" spans="2:65" s="1" customFormat="1" ht="10.35" customHeight="1">
      <c r="B87" s="32"/>
      <c r="L87" s="32"/>
    </row>
    <row r="88" spans="2:65" s="10" customFormat="1" ht="29.25" customHeight="1">
      <c r="B88" s="112"/>
      <c r="C88" s="113" t="s">
        <v>175</v>
      </c>
      <c r="D88" s="114" t="s">
        <v>56</v>
      </c>
      <c r="E88" s="114" t="s">
        <v>52</v>
      </c>
      <c r="F88" s="114" t="s">
        <v>53</v>
      </c>
      <c r="G88" s="114" t="s">
        <v>176</v>
      </c>
      <c r="H88" s="114" t="s">
        <v>177</v>
      </c>
      <c r="I88" s="114" t="s">
        <v>178</v>
      </c>
      <c r="J88" s="114" t="s">
        <v>157</v>
      </c>
      <c r="K88" s="115" t="s">
        <v>179</v>
      </c>
      <c r="L88" s="112"/>
      <c r="M88" s="54" t="s">
        <v>18</v>
      </c>
      <c r="N88" s="55" t="s">
        <v>41</v>
      </c>
      <c r="O88" s="55" t="s">
        <v>180</v>
      </c>
      <c r="P88" s="55" t="s">
        <v>181</v>
      </c>
      <c r="Q88" s="55" t="s">
        <v>182</v>
      </c>
      <c r="R88" s="55" t="s">
        <v>183</v>
      </c>
      <c r="S88" s="55" t="s">
        <v>184</v>
      </c>
      <c r="T88" s="56" t="s">
        <v>185</v>
      </c>
    </row>
    <row r="89" spans="2:65" s="1" customFormat="1" ht="22.9" customHeight="1">
      <c r="B89" s="32"/>
      <c r="C89" s="59" t="s">
        <v>186</v>
      </c>
      <c r="J89" s="116">
        <f>BK89</f>
        <v>0</v>
      </c>
      <c r="L89" s="32"/>
      <c r="M89" s="57"/>
      <c r="N89" s="49"/>
      <c r="O89" s="49"/>
      <c r="P89" s="117">
        <f>P90</f>
        <v>0</v>
      </c>
      <c r="Q89" s="49"/>
      <c r="R89" s="117">
        <f>R90</f>
        <v>0</v>
      </c>
      <c r="S89" s="49"/>
      <c r="T89" s="118">
        <f>T90</f>
        <v>0</v>
      </c>
      <c r="AT89" s="17" t="s">
        <v>70</v>
      </c>
      <c r="AU89" s="17" t="s">
        <v>158</v>
      </c>
      <c r="BK89" s="119">
        <f>BK90</f>
        <v>0</v>
      </c>
    </row>
    <row r="90" spans="2:65" s="11" customFormat="1" ht="25.9" customHeight="1">
      <c r="B90" s="120"/>
      <c r="D90" s="121" t="s">
        <v>70</v>
      </c>
      <c r="E90" s="122" t="s">
        <v>2573</v>
      </c>
      <c r="F90" s="122" t="s">
        <v>2574</v>
      </c>
      <c r="I90" s="123"/>
      <c r="J90" s="124">
        <f>BK90</f>
        <v>0</v>
      </c>
      <c r="L90" s="120"/>
      <c r="M90" s="125"/>
      <c r="P90" s="126">
        <f>P91+P132+P139</f>
        <v>0</v>
      </c>
      <c r="R90" s="126">
        <f>R91+R132+R139</f>
        <v>0</v>
      </c>
      <c r="T90" s="127">
        <f>T91+T132+T139</f>
        <v>0</v>
      </c>
      <c r="AR90" s="121" t="s">
        <v>78</v>
      </c>
      <c r="AT90" s="128" t="s">
        <v>70</v>
      </c>
      <c r="AU90" s="128" t="s">
        <v>71</v>
      </c>
      <c r="AY90" s="121" t="s">
        <v>189</v>
      </c>
      <c r="BK90" s="129">
        <f>BK91+BK132+BK139</f>
        <v>0</v>
      </c>
    </row>
    <row r="91" spans="2:65" s="11" customFormat="1" ht="22.9" customHeight="1">
      <c r="B91" s="120"/>
      <c r="D91" s="121" t="s">
        <v>70</v>
      </c>
      <c r="E91" s="130" t="s">
        <v>2575</v>
      </c>
      <c r="F91" s="130" t="s">
        <v>2576</v>
      </c>
      <c r="I91" s="123"/>
      <c r="J91" s="131">
        <f>BK91</f>
        <v>0</v>
      </c>
      <c r="L91" s="120"/>
      <c r="M91" s="125"/>
      <c r="P91" s="126">
        <f>SUM(P92:P131)</f>
        <v>0</v>
      </c>
      <c r="R91" s="126">
        <f>SUM(R92:R131)</f>
        <v>0</v>
      </c>
      <c r="T91" s="127">
        <f>SUM(T92:T131)</f>
        <v>0</v>
      </c>
      <c r="AR91" s="121" t="s">
        <v>78</v>
      </c>
      <c r="AT91" s="128" t="s">
        <v>70</v>
      </c>
      <c r="AU91" s="128" t="s">
        <v>78</v>
      </c>
      <c r="AY91" s="121" t="s">
        <v>189</v>
      </c>
      <c r="BK91" s="129">
        <f>SUM(BK92:BK131)</f>
        <v>0</v>
      </c>
    </row>
    <row r="92" spans="2:65" s="1" customFormat="1" ht="16.5" customHeight="1">
      <c r="B92" s="32"/>
      <c r="C92" s="132" t="s">
        <v>78</v>
      </c>
      <c r="D92" s="132" t="s">
        <v>191</v>
      </c>
      <c r="E92" s="133" t="s">
        <v>2577</v>
      </c>
      <c r="F92" s="134" t="s">
        <v>2578</v>
      </c>
      <c r="G92" s="135" t="s">
        <v>2417</v>
      </c>
      <c r="H92" s="136">
        <v>1</v>
      </c>
      <c r="I92" s="137"/>
      <c r="J92" s="138">
        <f>ROUND(I92*H92,2)</f>
        <v>0</v>
      </c>
      <c r="K92" s="134" t="s">
        <v>18</v>
      </c>
      <c r="L92" s="32"/>
      <c r="M92" s="139" t="s">
        <v>18</v>
      </c>
      <c r="N92" s="140" t="s">
        <v>42</v>
      </c>
      <c r="P92" s="141">
        <f>O92*H92</f>
        <v>0</v>
      </c>
      <c r="Q92" s="141">
        <v>0</v>
      </c>
      <c r="R92" s="141">
        <f>Q92*H92</f>
        <v>0</v>
      </c>
      <c r="S92" s="141">
        <v>0</v>
      </c>
      <c r="T92" s="142">
        <f>S92*H92</f>
        <v>0</v>
      </c>
      <c r="AR92" s="143" t="s">
        <v>195</v>
      </c>
      <c r="AT92" s="143" t="s">
        <v>191</v>
      </c>
      <c r="AU92" s="143" t="s">
        <v>80</v>
      </c>
      <c r="AY92" s="17" t="s">
        <v>189</v>
      </c>
      <c r="BE92" s="144">
        <f>IF(N92="základní",J92,0)</f>
        <v>0</v>
      </c>
      <c r="BF92" s="144">
        <f>IF(N92="snížená",J92,0)</f>
        <v>0</v>
      </c>
      <c r="BG92" s="144">
        <f>IF(N92="zákl. přenesená",J92,0)</f>
        <v>0</v>
      </c>
      <c r="BH92" s="144">
        <f>IF(N92="sníž. přenesená",J92,0)</f>
        <v>0</v>
      </c>
      <c r="BI92" s="144">
        <f>IF(N92="nulová",J92,0)</f>
        <v>0</v>
      </c>
      <c r="BJ92" s="17" t="s">
        <v>78</v>
      </c>
      <c r="BK92" s="144">
        <f>ROUND(I92*H92,2)</f>
        <v>0</v>
      </c>
      <c r="BL92" s="17" t="s">
        <v>195</v>
      </c>
      <c r="BM92" s="143" t="s">
        <v>80</v>
      </c>
    </row>
    <row r="93" spans="2:65" s="1" customFormat="1" ht="409.5">
      <c r="B93" s="32"/>
      <c r="D93" s="150" t="s">
        <v>133</v>
      </c>
      <c r="F93" s="157" t="s">
        <v>2579</v>
      </c>
      <c r="I93" s="147"/>
      <c r="L93" s="32"/>
      <c r="M93" s="148"/>
      <c r="T93" s="51"/>
      <c r="AT93" s="17" t="s">
        <v>133</v>
      </c>
      <c r="AU93" s="17" t="s">
        <v>80</v>
      </c>
    </row>
    <row r="94" spans="2:65" s="1" customFormat="1" ht="16.5" customHeight="1">
      <c r="B94" s="32"/>
      <c r="C94" s="132" t="s">
        <v>80</v>
      </c>
      <c r="D94" s="132" t="s">
        <v>191</v>
      </c>
      <c r="E94" s="133" t="s">
        <v>2580</v>
      </c>
      <c r="F94" s="134" t="s">
        <v>2581</v>
      </c>
      <c r="G94" s="135" t="s">
        <v>2582</v>
      </c>
      <c r="H94" s="136">
        <v>1</v>
      </c>
      <c r="I94" s="137"/>
      <c r="J94" s="138">
        <f>ROUND(I94*H94,2)</f>
        <v>0</v>
      </c>
      <c r="K94" s="134" t="s">
        <v>18</v>
      </c>
      <c r="L94" s="32"/>
      <c r="M94" s="139" t="s">
        <v>18</v>
      </c>
      <c r="N94" s="140" t="s">
        <v>42</v>
      </c>
      <c r="P94" s="141">
        <f>O94*H94</f>
        <v>0</v>
      </c>
      <c r="Q94" s="141">
        <v>0</v>
      </c>
      <c r="R94" s="141">
        <f>Q94*H94</f>
        <v>0</v>
      </c>
      <c r="S94" s="141">
        <v>0</v>
      </c>
      <c r="T94" s="142">
        <f>S94*H94</f>
        <v>0</v>
      </c>
      <c r="AR94" s="143" t="s">
        <v>195</v>
      </c>
      <c r="AT94" s="143" t="s">
        <v>191</v>
      </c>
      <c r="AU94" s="143" t="s">
        <v>80</v>
      </c>
      <c r="AY94" s="17" t="s">
        <v>189</v>
      </c>
      <c r="BE94" s="144">
        <f>IF(N94="základní",J94,0)</f>
        <v>0</v>
      </c>
      <c r="BF94" s="144">
        <f>IF(N94="snížená",J94,0)</f>
        <v>0</v>
      </c>
      <c r="BG94" s="144">
        <f>IF(N94="zákl. přenesená",J94,0)</f>
        <v>0</v>
      </c>
      <c r="BH94" s="144">
        <f>IF(N94="sníž. přenesená",J94,0)</f>
        <v>0</v>
      </c>
      <c r="BI94" s="144">
        <f>IF(N94="nulová",J94,0)</f>
        <v>0</v>
      </c>
      <c r="BJ94" s="17" t="s">
        <v>78</v>
      </c>
      <c r="BK94" s="144">
        <f>ROUND(I94*H94,2)</f>
        <v>0</v>
      </c>
      <c r="BL94" s="17" t="s">
        <v>195</v>
      </c>
      <c r="BM94" s="143" t="s">
        <v>195</v>
      </c>
    </row>
    <row r="95" spans="2:65" s="1" customFormat="1" ht="214.5">
      <c r="B95" s="32"/>
      <c r="D95" s="150" t="s">
        <v>133</v>
      </c>
      <c r="F95" s="157" t="s">
        <v>2583</v>
      </c>
      <c r="I95" s="147"/>
      <c r="L95" s="32"/>
      <c r="M95" s="148"/>
      <c r="T95" s="51"/>
      <c r="AT95" s="17" t="s">
        <v>133</v>
      </c>
      <c r="AU95" s="17" t="s">
        <v>80</v>
      </c>
    </row>
    <row r="96" spans="2:65" s="1" customFormat="1" ht="49.15" customHeight="1">
      <c r="B96" s="32"/>
      <c r="C96" s="132" t="s">
        <v>89</v>
      </c>
      <c r="D96" s="132" t="s">
        <v>191</v>
      </c>
      <c r="E96" s="133" t="s">
        <v>2584</v>
      </c>
      <c r="F96" s="134" t="s">
        <v>2585</v>
      </c>
      <c r="G96" s="135" t="s">
        <v>2417</v>
      </c>
      <c r="H96" s="136">
        <v>12</v>
      </c>
      <c r="I96" s="137"/>
      <c r="J96" s="138">
        <f t="shared" ref="J96:J131" si="0">ROUND(I96*H96,2)</f>
        <v>0</v>
      </c>
      <c r="K96" s="134" t="s">
        <v>18</v>
      </c>
      <c r="L96" s="32"/>
      <c r="M96" s="139" t="s">
        <v>18</v>
      </c>
      <c r="N96" s="140" t="s">
        <v>42</v>
      </c>
      <c r="P96" s="141">
        <f t="shared" ref="P96:P131" si="1">O96*H96</f>
        <v>0</v>
      </c>
      <c r="Q96" s="141">
        <v>0</v>
      </c>
      <c r="R96" s="141">
        <f t="shared" ref="R96:R131" si="2">Q96*H96</f>
        <v>0</v>
      </c>
      <c r="S96" s="141">
        <v>0</v>
      </c>
      <c r="T96" s="142">
        <f t="shared" ref="T96:T131" si="3">S96*H96</f>
        <v>0</v>
      </c>
      <c r="AR96" s="143" t="s">
        <v>195</v>
      </c>
      <c r="AT96" s="143" t="s">
        <v>191</v>
      </c>
      <c r="AU96" s="143" t="s">
        <v>80</v>
      </c>
      <c r="AY96" s="17" t="s">
        <v>189</v>
      </c>
      <c r="BE96" s="144">
        <f t="shared" ref="BE96:BE131" si="4">IF(N96="základní",J96,0)</f>
        <v>0</v>
      </c>
      <c r="BF96" s="144">
        <f t="shared" ref="BF96:BF131" si="5">IF(N96="snížená",J96,0)</f>
        <v>0</v>
      </c>
      <c r="BG96" s="144">
        <f t="shared" ref="BG96:BG131" si="6">IF(N96="zákl. přenesená",J96,0)</f>
        <v>0</v>
      </c>
      <c r="BH96" s="144">
        <f t="shared" ref="BH96:BH131" si="7">IF(N96="sníž. přenesená",J96,0)</f>
        <v>0</v>
      </c>
      <c r="BI96" s="144">
        <f t="shared" ref="BI96:BI131" si="8">IF(N96="nulová",J96,0)</f>
        <v>0</v>
      </c>
      <c r="BJ96" s="17" t="s">
        <v>78</v>
      </c>
      <c r="BK96" s="144">
        <f t="shared" ref="BK96:BK131" si="9">ROUND(I96*H96,2)</f>
        <v>0</v>
      </c>
      <c r="BL96" s="17" t="s">
        <v>195</v>
      </c>
      <c r="BM96" s="143" t="s">
        <v>223</v>
      </c>
    </row>
    <row r="97" spans="2:65" s="1" customFormat="1" ht="49.15" customHeight="1">
      <c r="B97" s="32"/>
      <c r="C97" s="132" t="s">
        <v>195</v>
      </c>
      <c r="D97" s="132" t="s">
        <v>191</v>
      </c>
      <c r="E97" s="133" t="s">
        <v>2586</v>
      </c>
      <c r="F97" s="134" t="s">
        <v>2587</v>
      </c>
      <c r="G97" s="135" t="s">
        <v>2417</v>
      </c>
      <c r="H97" s="136">
        <v>8</v>
      </c>
      <c r="I97" s="137"/>
      <c r="J97" s="138">
        <f t="shared" si="0"/>
        <v>0</v>
      </c>
      <c r="K97" s="134" t="s">
        <v>18</v>
      </c>
      <c r="L97" s="32"/>
      <c r="M97" s="139" t="s">
        <v>18</v>
      </c>
      <c r="N97" s="140" t="s">
        <v>42</v>
      </c>
      <c r="P97" s="141">
        <f t="shared" si="1"/>
        <v>0</v>
      </c>
      <c r="Q97" s="141">
        <v>0</v>
      </c>
      <c r="R97" s="141">
        <f t="shared" si="2"/>
        <v>0</v>
      </c>
      <c r="S97" s="141">
        <v>0</v>
      </c>
      <c r="T97" s="142">
        <f t="shared" si="3"/>
        <v>0</v>
      </c>
      <c r="AR97" s="143" t="s">
        <v>195</v>
      </c>
      <c r="AT97" s="143" t="s">
        <v>191</v>
      </c>
      <c r="AU97" s="143" t="s">
        <v>80</v>
      </c>
      <c r="AY97" s="17" t="s">
        <v>189</v>
      </c>
      <c r="BE97" s="144">
        <f t="shared" si="4"/>
        <v>0</v>
      </c>
      <c r="BF97" s="144">
        <f t="shared" si="5"/>
        <v>0</v>
      </c>
      <c r="BG97" s="144">
        <f t="shared" si="6"/>
        <v>0</v>
      </c>
      <c r="BH97" s="144">
        <f t="shared" si="7"/>
        <v>0</v>
      </c>
      <c r="BI97" s="144">
        <f t="shared" si="8"/>
        <v>0</v>
      </c>
      <c r="BJ97" s="17" t="s">
        <v>78</v>
      </c>
      <c r="BK97" s="144">
        <f t="shared" si="9"/>
        <v>0</v>
      </c>
      <c r="BL97" s="17" t="s">
        <v>195</v>
      </c>
      <c r="BM97" s="143" t="s">
        <v>234</v>
      </c>
    </row>
    <row r="98" spans="2:65" s="1" customFormat="1" ht="49.15" customHeight="1">
      <c r="B98" s="32"/>
      <c r="C98" s="132" t="s">
        <v>217</v>
      </c>
      <c r="D98" s="132" t="s">
        <v>191</v>
      </c>
      <c r="E98" s="133" t="s">
        <v>2588</v>
      </c>
      <c r="F98" s="134" t="s">
        <v>2589</v>
      </c>
      <c r="G98" s="135" t="s">
        <v>2417</v>
      </c>
      <c r="H98" s="136">
        <v>4</v>
      </c>
      <c r="I98" s="137"/>
      <c r="J98" s="138">
        <f t="shared" si="0"/>
        <v>0</v>
      </c>
      <c r="K98" s="134" t="s">
        <v>18</v>
      </c>
      <c r="L98" s="32"/>
      <c r="M98" s="139" t="s">
        <v>18</v>
      </c>
      <c r="N98" s="140" t="s">
        <v>42</v>
      </c>
      <c r="P98" s="141">
        <f t="shared" si="1"/>
        <v>0</v>
      </c>
      <c r="Q98" s="141">
        <v>0</v>
      </c>
      <c r="R98" s="141">
        <f t="shared" si="2"/>
        <v>0</v>
      </c>
      <c r="S98" s="141">
        <v>0</v>
      </c>
      <c r="T98" s="142">
        <f t="shared" si="3"/>
        <v>0</v>
      </c>
      <c r="AR98" s="143" t="s">
        <v>195</v>
      </c>
      <c r="AT98" s="143" t="s">
        <v>191</v>
      </c>
      <c r="AU98" s="143" t="s">
        <v>80</v>
      </c>
      <c r="AY98" s="17" t="s">
        <v>189</v>
      </c>
      <c r="BE98" s="144">
        <f t="shared" si="4"/>
        <v>0</v>
      </c>
      <c r="BF98" s="144">
        <f t="shared" si="5"/>
        <v>0</v>
      </c>
      <c r="BG98" s="144">
        <f t="shared" si="6"/>
        <v>0</v>
      </c>
      <c r="BH98" s="144">
        <f t="shared" si="7"/>
        <v>0</v>
      </c>
      <c r="BI98" s="144">
        <f t="shared" si="8"/>
        <v>0</v>
      </c>
      <c r="BJ98" s="17" t="s">
        <v>78</v>
      </c>
      <c r="BK98" s="144">
        <f t="shared" si="9"/>
        <v>0</v>
      </c>
      <c r="BL98" s="17" t="s">
        <v>195</v>
      </c>
      <c r="BM98" s="143" t="s">
        <v>247</v>
      </c>
    </row>
    <row r="99" spans="2:65" s="1" customFormat="1" ht="49.15" customHeight="1">
      <c r="B99" s="32"/>
      <c r="C99" s="132" t="s">
        <v>223</v>
      </c>
      <c r="D99" s="132" t="s">
        <v>191</v>
      </c>
      <c r="E99" s="133" t="s">
        <v>2590</v>
      </c>
      <c r="F99" s="134" t="s">
        <v>2591</v>
      </c>
      <c r="G99" s="135" t="s">
        <v>2417</v>
      </c>
      <c r="H99" s="136">
        <v>2</v>
      </c>
      <c r="I99" s="137"/>
      <c r="J99" s="138">
        <f t="shared" si="0"/>
        <v>0</v>
      </c>
      <c r="K99" s="134" t="s">
        <v>18</v>
      </c>
      <c r="L99" s="32"/>
      <c r="M99" s="139" t="s">
        <v>18</v>
      </c>
      <c r="N99" s="140" t="s">
        <v>42</v>
      </c>
      <c r="P99" s="141">
        <f t="shared" si="1"/>
        <v>0</v>
      </c>
      <c r="Q99" s="141">
        <v>0</v>
      </c>
      <c r="R99" s="141">
        <f t="shared" si="2"/>
        <v>0</v>
      </c>
      <c r="S99" s="141">
        <v>0</v>
      </c>
      <c r="T99" s="142">
        <f t="shared" si="3"/>
        <v>0</v>
      </c>
      <c r="AR99" s="143" t="s">
        <v>195</v>
      </c>
      <c r="AT99" s="143" t="s">
        <v>191</v>
      </c>
      <c r="AU99" s="143" t="s">
        <v>80</v>
      </c>
      <c r="AY99" s="17" t="s">
        <v>189</v>
      </c>
      <c r="BE99" s="144">
        <f t="shared" si="4"/>
        <v>0</v>
      </c>
      <c r="BF99" s="144">
        <f t="shared" si="5"/>
        <v>0</v>
      </c>
      <c r="BG99" s="144">
        <f t="shared" si="6"/>
        <v>0</v>
      </c>
      <c r="BH99" s="144">
        <f t="shared" si="7"/>
        <v>0</v>
      </c>
      <c r="BI99" s="144">
        <f t="shared" si="8"/>
        <v>0</v>
      </c>
      <c r="BJ99" s="17" t="s">
        <v>78</v>
      </c>
      <c r="BK99" s="144">
        <f t="shared" si="9"/>
        <v>0</v>
      </c>
      <c r="BL99" s="17" t="s">
        <v>195</v>
      </c>
      <c r="BM99" s="143" t="s">
        <v>8</v>
      </c>
    </row>
    <row r="100" spans="2:65" s="1" customFormat="1" ht="66.75" customHeight="1">
      <c r="B100" s="32"/>
      <c r="C100" s="132" t="s">
        <v>229</v>
      </c>
      <c r="D100" s="132" t="s">
        <v>191</v>
      </c>
      <c r="E100" s="133" t="s">
        <v>2592</v>
      </c>
      <c r="F100" s="134" t="s">
        <v>2593</v>
      </c>
      <c r="G100" s="135" t="s">
        <v>2417</v>
      </c>
      <c r="H100" s="136">
        <v>12</v>
      </c>
      <c r="I100" s="137"/>
      <c r="J100" s="138">
        <f t="shared" si="0"/>
        <v>0</v>
      </c>
      <c r="K100" s="134" t="s">
        <v>18</v>
      </c>
      <c r="L100" s="32"/>
      <c r="M100" s="139" t="s">
        <v>18</v>
      </c>
      <c r="N100" s="140" t="s">
        <v>42</v>
      </c>
      <c r="P100" s="141">
        <f t="shared" si="1"/>
        <v>0</v>
      </c>
      <c r="Q100" s="141">
        <v>0</v>
      </c>
      <c r="R100" s="141">
        <f t="shared" si="2"/>
        <v>0</v>
      </c>
      <c r="S100" s="141">
        <v>0</v>
      </c>
      <c r="T100" s="142">
        <f t="shared" si="3"/>
        <v>0</v>
      </c>
      <c r="AR100" s="143" t="s">
        <v>195</v>
      </c>
      <c r="AT100" s="143" t="s">
        <v>191</v>
      </c>
      <c r="AU100" s="143" t="s">
        <v>80</v>
      </c>
      <c r="AY100" s="17" t="s">
        <v>189</v>
      </c>
      <c r="BE100" s="144">
        <f t="shared" si="4"/>
        <v>0</v>
      </c>
      <c r="BF100" s="144">
        <f t="shared" si="5"/>
        <v>0</v>
      </c>
      <c r="BG100" s="144">
        <f t="shared" si="6"/>
        <v>0</v>
      </c>
      <c r="BH100" s="144">
        <f t="shared" si="7"/>
        <v>0</v>
      </c>
      <c r="BI100" s="144">
        <f t="shared" si="8"/>
        <v>0</v>
      </c>
      <c r="BJ100" s="17" t="s">
        <v>78</v>
      </c>
      <c r="BK100" s="144">
        <f t="shared" si="9"/>
        <v>0</v>
      </c>
      <c r="BL100" s="17" t="s">
        <v>195</v>
      </c>
      <c r="BM100" s="143" t="s">
        <v>277</v>
      </c>
    </row>
    <row r="101" spans="2:65" s="1" customFormat="1" ht="66.75" customHeight="1">
      <c r="B101" s="32"/>
      <c r="C101" s="132" t="s">
        <v>234</v>
      </c>
      <c r="D101" s="132" t="s">
        <v>191</v>
      </c>
      <c r="E101" s="133" t="s">
        <v>2594</v>
      </c>
      <c r="F101" s="134" t="s">
        <v>2595</v>
      </c>
      <c r="G101" s="135" t="s">
        <v>2417</v>
      </c>
      <c r="H101" s="136">
        <v>12</v>
      </c>
      <c r="I101" s="137"/>
      <c r="J101" s="138">
        <f t="shared" si="0"/>
        <v>0</v>
      </c>
      <c r="K101" s="134" t="s">
        <v>18</v>
      </c>
      <c r="L101" s="32"/>
      <c r="M101" s="139" t="s">
        <v>18</v>
      </c>
      <c r="N101" s="140" t="s">
        <v>42</v>
      </c>
      <c r="P101" s="141">
        <f t="shared" si="1"/>
        <v>0</v>
      </c>
      <c r="Q101" s="141">
        <v>0</v>
      </c>
      <c r="R101" s="141">
        <f t="shared" si="2"/>
        <v>0</v>
      </c>
      <c r="S101" s="141">
        <v>0</v>
      </c>
      <c r="T101" s="142">
        <f t="shared" si="3"/>
        <v>0</v>
      </c>
      <c r="AR101" s="143" t="s">
        <v>195</v>
      </c>
      <c r="AT101" s="143" t="s">
        <v>191</v>
      </c>
      <c r="AU101" s="143" t="s">
        <v>80</v>
      </c>
      <c r="AY101" s="17" t="s">
        <v>189</v>
      </c>
      <c r="BE101" s="144">
        <f t="shared" si="4"/>
        <v>0</v>
      </c>
      <c r="BF101" s="144">
        <f t="shared" si="5"/>
        <v>0</v>
      </c>
      <c r="BG101" s="144">
        <f t="shared" si="6"/>
        <v>0</v>
      </c>
      <c r="BH101" s="144">
        <f t="shared" si="7"/>
        <v>0</v>
      </c>
      <c r="BI101" s="144">
        <f t="shared" si="8"/>
        <v>0</v>
      </c>
      <c r="BJ101" s="17" t="s">
        <v>78</v>
      </c>
      <c r="BK101" s="144">
        <f t="shared" si="9"/>
        <v>0</v>
      </c>
      <c r="BL101" s="17" t="s">
        <v>195</v>
      </c>
      <c r="BM101" s="143" t="s">
        <v>291</v>
      </c>
    </row>
    <row r="102" spans="2:65" s="1" customFormat="1" ht="66.75" customHeight="1">
      <c r="B102" s="32"/>
      <c r="C102" s="132" t="s">
        <v>241</v>
      </c>
      <c r="D102" s="132" t="s">
        <v>191</v>
      </c>
      <c r="E102" s="133" t="s">
        <v>2596</v>
      </c>
      <c r="F102" s="134" t="s">
        <v>2597</v>
      </c>
      <c r="G102" s="135" t="s">
        <v>2417</v>
      </c>
      <c r="H102" s="136">
        <v>2</v>
      </c>
      <c r="I102" s="137"/>
      <c r="J102" s="138">
        <f t="shared" si="0"/>
        <v>0</v>
      </c>
      <c r="K102" s="134" t="s">
        <v>18</v>
      </c>
      <c r="L102" s="32"/>
      <c r="M102" s="139" t="s">
        <v>18</v>
      </c>
      <c r="N102" s="140" t="s">
        <v>42</v>
      </c>
      <c r="P102" s="141">
        <f t="shared" si="1"/>
        <v>0</v>
      </c>
      <c r="Q102" s="141">
        <v>0</v>
      </c>
      <c r="R102" s="141">
        <f t="shared" si="2"/>
        <v>0</v>
      </c>
      <c r="S102" s="141">
        <v>0</v>
      </c>
      <c r="T102" s="142">
        <f t="shared" si="3"/>
        <v>0</v>
      </c>
      <c r="AR102" s="143" t="s">
        <v>195</v>
      </c>
      <c r="AT102" s="143" t="s">
        <v>191</v>
      </c>
      <c r="AU102" s="143" t="s">
        <v>80</v>
      </c>
      <c r="AY102" s="17" t="s">
        <v>189</v>
      </c>
      <c r="BE102" s="144">
        <f t="shared" si="4"/>
        <v>0</v>
      </c>
      <c r="BF102" s="144">
        <f t="shared" si="5"/>
        <v>0</v>
      </c>
      <c r="BG102" s="144">
        <f t="shared" si="6"/>
        <v>0</v>
      </c>
      <c r="BH102" s="144">
        <f t="shared" si="7"/>
        <v>0</v>
      </c>
      <c r="BI102" s="144">
        <f t="shared" si="8"/>
        <v>0</v>
      </c>
      <c r="BJ102" s="17" t="s">
        <v>78</v>
      </c>
      <c r="BK102" s="144">
        <f t="shared" si="9"/>
        <v>0</v>
      </c>
      <c r="BL102" s="17" t="s">
        <v>195</v>
      </c>
      <c r="BM102" s="143" t="s">
        <v>307</v>
      </c>
    </row>
    <row r="103" spans="2:65" s="1" customFormat="1" ht="62.65" customHeight="1">
      <c r="B103" s="32"/>
      <c r="C103" s="132" t="s">
        <v>247</v>
      </c>
      <c r="D103" s="132" t="s">
        <v>191</v>
      </c>
      <c r="E103" s="133" t="s">
        <v>2598</v>
      </c>
      <c r="F103" s="134" t="s">
        <v>2599</v>
      </c>
      <c r="G103" s="135" t="s">
        <v>2417</v>
      </c>
      <c r="H103" s="136">
        <v>4</v>
      </c>
      <c r="I103" s="137"/>
      <c r="J103" s="138">
        <f t="shared" si="0"/>
        <v>0</v>
      </c>
      <c r="K103" s="134" t="s">
        <v>18</v>
      </c>
      <c r="L103" s="32"/>
      <c r="M103" s="139" t="s">
        <v>18</v>
      </c>
      <c r="N103" s="140" t="s">
        <v>42</v>
      </c>
      <c r="P103" s="141">
        <f t="shared" si="1"/>
        <v>0</v>
      </c>
      <c r="Q103" s="141">
        <v>0</v>
      </c>
      <c r="R103" s="141">
        <f t="shared" si="2"/>
        <v>0</v>
      </c>
      <c r="S103" s="141">
        <v>0</v>
      </c>
      <c r="T103" s="142">
        <f t="shared" si="3"/>
        <v>0</v>
      </c>
      <c r="AR103" s="143" t="s">
        <v>195</v>
      </c>
      <c r="AT103" s="143" t="s">
        <v>191</v>
      </c>
      <c r="AU103" s="143" t="s">
        <v>80</v>
      </c>
      <c r="AY103" s="17" t="s">
        <v>189</v>
      </c>
      <c r="BE103" s="144">
        <f t="shared" si="4"/>
        <v>0</v>
      </c>
      <c r="BF103" s="144">
        <f t="shared" si="5"/>
        <v>0</v>
      </c>
      <c r="BG103" s="144">
        <f t="shared" si="6"/>
        <v>0</v>
      </c>
      <c r="BH103" s="144">
        <f t="shared" si="7"/>
        <v>0</v>
      </c>
      <c r="BI103" s="144">
        <f t="shared" si="8"/>
        <v>0</v>
      </c>
      <c r="BJ103" s="17" t="s">
        <v>78</v>
      </c>
      <c r="BK103" s="144">
        <f t="shared" si="9"/>
        <v>0</v>
      </c>
      <c r="BL103" s="17" t="s">
        <v>195</v>
      </c>
      <c r="BM103" s="143" t="s">
        <v>321</v>
      </c>
    </row>
    <row r="104" spans="2:65" s="1" customFormat="1" ht="44.25" customHeight="1">
      <c r="B104" s="32"/>
      <c r="C104" s="132" t="s">
        <v>253</v>
      </c>
      <c r="D104" s="132" t="s">
        <v>191</v>
      </c>
      <c r="E104" s="133" t="s">
        <v>2600</v>
      </c>
      <c r="F104" s="134" t="s">
        <v>2601</v>
      </c>
      <c r="G104" s="135" t="s">
        <v>2417</v>
      </c>
      <c r="H104" s="136">
        <v>5</v>
      </c>
      <c r="I104" s="137"/>
      <c r="J104" s="138">
        <f t="shared" si="0"/>
        <v>0</v>
      </c>
      <c r="K104" s="134" t="s">
        <v>18</v>
      </c>
      <c r="L104" s="32"/>
      <c r="M104" s="139" t="s">
        <v>18</v>
      </c>
      <c r="N104" s="140" t="s">
        <v>42</v>
      </c>
      <c r="P104" s="141">
        <f t="shared" si="1"/>
        <v>0</v>
      </c>
      <c r="Q104" s="141">
        <v>0</v>
      </c>
      <c r="R104" s="141">
        <f t="shared" si="2"/>
        <v>0</v>
      </c>
      <c r="S104" s="141">
        <v>0</v>
      </c>
      <c r="T104" s="142">
        <f t="shared" si="3"/>
        <v>0</v>
      </c>
      <c r="AR104" s="143" t="s">
        <v>195</v>
      </c>
      <c r="AT104" s="143" t="s">
        <v>191</v>
      </c>
      <c r="AU104" s="143" t="s">
        <v>80</v>
      </c>
      <c r="AY104" s="17" t="s">
        <v>189</v>
      </c>
      <c r="BE104" s="144">
        <f t="shared" si="4"/>
        <v>0</v>
      </c>
      <c r="BF104" s="144">
        <f t="shared" si="5"/>
        <v>0</v>
      </c>
      <c r="BG104" s="144">
        <f t="shared" si="6"/>
        <v>0</v>
      </c>
      <c r="BH104" s="144">
        <f t="shared" si="7"/>
        <v>0</v>
      </c>
      <c r="BI104" s="144">
        <f t="shared" si="8"/>
        <v>0</v>
      </c>
      <c r="BJ104" s="17" t="s">
        <v>78</v>
      </c>
      <c r="BK104" s="144">
        <f t="shared" si="9"/>
        <v>0</v>
      </c>
      <c r="BL104" s="17" t="s">
        <v>195</v>
      </c>
      <c r="BM104" s="143" t="s">
        <v>332</v>
      </c>
    </row>
    <row r="105" spans="2:65" s="1" customFormat="1" ht="44.25" customHeight="1">
      <c r="B105" s="32"/>
      <c r="C105" s="132" t="s">
        <v>8</v>
      </c>
      <c r="D105" s="132" t="s">
        <v>191</v>
      </c>
      <c r="E105" s="133" t="s">
        <v>2602</v>
      </c>
      <c r="F105" s="134" t="s">
        <v>2603</v>
      </c>
      <c r="G105" s="135" t="s">
        <v>2582</v>
      </c>
      <c r="H105" s="136">
        <v>2</v>
      </c>
      <c r="I105" s="137"/>
      <c r="J105" s="138">
        <f t="shared" si="0"/>
        <v>0</v>
      </c>
      <c r="K105" s="134" t="s">
        <v>18</v>
      </c>
      <c r="L105" s="32"/>
      <c r="M105" s="139" t="s">
        <v>18</v>
      </c>
      <c r="N105" s="140" t="s">
        <v>42</v>
      </c>
      <c r="P105" s="141">
        <f t="shared" si="1"/>
        <v>0</v>
      </c>
      <c r="Q105" s="141">
        <v>0</v>
      </c>
      <c r="R105" s="141">
        <f t="shared" si="2"/>
        <v>0</v>
      </c>
      <c r="S105" s="141">
        <v>0</v>
      </c>
      <c r="T105" s="142">
        <f t="shared" si="3"/>
        <v>0</v>
      </c>
      <c r="AR105" s="143" t="s">
        <v>195</v>
      </c>
      <c r="AT105" s="143" t="s">
        <v>191</v>
      </c>
      <c r="AU105" s="143" t="s">
        <v>80</v>
      </c>
      <c r="AY105" s="17" t="s">
        <v>189</v>
      </c>
      <c r="BE105" s="144">
        <f t="shared" si="4"/>
        <v>0</v>
      </c>
      <c r="BF105" s="144">
        <f t="shared" si="5"/>
        <v>0</v>
      </c>
      <c r="BG105" s="144">
        <f t="shared" si="6"/>
        <v>0</v>
      </c>
      <c r="BH105" s="144">
        <f t="shared" si="7"/>
        <v>0</v>
      </c>
      <c r="BI105" s="144">
        <f t="shared" si="8"/>
        <v>0</v>
      </c>
      <c r="BJ105" s="17" t="s">
        <v>78</v>
      </c>
      <c r="BK105" s="144">
        <f t="shared" si="9"/>
        <v>0</v>
      </c>
      <c r="BL105" s="17" t="s">
        <v>195</v>
      </c>
      <c r="BM105" s="143" t="s">
        <v>344</v>
      </c>
    </row>
    <row r="106" spans="2:65" s="1" customFormat="1" ht="44.25" customHeight="1">
      <c r="B106" s="32"/>
      <c r="C106" s="132" t="s">
        <v>270</v>
      </c>
      <c r="D106" s="132" t="s">
        <v>191</v>
      </c>
      <c r="E106" s="133" t="s">
        <v>2604</v>
      </c>
      <c r="F106" s="134" t="s">
        <v>2605</v>
      </c>
      <c r="G106" s="135" t="s">
        <v>2417</v>
      </c>
      <c r="H106" s="136">
        <v>16</v>
      </c>
      <c r="I106" s="137"/>
      <c r="J106" s="138">
        <f t="shared" si="0"/>
        <v>0</v>
      </c>
      <c r="K106" s="134" t="s">
        <v>18</v>
      </c>
      <c r="L106" s="32"/>
      <c r="M106" s="139" t="s">
        <v>18</v>
      </c>
      <c r="N106" s="140" t="s">
        <v>42</v>
      </c>
      <c r="P106" s="141">
        <f t="shared" si="1"/>
        <v>0</v>
      </c>
      <c r="Q106" s="141">
        <v>0</v>
      </c>
      <c r="R106" s="141">
        <f t="shared" si="2"/>
        <v>0</v>
      </c>
      <c r="S106" s="141">
        <v>0</v>
      </c>
      <c r="T106" s="142">
        <f t="shared" si="3"/>
        <v>0</v>
      </c>
      <c r="AR106" s="143" t="s">
        <v>195</v>
      </c>
      <c r="AT106" s="143" t="s">
        <v>191</v>
      </c>
      <c r="AU106" s="143" t="s">
        <v>80</v>
      </c>
      <c r="AY106" s="17" t="s">
        <v>189</v>
      </c>
      <c r="BE106" s="144">
        <f t="shared" si="4"/>
        <v>0</v>
      </c>
      <c r="BF106" s="144">
        <f t="shared" si="5"/>
        <v>0</v>
      </c>
      <c r="BG106" s="144">
        <f t="shared" si="6"/>
        <v>0</v>
      </c>
      <c r="BH106" s="144">
        <f t="shared" si="7"/>
        <v>0</v>
      </c>
      <c r="BI106" s="144">
        <f t="shared" si="8"/>
        <v>0</v>
      </c>
      <c r="BJ106" s="17" t="s">
        <v>78</v>
      </c>
      <c r="BK106" s="144">
        <f t="shared" si="9"/>
        <v>0</v>
      </c>
      <c r="BL106" s="17" t="s">
        <v>195</v>
      </c>
      <c r="BM106" s="143" t="s">
        <v>356</v>
      </c>
    </row>
    <row r="107" spans="2:65" s="1" customFormat="1" ht="44.25" customHeight="1">
      <c r="B107" s="32"/>
      <c r="C107" s="132" t="s">
        <v>277</v>
      </c>
      <c r="D107" s="132" t="s">
        <v>191</v>
      </c>
      <c r="E107" s="133" t="s">
        <v>2606</v>
      </c>
      <c r="F107" s="134" t="s">
        <v>2607</v>
      </c>
      <c r="G107" s="135" t="s">
        <v>2417</v>
      </c>
      <c r="H107" s="136">
        <v>5</v>
      </c>
      <c r="I107" s="137"/>
      <c r="J107" s="138">
        <f t="shared" si="0"/>
        <v>0</v>
      </c>
      <c r="K107" s="134" t="s">
        <v>18</v>
      </c>
      <c r="L107" s="32"/>
      <c r="M107" s="139" t="s">
        <v>18</v>
      </c>
      <c r="N107" s="140" t="s">
        <v>42</v>
      </c>
      <c r="P107" s="141">
        <f t="shared" si="1"/>
        <v>0</v>
      </c>
      <c r="Q107" s="141">
        <v>0</v>
      </c>
      <c r="R107" s="141">
        <f t="shared" si="2"/>
        <v>0</v>
      </c>
      <c r="S107" s="141">
        <v>0</v>
      </c>
      <c r="T107" s="142">
        <f t="shared" si="3"/>
        <v>0</v>
      </c>
      <c r="AR107" s="143" t="s">
        <v>195</v>
      </c>
      <c r="AT107" s="143" t="s">
        <v>191</v>
      </c>
      <c r="AU107" s="143" t="s">
        <v>80</v>
      </c>
      <c r="AY107" s="17" t="s">
        <v>189</v>
      </c>
      <c r="BE107" s="144">
        <f t="shared" si="4"/>
        <v>0</v>
      </c>
      <c r="BF107" s="144">
        <f t="shared" si="5"/>
        <v>0</v>
      </c>
      <c r="BG107" s="144">
        <f t="shared" si="6"/>
        <v>0</v>
      </c>
      <c r="BH107" s="144">
        <f t="shared" si="7"/>
        <v>0</v>
      </c>
      <c r="BI107" s="144">
        <f t="shared" si="8"/>
        <v>0</v>
      </c>
      <c r="BJ107" s="17" t="s">
        <v>78</v>
      </c>
      <c r="BK107" s="144">
        <f t="shared" si="9"/>
        <v>0</v>
      </c>
      <c r="BL107" s="17" t="s">
        <v>195</v>
      </c>
      <c r="BM107" s="143" t="s">
        <v>367</v>
      </c>
    </row>
    <row r="108" spans="2:65" s="1" customFormat="1" ht="44.25" customHeight="1">
      <c r="B108" s="32"/>
      <c r="C108" s="132" t="s">
        <v>283</v>
      </c>
      <c r="D108" s="132" t="s">
        <v>191</v>
      </c>
      <c r="E108" s="133" t="s">
        <v>2608</v>
      </c>
      <c r="F108" s="134" t="s">
        <v>2609</v>
      </c>
      <c r="G108" s="135" t="s">
        <v>2417</v>
      </c>
      <c r="H108" s="136">
        <v>2</v>
      </c>
      <c r="I108" s="137"/>
      <c r="J108" s="138">
        <f t="shared" si="0"/>
        <v>0</v>
      </c>
      <c r="K108" s="134" t="s">
        <v>18</v>
      </c>
      <c r="L108" s="32"/>
      <c r="M108" s="139" t="s">
        <v>18</v>
      </c>
      <c r="N108" s="140" t="s">
        <v>42</v>
      </c>
      <c r="P108" s="141">
        <f t="shared" si="1"/>
        <v>0</v>
      </c>
      <c r="Q108" s="141">
        <v>0</v>
      </c>
      <c r="R108" s="141">
        <f t="shared" si="2"/>
        <v>0</v>
      </c>
      <c r="S108" s="141">
        <v>0</v>
      </c>
      <c r="T108" s="142">
        <f t="shared" si="3"/>
        <v>0</v>
      </c>
      <c r="AR108" s="143" t="s">
        <v>195</v>
      </c>
      <c r="AT108" s="143" t="s">
        <v>191</v>
      </c>
      <c r="AU108" s="143" t="s">
        <v>80</v>
      </c>
      <c r="AY108" s="17" t="s">
        <v>189</v>
      </c>
      <c r="BE108" s="144">
        <f t="shared" si="4"/>
        <v>0</v>
      </c>
      <c r="BF108" s="144">
        <f t="shared" si="5"/>
        <v>0</v>
      </c>
      <c r="BG108" s="144">
        <f t="shared" si="6"/>
        <v>0</v>
      </c>
      <c r="BH108" s="144">
        <f t="shared" si="7"/>
        <v>0</v>
      </c>
      <c r="BI108" s="144">
        <f t="shared" si="8"/>
        <v>0</v>
      </c>
      <c r="BJ108" s="17" t="s">
        <v>78</v>
      </c>
      <c r="BK108" s="144">
        <f t="shared" si="9"/>
        <v>0</v>
      </c>
      <c r="BL108" s="17" t="s">
        <v>195</v>
      </c>
      <c r="BM108" s="143" t="s">
        <v>381</v>
      </c>
    </row>
    <row r="109" spans="2:65" s="1" customFormat="1" ht="44.25" customHeight="1">
      <c r="B109" s="32"/>
      <c r="C109" s="132" t="s">
        <v>291</v>
      </c>
      <c r="D109" s="132" t="s">
        <v>191</v>
      </c>
      <c r="E109" s="133" t="s">
        <v>2610</v>
      </c>
      <c r="F109" s="134" t="s">
        <v>2611</v>
      </c>
      <c r="G109" s="135" t="s">
        <v>2417</v>
      </c>
      <c r="H109" s="136">
        <v>16</v>
      </c>
      <c r="I109" s="137"/>
      <c r="J109" s="138">
        <f t="shared" si="0"/>
        <v>0</v>
      </c>
      <c r="K109" s="134" t="s">
        <v>18</v>
      </c>
      <c r="L109" s="32"/>
      <c r="M109" s="139" t="s">
        <v>18</v>
      </c>
      <c r="N109" s="140" t="s">
        <v>42</v>
      </c>
      <c r="P109" s="141">
        <f t="shared" si="1"/>
        <v>0</v>
      </c>
      <c r="Q109" s="141">
        <v>0</v>
      </c>
      <c r="R109" s="141">
        <f t="shared" si="2"/>
        <v>0</v>
      </c>
      <c r="S109" s="141">
        <v>0</v>
      </c>
      <c r="T109" s="142">
        <f t="shared" si="3"/>
        <v>0</v>
      </c>
      <c r="AR109" s="143" t="s">
        <v>195</v>
      </c>
      <c r="AT109" s="143" t="s">
        <v>191</v>
      </c>
      <c r="AU109" s="143" t="s">
        <v>80</v>
      </c>
      <c r="AY109" s="17" t="s">
        <v>189</v>
      </c>
      <c r="BE109" s="144">
        <f t="shared" si="4"/>
        <v>0</v>
      </c>
      <c r="BF109" s="144">
        <f t="shared" si="5"/>
        <v>0</v>
      </c>
      <c r="BG109" s="144">
        <f t="shared" si="6"/>
        <v>0</v>
      </c>
      <c r="BH109" s="144">
        <f t="shared" si="7"/>
        <v>0</v>
      </c>
      <c r="BI109" s="144">
        <f t="shared" si="8"/>
        <v>0</v>
      </c>
      <c r="BJ109" s="17" t="s">
        <v>78</v>
      </c>
      <c r="BK109" s="144">
        <f t="shared" si="9"/>
        <v>0</v>
      </c>
      <c r="BL109" s="17" t="s">
        <v>195</v>
      </c>
      <c r="BM109" s="143" t="s">
        <v>394</v>
      </c>
    </row>
    <row r="110" spans="2:65" s="1" customFormat="1" ht="55.5" customHeight="1">
      <c r="B110" s="32"/>
      <c r="C110" s="132" t="s">
        <v>298</v>
      </c>
      <c r="D110" s="132" t="s">
        <v>191</v>
      </c>
      <c r="E110" s="133" t="s">
        <v>2612</v>
      </c>
      <c r="F110" s="134" t="s">
        <v>2613</v>
      </c>
      <c r="G110" s="135" t="s">
        <v>2417</v>
      </c>
      <c r="H110" s="136">
        <v>13</v>
      </c>
      <c r="I110" s="137"/>
      <c r="J110" s="138">
        <f t="shared" si="0"/>
        <v>0</v>
      </c>
      <c r="K110" s="134" t="s">
        <v>18</v>
      </c>
      <c r="L110" s="32"/>
      <c r="M110" s="139" t="s">
        <v>18</v>
      </c>
      <c r="N110" s="140" t="s">
        <v>42</v>
      </c>
      <c r="P110" s="141">
        <f t="shared" si="1"/>
        <v>0</v>
      </c>
      <c r="Q110" s="141">
        <v>0</v>
      </c>
      <c r="R110" s="141">
        <f t="shared" si="2"/>
        <v>0</v>
      </c>
      <c r="S110" s="141">
        <v>0</v>
      </c>
      <c r="T110" s="142">
        <f t="shared" si="3"/>
        <v>0</v>
      </c>
      <c r="AR110" s="143" t="s">
        <v>195</v>
      </c>
      <c r="AT110" s="143" t="s">
        <v>191</v>
      </c>
      <c r="AU110" s="143" t="s">
        <v>80</v>
      </c>
      <c r="AY110" s="17" t="s">
        <v>189</v>
      </c>
      <c r="BE110" s="144">
        <f t="shared" si="4"/>
        <v>0</v>
      </c>
      <c r="BF110" s="144">
        <f t="shared" si="5"/>
        <v>0</v>
      </c>
      <c r="BG110" s="144">
        <f t="shared" si="6"/>
        <v>0</v>
      </c>
      <c r="BH110" s="144">
        <f t="shared" si="7"/>
        <v>0</v>
      </c>
      <c r="BI110" s="144">
        <f t="shared" si="8"/>
        <v>0</v>
      </c>
      <c r="BJ110" s="17" t="s">
        <v>78</v>
      </c>
      <c r="BK110" s="144">
        <f t="shared" si="9"/>
        <v>0</v>
      </c>
      <c r="BL110" s="17" t="s">
        <v>195</v>
      </c>
      <c r="BM110" s="143" t="s">
        <v>405</v>
      </c>
    </row>
    <row r="111" spans="2:65" s="1" customFormat="1" ht="37.9" customHeight="1">
      <c r="B111" s="32"/>
      <c r="C111" s="132" t="s">
        <v>307</v>
      </c>
      <c r="D111" s="132" t="s">
        <v>191</v>
      </c>
      <c r="E111" s="133" t="s">
        <v>2614</v>
      </c>
      <c r="F111" s="134" t="s">
        <v>2615</v>
      </c>
      <c r="G111" s="135" t="s">
        <v>2616</v>
      </c>
      <c r="H111" s="136">
        <v>8.1199999999999992</v>
      </c>
      <c r="I111" s="137"/>
      <c r="J111" s="138">
        <f t="shared" si="0"/>
        <v>0</v>
      </c>
      <c r="K111" s="134" t="s">
        <v>18</v>
      </c>
      <c r="L111" s="32"/>
      <c r="M111" s="139" t="s">
        <v>18</v>
      </c>
      <c r="N111" s="140" t="s">
        <v>42</v>
      </c>
      <c r="P111" s="141">
        <f t="shared" si="1"/>
        <v>0</v>
      </c>
      <c r="Q111" s="141">
        <v>0</v>
      </c>
      <c r="R111" s="141">
        <f t="shared" si="2"/>
        <v>0</v>
      </c>
      <c r="S111" s="141">
        <v>0</v>
      </c>
      <c r="T111" s="142">
        <f t="shared" si="3"/>
        <v>0</v>
      </c>
      <c r="AR111" s="143" t="s">
        <v>195</v>
      </c>
      <c r="AT111" s="143" t="s">
        <v>191</v>
      </c>
      <c r="AU111" s="143" t="s">
        <v>80</v>
      </c>
      <c r="AY111" s="17" t="s">
        <v>189</v>
      </c>
      <c r="BE111" s="144">
        <f t="shared" si="4"/>
        <v>0</v>
      </c>
      <c r="BF111" s="144">
        <f t="shared" si="5"/>
        <v>0</v>
      </c>
      <c r="BG111" s="144">
        <f t="shared" si="6"/>
        <v>0</v>
      </c>
      <c r="BH111" s="144">
        <f t="shared" si="7"/>
        <v>0</v>
      </c>
      <c r="BI111" s="144">
        <f t="shared" si="8"/>
        <v>0</v>
      </c>
      <c r="BJ111" s="17" t="s">
        <v>78</v>
      </c>
      <c r="BK111" s="144">
        <f t="shared" si="9"/>
        <v>0</v>
      </c>
      <c r="BL111" s="17" t="s">
        <v>195</v>
      </c>
      <c r="BM111" s="143" t="s">
        <v>419</v>
      </c>
    </row>
    <row r="112" spans="2:65" s="1" customFormat="1" ht="76.349999999999994" customHeight="1">
      <c r="B112" s="32"/>
      <c r="C112" s="132" t="s">
        <v>316</v>
      </c>
      <c r="D112" s="132" t="s">
        <v>191</v>
      </c>
      <c r="E112" s="133" t="s">
        <v>2617</v>
      </c>
      <c r="F112" s="134" t="s">
        <v>2618</v>
      </c>
      <c r="G112" s="135" t="s">
        <v>2616</v>
      </c>
      <c r="H112" s="136">
        <v>5.2</v>
      </c>
      <c r="I112" s="137"/>
      <c r="J112" s="138">
        <f t="shared" si="0"/>
        <v>0</v>
      </c>
      <c r="K112" s="134" t="s">
        <v>18</v>
      </c>
      <c r="L112" s="32"/>
      <c r="M112" s="139" t="s">
        <v>18</v>
      </c>
      <c r="N112" s="140" t="s">
        <v>42</v>
      </c>
      <c r="P112" s="141">
        <f t="shared" si="1"/>
        <v>0</v>
      </c>
      <c r="Q112" s="141">
        <v>0</v>
      </c>
      <c r="R112" s="141">
        <f t="shared" si="2"/>
        <v>0</v>
      </c>
      <c r="S112" s="141">
        <v>0</v>
      </c>
      <c r="T112" s="142">
        <f t="shared" si="3"/>
        <v>0</v>
      </c>
      <c r="AR112" s="143" t="s">
        <v>195</v>
      </c>
      <c r="AT112" s="143" t="s">
        <v>191</v>
      </c>
      <c r="AU112" s="143" t="s">
        <v>80</v>
      </c>
      <c r="AY112" s="17" t="s">
        <v>189</v>
      </c>
      <c r="BE112" s="144">
        <f t="shared" si="4"/>
        <v>0</v>
      </c>
      <c r="BF112" s="144">
        <f t="shared" si="5"/>
        <v>0</v>
      </c>
      <c r="BG112" s="144">
        <f t="shared" si="6"/>
        <v>0</v>
      </c>
      <c r="BH112" s="144">
        <f t="shared" si="7"/>
        <v>0</v>
      </c>
      <c r="BI112" s="144">
        <f t="shared" si="8"/>
        <v>0</v>
      </c>
      <c r="BJ112" s="17" t="s">
        <v>78</v>
      </c>
      <c r="BK112" s="144">
        <f t="shared" si="9"/>
        <v>0</v>
      </c>
      <c r="BL112" s="17" t="s">
        <v>195</v>
      </c>
      <c r="BM112" s="143" t="s">
        <v>430</v>
      </c>
    </row>
    <row r="113" spans="2:65" s="1" customFormat="1" ht="33" customHeight="1">
      <c r="B113" s="32"/>
      <c r="C113" s="132" t="s">
        <v>321</v>
      </c>
      <c r="D113" s="132" t="s">
        <v>191</v>
      </c>
      <c r="E113" s="133" t="s">
        <v>2619</v>
      </c>
      <c r="F113" s="134" t="s">
        <v>2620</v>
      </c>
      <c r="G113" s="135" t="s">
        <v>18</v>
      </c>
      <c r="H113" s="136">
        <v>0</v>
      </c>
      <c r="I113" s="137"/>
      <c r="J113" s="138">
        <f t="shared" si="0"/>
        <v>0</v>
      </c>
      <c r="K113" s="134" t="s">
        <v>18</v>
      </c>
      <c r="L113" s="32"/>
      <c r="M113" s="139" t="s">
        <v>18</v>
      </c>
      <c r="N113" s="140" t="s">
        <v>42</v>
      </c>
      <c r="P113" s="141">
        <f t="shared" si="1"/>
        <v>0</v>
      </c>
      <c r="Q113" s="141">
        <v>0</v>
      </c>
      <c r="R113" s="141">
        <f t="shared" si="2"/>
        <v>0</v>
      </c>
      <c r="S113" s="141">
        <v>0</v>
      </c>
      <c r="T113" s="142">
        <f t="shared" si="3"/>
        <v>0</v>
      </c>
      <c r="AR113" s="143" t="s">
        <v>195</v>
      </c>
      <c r="AT113" s="143" t="s">
        <v>191</v>
      </c>
      <c r="AU113" s="143" t="s">
        <v>80</v>
      </c>
      <c r="AY113" s="17" t="s">
        <v>189</v>
      </c>
      <c r="BE113" s="144">
        <f t="shared" si="4"/>
        <v>0</v>
      </c>
      <c r="BF113" s="144">
        <f t="shared" si="5"/>
        <v>0</v>
      </c>
      <c r="BG113" s="144">
        <f t="shared" si="6"/>
        <v>0</v>
      </c>
      <c r="BH113" s="144">
        <f t="shared" si="7"/>
        <v>0</v>
      </c>
      <c r="BI113" s="144">
        <f t="shared" si="8"/>
        <v>0</v>
      </c>
      <c r="BJ113" s="17" t="s">
        <v>78</v>
      </c>
      <c r="BK113" s="144">
        <f t="shared" si="9"/>
        <v>0</v>
      </c>
      <c r="BL113" s="17" t="s">
        <v>195</v>
      </c>
      <c r="BM113" s="143" t="s">
        <v>444</v>
      </c>
    </row>
    <row r="114" spans="2:65" s="1" customFormat="1" ht="16.5" customHeight="1">
      <c r="B114" s="32"/>
      <c r="C114" s="132" t="s">
        <v>7</v>
      </c>
      <c r="D114" s="132" t="s">
        <v>191</v>
      </c>
      <c r="E114" s="133" t="s">
        <v>2621</v>
      </c>
      <c r="F114" s="134" t="s">
        <v>2622</v>
      </c>
      <c r="G114" s="135" t="s">
        <v>135</v>
      </c>
      <c r="H114" s="136">
        <v>53.3</v>
      </c>
      <c r="I114" s="137"/>
      <c r="J114" s="138">
        <f t="shared" si="0"/>
        <v>0</v>
      </c>
      <c r="K114" s="134" t="s">
        <v>18</v>
      </c>
      <c r="L114" s="32"/>
      <c r="M114" s="139" t="s">
        <v>18</v>
      </c>
      <c r="N114" s="140" t="s">
        <v>42</v>
      </c>
      <c r="P114" s="141">
        <f t="shared" si="1"/>
        <v>0</v>
      </c>
      <c r="Q114" s="141">
        <v>0</v>
      </c>
      <c r="R114" s="141">
        <f t="shared" si="2"/>
        <v>0</v>
      </c>
      <c r="S114" s="141">
        <v>0</v>
      </c>
      <c r="T114" s="142">
        <f t="shared" si="3"/>
        <v>0</v>
      </c>
      <c r="AR114" s="143" t="s">
        <v>195</v>
      </c>
      <c r="AT114" s="143" t="s">
        <v>191</v>
      </c>
      <c r="AU114" s="143" t="s">
        <v>80</v>
      </c>
      <c r="AY114" s="17" t="s">
        <v>189</v>
      </c>
      <c r="BE114" s="144">
        <f t="shared" si="4"/>
        <v>0</v>
      </c>
      <c r="BF114" s="144">
        <f t="shared" si="5"/>
        <v>0</v>
      </c>
      <c r="BG114" s="144">
        <f t="shared" si="6"/>
        <v>0</v>
      </c>
      <c r="BH114" s="144">
        <f t="shared" si="7"/>
        <v>0</v>
      </c>
      <c r="BI114" s="144">
        <f t="shared" si="8"/>
        <v>0</v>
      </c>
      <c r="BJ114" s="17" t="s">
        <v>78</v>
      </c>
      <c r="BK114" s="144">
        <f t="shared" si="9"/>
        <v>0</v>
      </c>
      <c r="BL114" s="17" t="s">
        <v>195</v>
      </c>
      <c r="BM114" s="143" t="s">
        <v>455</v>
      </c>
    </row>
    <row r="115" spans="2:65" s="1" customFormat="1" ht="16.5" customHeight="1">
      <c r="B115" s="32"/>
      <c r="C115" s="132" t="s">
        <v>332</v>
      </c>
      <c r="D115" s="132" t="s">
        <v>191</v>
      </c>
      <c r="E115" s="133" t="s">
        <v>2623</v>
      </c>
      <c r="F115" s="134" t="s">
        <v>2624</v>
      </c>
      <c r="G115" s="135" t="s">
        <v>135</v>
      </c>
      <c r="H115" s="136">
        <v>140.62</v>
      </c>
      <c r="I115" s="137"/>
      <c r="J115" s="138">
        <f t="shared" si="0"/>
        <v>0</v>
      </c>
      <c r="K115" s="134" t="s">
        <v>18</v>
      </c>
      <c r="L115" s="32"/>
      <c r="M115" s="139" t="s">
        <v>18</v>
      </c>
      <c r="N115" s="140" t="s">
        <v>42</v>
      </c>
      <c r="P115" s="141">
        <f t="shared" si="1"/>
        <v>0</v>
      </c>
      <c r="Q115" s="141">
        <v>0</v>
      </c>
      <c r="R115" s="141">
        <f t="shared" si="2"/>
        <v>0</v>
      </c>
      <c r="S115" s="141">
        <v>0</v>
      </c>
      <c r="T115" s="142">
        <f t="shared" si="3"/>
        <v>0</v>
      </c>
      <c r="AR115" s="143" t="s">
        <v>195</v>
      </c>
      <c r="AT115" s="143" t="s">
        <v>191</v>
      </c>
      <c r="AU115" s="143" t="s">
        <v>80</v>
      </c>
      <c r="AY115" s="17" t="s">
        <v>189</v>
      </c>
      <c r="BE115" s="144">
        <f t="shared" si="4"/>
        <v>0</v>
      </c>
      <c r="BF115" s="144">
        <f t="shared" si="5"/>
        <v>0</v>
      </c>
      <c r="BG115" s="144">
        <f t="shared" si="6"/>
        <v>0</v>
      </c>
      <c r="BH115" s="144">
        <f t="shared" si="7"/>
        <v>0</v>
      </c>
      <c r="BI115" s="144">
        <f t="shared" si="8"/>
        <v>0</v>
      </c>
      <c r="BJ115" s="17" t="s">
        <v>78</v>
      </c>
      <c r="BK115" s="144">
        <f t="shared" si="9"/>
        <v>0</v>
      </c>
      <c r="BL115" s="17" t="s">
        <v>195</v>
      </c>
      <c r="BM115" s="143" t="s">
        <v>467</v>
      </c>
    </row>
    <row r="116" spans="2:65" s="1" customFormat="1" ht="24.2" customHeight="1">
      <c r="B116" s="32"/>
      <c r="C116" s="132" t="s">
        <v>338</v>
      </c>
      <c r="D116" s="132" t="s">
        <v>191</v>
      </c>
      <c r="E116" s="133" t="s">
        <v>2625</v>
      </c>
      <c r="F116" s="134" t="s">
        <v>2626</v>
      </c>
      <c r="G116" s="135" t="s">
        <v>18</v>
      </c>
      <c r="H116" s="136">
        <v>0</v>
      </c>
      <c r="I116" s="137"/>
      <c r="J116" s="138">
        <f t="shared" si="0"/>
        <v>0</v>
      </c>
      <c r="K116" s="134" t="s">
        <v>18</v>
      </c>
      <c r="L116" s="32"/>
      <c r="M116" s="139" t="s">
        <v>18</v>
      </c>
      <c r="N116" s="140" t="s">
        <v>42</v>
      </c>
      <c r="P116" s="141">
        <f t="shared" si="1"/>
        <v>0</v>
      </c>
      <c r="Q116" s="141">
        <v>0</v>
      </c>
      <c r="R116" s="141">
        <f t="shared" si="2"/>
        <v>0</v>
      </c>
      <c r="S116" s="141">
        <v>0</v>
      </c>
      <c r="T116" s="142">
        <f t="shared" si="3"/>
        <v>0</v>
      </c>
      <c r="AR116" s="143" t="s">
        <v>195</v>
      </c>
      <c r="AT116" s="143" t="s">
        <v>191</v>
      </c>
      <c r="AU116" s="143" t="s">
        <v>80</v>
      </c>
      <c r="AY116" s="17" t="s">
        <v>189</v>
      </c>
      <c r="BE116" s="144">
        <f t="shared" si="4"/>
        <v>0</v>
      </c>
      <c r="BF116" s="144">
        <f t="shared" si="5"/>
        <v>0</v>
      </c>
      <c r="BG116" s="144">
        <f t="shared" si="6"/>
        <v>0</v>
      </c>
      <c r="BH116" s="144">
        <f t="shared" si="7"/>
        <v>0</v>
      </c>
      <c r="BI116" s="144">
        <f t="shared" si="8"/>
        <v>0</v>
      </c>
      <c r="BJ116" s="17" t="s">
        <v>78</v>
      </c>
      <c r="BK116" s="144">
        <f t="shared" si="9"/>
        <v>0</v>
      </c>
      <c r="BL116" s="17" t="s">
        <v>195</v>
      </c>
      <c r="BM116" s="143" t="s">
        <v>479</v>
      </c>
    </row>
    <row r="117" spans="2:65" s="1" customFormat="1" ht="16.5" customHeight="1">
      <c r="B117" s="32"/>
      <c r="C117" s="132" t="s">
        <v>344</v>
      </c>
      <c r="D117" s="132" t="s">
        <v>191</v>
      </c>
      <c r="E117" s="133" t="s">
        <v>2627</v>
      </c>
      <c r="F117" s="134" t="s">
        <v>2628</v>
      </c>
      <c r="G117" s="135" t="s">
        <v>2616</v>
      </c>
      <c r="H117" s="136">
        <v>52.9</v>
      </c>
      <c r="I117" s="137"/>
      <c r="J117" s="138">
        <f t="shared" si="0"/>
        <v>0</v>
      </c>
      <c r="K117" s="134" t="s">
        <v>18</v>
      </c>
      <c r="L117" s="32"/>
      <c r="M117" s="139" t="s">
        <v>18</v>
      </c>
      <c r="N117" s="140" t="s">
        <v>42</v>
      </c>
      <c r="P117" s="141">
        <f t="shared" si="1"/>
        <v>0</v>
      </c>
      <c r="Q117" s="141">
        <v>0</v>
      </c>
      <c r="R117" s="141">
        <f t="shared" si="2"/>
        <v>0</v>
      </c>
      <c r="S117" s="141">
        <v>0</v>
      </c>
      <c r="T117" s="142">
        <f t="shared" si="3"/>
        <v>0</v>
      </c>
      <c r="AR117" s="143" t="s">
        <v>195</v>
      </c>
      <c r="AT117" s="143" t="s">
        <v>191</v>
      </c>
      <c r="AU117" s="143" t="s">
        <v>80</v>
      </c>
      <c r="AY117" s="17" t="s">
        <v>189</v>
      </c>
      <c r="BE117" s="144">
        <f t="shared" si="4"/>
        <v>0</v>
      </c>
      <c r="BF117" s="144">
        <f t="shared" si="5"/>
        <v>0</v>
      </c>
      <c r="BG117" s="144">
        <f t="shared" si="6"/>
        <v>0</v>
      </c>
      <c r="BH117" s="144">
        <f t="shared" si="7"/>
        <v>0</v>
      </c>
      <c r="BI117" s="144">
        <f t="shared" si="8"/>
        <v>0</v>
      </c>
      <c r="BJ117" s="17" t="s">
        <v>78</v>
      </c>
      <c r="BK117" s="144">
        <f t="shared" si="9"/>
        <v>0</v>
      </c>
      <c r="BL117" s="17" t="s">
        <v>195</v>
      </c>
      <c r="BM117" s="143" t="s">
        <v>491</v>
      </c>
    </row>
    <row r="118" spans="2:65" s="1" customFormat="1" ht="16.5" customHeight="1">
      <c r="B118" s="32"/>
      <c r="C118" s="132" t="s">
        <v>350</v>
      </c>
      <c r="D118" s="132" t="s">
        <v>191</v>
      </c>
      <c r="E118" s="133" t="s">
        <v>2629</v>
      </c>
      <c r="F118" s="134" t="s">
        <v>2630</v>
      </c>
      <c r="G118" s="135" t="s">
        <v>2616</v>
      </c>
      <c r="H118" s="136">
        <v>14.6</v>
      </c>
      <c r="I118" s="137"/>
      <c r="J118" s="138">
        <f t="shared" si="0"/>
        <v>0</v>
      </c>
      <c r="K118" s="134" t="s">
        <v>18</v>
      </c>
      <c r="L118" s="32"/>
      <c r="M118" s="139" t="s">
        <v>18</v>
      </c>
      <c r="N118" s="140" t="s">
        <v>42</v>
      </c>
      <c r="P118" s="141">
        <f t="shared" si="1"/>
        <v>0</v>
      </c>
      <c r="Q118" s="141">
        <v>0</v>
      </c>
      <c r="R118" s="141">
        <f t="shared" si="2"/>
        <v>0</v>
      </c>
      <c r="S118" s="141">
        <v>0</v>
      </c>
      <c r="T118" s="142">
        <f t="shared" si="3"/>
        <v>0</v>
      </c>
      <c r="AR118" s="143" t="s">
        <v>195</v>
      </c>
      <c r="AT118" s="143" t="s">
        <v>191</v>
      </c>
      <c r="AU118" s="143" t="s">
        <v>80</v>
      </c>
      <c r="AY118" s="17" t="s">
        <v>189</v>
      </c>
      <c r="BE118" s="144">
        <f t="shared" si="4"/>
        <v>0</v>
      </c>
      <c r="BF118" s="144">
        <f t="shared" si="5"/>
        <v>0</v>
      </c>
      <c r="BG118" s="144">
        <f t="shared" si="6"/>
        <v>0</v>
      </c>
      <c r="BH118" s="144">
        <f t="shared" si="7"/>
        <v>0</v>
      </c>
      <c r="BI118" s="144">
        <f t="shared" si="8"/>
        <v>0</v>
      </c>
      <c r="BJ118" s="17" t="s">
        <v>78</v>
      </c>
      <c r="BK118" s="144">
        <f t="shared" si="9"/>
        <v>0</v>
      </c>
      <c r="BL118" s="17" t="s">
        <v>195</v>
      </c>
      <c r="BM118" s="143" t="s">
        <v>502</v>
      </c>
    </row>
    <row r="119" spans="2:65" s="1" customFormat="1" ht="16.5" customHeight="1">
      <c r="B119" s="32"/>
      <c r="C119" s="132" t="s">
        <v>356</v>
      </c>
      <c r="D119" s="132" t="s">
        <v>191</v>
      </c>
      <c r="E119" s="133" t="s">
        <v>2631</v>
      </c>
      <c r="F119" s="134" t="s">
        <v>2632</v>
      </c>
      <c r="G119" s="135" t="s">
        <v>2616</v>
      </c>
      <c r="H119" s="136">
        <v>18.5</v>
      </c>
      <c r="I119" s="137"/>
      <c r="J119" s="138">
        <f t="shared" si="0"/>
        <v>0</v>
      </c>
      <c r="K119" s="134" t="s">
        <v>18</v>
      </c>
      <c r="L119" s="32"/>
      <c r="M119" s="139" t="s">
        <v>18</v>
      </c>
      <c r="N119" s="140" t="s">
        <v>42</v>
      </c>
      <c r="P119" s="141">
        <f t="shared" si="1"/>
        <v>0</v>
      </c>
      <c r="Q119" s="141">
        <v>0</v>
      </c>
      <c r="R119" s="141">
        <f t="shared" si="2"/>
        <v>0</v>
      </c>
      <c r="S119" s="141">
        <v>0</v>
      </c>
      <c r="T119" s="142">
        <f t="shared" si="3"/>
        <v>0</v>
      </c>
      <c r="AR119" s="143" t="s">
        <v>195</v>
      </c>
      <c r="AT119" s="143" t="s">
        <v>191</v>
      </c>
      <c r="AU119" s="143" t="s">
        <v>80</v>
      </c>
      <c r="AY119" s="17" t="s">
        <v>189</v>
      </c>
      <c r="BE119" s="144">
        <f t="shared" si="4"/>
        <v>0</v>
      </c>
      <c r="BF119" s="144">
        <f t="shared" si="5"/>
        <v>0</v>
      </c>
      <c r="BG119" s="144">
        <f t="shared" si="6"/>
        <v>0</v>
      </c>
      <c r="BH119" s="144">
        <f t="shared" si="7"/>
        <v>0</v>
      </c>
      <c r="BI119" s="144">
        <f t="shared" si="8"/>
        <v>0</v>
      </c>
      <c r="BJ119" s="17" t="s">
        <v>78</v>
      </c>
      <c r="BK119" s="144">
        <f t="shared" si="9"/>
        <v>0</v>
      </c>
      <c r="BL119" s="17" t="s">
        <v>195</v>
      </c>
      <c r="BM119" s="143" t="s">
        <v>520</v>
      </c>
    </row>
    <row r="120" spans="2:65" s="1" customFormat="1" ht="16.5" customHeight="1">
      <c r="B120" s="32"/>
      <c r="C120" s="132" t="s">
        <v>361</v>
      </c>
      <c r="D120" s="132" t="s">
        <v>191</v>
      </c>
      <c r="E120" s="133" t="s">
        <v>2633</v>
      </c>
      <c r="F120" s="134" t="s">
        <v>2634</v>
      </c>
      <c r="G120" s="135" t="s">
        <v>2616</v>
      </c>
      <c r="H120" s="136">
        <v>6.5</v>
      </c>
      <c r="I120" s="137"/>
      <c r="J120" s="138">
        <f t="shared" si="0"/>
        <v>0</v>
      </c>
      <c r="K120" s="134" t="s">
        <v>18</v>
      </c>
      <c r="L120" s="32"/>
      <c r="M120" s="139" t="s">
        <v>18</v>
      </c>
      <c r="N120" s="140" t="s">
        <v>42</v>
      </c>
      <c r="P120" s="141">
        <f t="shared" si="1"/>
        <v>0</v>
      </c>
      <c r="Q120" s="141">
        <v>0</v>
      </c>
      <c r="R120" s="141">
        <f t="shared" si="2"/>
        <v>0</v>
      </c>
      <c r="S120" s="141">
        <v>0</v>
      </c>
      <c r="T120" s="142">
        <f t="shared" si="3"/>
        <v>0</v>
      </c>
      <c r="AR120" s="143" t="s">
        <v>195</v>
      </c>
      <c r="AT120" s="143" t="s">
        <v>191</v>
      </c>
      <c r="AU120" s="143" t="s">
        <v>80</v>
      </c>
      <c r="AY120" s="17" t="s">
        <v>189</v>
      </c>
      <c r="BE120" s="144">
        <f t="shared" si="4"/>
        <v>0</v>
      </c>
      <c r="BF120" s="144">
        <f t="shared" si="5"/>
        <v>0</v>
      </c>
      <c r="BG120" s="144">
        <f t="shared" si="6"/>
        <v>0</v>
      </c>
      <c r="BH120" s="144">
        <f t="shared" si="7"/>
        <v>0</v>
      </c>
      <c r="BI120" s="144">
        <f t="shared" si="8"/>
        <v>0</v>
      </c>
      <c r="BJ120" s="17" t="s">
        <v>78</v>
      </c>
      <c r="BK120" s="144">
        <f t="shared" si="9"/>
        <v>0</v>
      </c>
      <c r="BL120" s="17" t="s">
        <v>195</v>
      </c>
      <c r="BM120" s="143" t="s">
        <v>534</v>
      </c>
    </row>
    <row r="121" spans="2:65" s="1" customFormat="1" ht="16.5" customHeight="1">
      <c r="B121" s="32"/>
      <c r="C121" s="132" t="s">
        <v>367</v>
      </c>
      <c r="D121" s="132" t="s">
        <v>191</v>
      </c>
      <c r="E121" s="133" t="s">
        <v>2635</v>
      </c>
      <c r="F121" s="134" t="s">
        <v>2636</v>
      </c>
      <c r="G121" s="135" t="s">
        <v>2616</v>
      </c>
      <c r="H121" s="136">
        <v>18.100000000000001</v>
      </c>
      <c r="I121" s="137"/>
      <c r="J121" s="138">
        <f t="shared" si="0"/>
        <v>0</v>
      </c>
      <c r="K121" s="134" t="s">
        <v>18</v>
      </c>
      <c r="L121" s="32"/>
      <c r="M121" s="139" t="s">
        <v>18</v>
      </c>
      <c r="N121" s="140" t="s">
        <v>42</v>
      </c>
      <c r="P121" s="141">
        <f t="shared" si="1"/>
        <v>0</v>
      </c>
      <c r="Q121" s="141">
        <v>0</v>
      </c>
      <c r="R121" s="141">
        <f t="shared" si="2"/>
        <v>0</v>
      </c>
      <c r="S121" s="141">
        <v>0</v>
      </c>
      <c r="T121" s="142">
        <f t="shared" si="3"/>
        <v>0</v>
      </c>
      <c r="AR121" s="143" t="s">
        <v>195</v>
      </c>
      <c r="AT121" s="143" t="s">
        <v>191</v>
      </c>
      <c r="AU121" s="143" t="s">
        <v>80</v>
      </c>
      <c r="AY121" s="17" t="s">
        <v>189</v>
      </c>
      <c r="BE121" s="144">
        <f t="shared" si="4"/>
        <v>0</v>
      </c>
      <c r="BF121" s="144">
        <f t="shared" si="5"/>
        <v>0</v>
      </c>
      <c r="BG121" s="144">
        <f t="shared" si="6"/>
        <v>0</v>
      </c>
      <c r="BH121" s="144">
        <f t="shared" si="7"/>
        <v>0</v>
      </c>
      <c r="BI121" s="144">
        <f t="shared" si="8"/>
        <v>0</v>
      </c>
      <c r="BJ121" s="17" t="s">
        <v>78</v>
      </c>
      <c r="BK121" s="144">
        <f t="shared" si="9"/>
        <v>0</v>
      </c>
      <c r="BL121" s="17" t="s">
        <v>195</v>
      </c>
      <c r="BM121" s="143" t="s">
        <v>548</v>
      </c>
    </row>
    <row r="122" spans="2:65" s="1" customFormat="1" ht="16.5" customHeight="1">
      <c r="B122" s="32"/>
      <c r="C122" s="132" t="s">
        <v>374</v>
      </c>
      <c r="D122" s="132" t="s">
        <v>191</v>
      </c>
      <c r="E122" s="133" t="s">
        <v>2637</v>
      </c>
      <c r="F122" s="134" t="s">
        <v>2638</v>
      </c>
      <c r="G122" s="135" t="s">
        <v>2616</v>
      </c>
      <c r="H122" s="136">
        <v>13.4</v>
      </c>
      <c r="I122" s="137"/>
      <c r="J122" s="138">
        <f t="shared" si="0"/>
        <v>0</v>
      </c>
      <c r="K122" s="134" t="s">
        <v>18</v>
      </c>
      <c r="L122" s="32"/>
      <c r="M122" s="139" t="s">
        <v>18</v>
      </c>
      <c r="N122" s="140" t="s">
        <v>42</v>
      </c>
      <c r="P122" s="141">
        <f t="shared" si="1"/>
        <v>0</v>
      </c>
      <c r="Q122" s="141">
        <v>0</v>
      </c>
      <c r="R122" s="141">
        <f t="shared" si="2"/>
        <v>0</v>
      </c>
      <c r="S122" s="141">
        <v>0</v>
      </c>
      <c r="T122" s="142">
        <f t="shared" si="3"/>
        <v>0</v>
      </c>
      <c r="AR122" s="143" t="s">
        <v>195</v>
      </c>
      <c r="AT122" s="143" t="s">
        <v>191</v>
      </c>
      <c r="AU122" s="143" t="s">
        <v>80</v>
      </c>
      <c r="AY122" s="17" t="s">
        <v>189</v>
      </c>
      <c r="BE122" s="144">
        <f t="shared" si="4"/>
        <v>0</v>
      </c>
      <c r="BF122" s="144">
        <f t="shared" si="5"/>
        <v>0</v>
      </c>
      <c r="BG122" s="144">
        <f t="shared" si="6"/>
        <v>0</v>
      </c>
      <c r="BH122" s="144">
        <f t="shared" si="7"/>
        <v>0</v>
      </c>
      <c r="BI122" s="144">
        <f t="shared" si="8"/>
        <v>0</v>
      </c>
      <c r="BJ122" s="17" t="s">
        <v>78</v>
      </c>
      <c r="BK122" s="144">
        <f t="shared" si="9"/>
        <v>0</v>
      </c>
      <c r="BL122" s="17" t="s">
        <v>195</v>
      </c>
      <c r="BM122" s="143" t="s">
        <v>558</v>
      </c>
    </row>
    <row r="123" spans="2:65" s="1" customFormat="1" ht="16.5" customHeight="1">
      <c r="B123" s="32"/>
      <c r="C123" s="132" t="s">
        <v>381</v>
      </c>
      <c r="D123" s="132" t="s">
        <v>191</v>
      </c>
      <c r="E123" s="133" t="s">
        <v>2639</v>
      </c>
      <c r="F123" s="134" t="s">
        <v>2640</v>
      </c>
      <c r="G123" s="135" t="s">
        <v>2616</v>
      </c>
      <c r="H123" s="136">
        <v>4.8099999999999996</v>
      </c>
      <c r="I123" s="137"/>
      <c r="J123" s="138">
        <f t="shared" si="0"/>
        <v>0</v>
      </c>
      <c r="K123" s="134" t="s">
        <v>18</v>
      </c>
      <c r="L123" s="32"/>
      <c r="M123" s="139" t="s">
        <v>18</v>
      </c>
      <c r="N123" s="140" t="s">
        <v>42</v>
      </c>
      <c r="P123" s="141">
        <f t="shared" si="1"/>
        <v>0</v>
      </c>
      <c r="Q123" s="141">
        <v>0</v>
      </c>
      <c r="R123" s="141">
        <f t="shared" si="2"/>
        <v>0</v>
      </c>
      <c r="S123" s="141">
        <v>0</v>
      </c>
      <c r="T123" s="142">
        <f t="shared" si="3"/>
        <v>0</v>
      </c>
      <c r="AR123" s="143" t="s">
        <v>195</v>
      </c>
      <c r="AT123" s="143" t="s">
        <v>191</v>
      </c>
      <c r="AU123" s="143" t="s">
        <v>80</v>
      </c>
      <c r="AY123" s="17" t="s">
        <v>189</v>
      </c>
      <c r="BE123" s="144">
        <f t="shared" si="4"/>
        <v>0</v>
      </c>
      <c r="BF123" s="144">
        <f t="shared" si="5"/>
        <v>0</v>
      </c>
      <c r="BG123" s="144">
        <f t="shared" si="6"/>
        <v>0</v>
      </c>
      <c r="BH123" s="144">
        <f t="shared" si="7"/>
        <v>0</v>
      </c>
      <c r="BI123" s="144">
        <f t="shared" si="8"/>
        <v>0</v>
      </c>
      <c r="BJ123" s="17" t="s">
        <v>78</v>
      </c>
      <c r="BK123" s="144">
        <f t="shared" si="9"/>
        <v>0</v>
      </c>
      <c r="BL123" s="17" t="s">
        <v>195</v>
      </c>
      <c r="BM123" s="143" t="s">
        <v>572</v>
      </c>
    </row>
    <row r="124" spans="2:65" s="1" customFormat="1" ht="16.5" customHeight="1">
      <c r="B124" s="32"/>
      <c r="C124" s="132" t="s">
        <v>388</v>
      </c>
      <c r="D124" s="132" t="s">
        <v>191</v>
      </c>
      <c r="E124" s="133" t="s">
        <v>2641</v>
      </c>
      <c r="F124" s="134" t="s">
        <v>2642</v>
      </c>
      <c r="G124" s="135" t="s">
        <v>2616</v>
      </c>
      <c r="H124" s="136">
        <v>2.2000000000000002</v>
      </c>
      <c r="I124" s="137"/>
      <c r="J124" s="138">
        <f t="shared" si="0"/>
        <v>0</v>
      </c>
      <c r="K124" s="134" t="s">
        <v>18</v>
      </c>
      <c r="L124" s="32"/>
      <c r="M124" s="139" t="s">
        <v>18</v>
      </c>
      <c r="N124" s="140" t="s">
        <v>42</v>
      </c>
      <c r="P124" s="141">
        <f t="shared" si="1"/>
        <v>0</v>
      </c>
      <c r="Q124" s="141">
        <v>0</v>
      </c>
      <c r="R124" s="141">
        <f t="shared" si="2"/>
        <v>0</v>
      </c>
      <c r="S124" s="141">
        <v>0</v>
      </c>
      <c r="T124" s="142">
        <f t="shared" si="3"/>
        <v>0</v>
      </c>
      <c r="AR124" s="143" t="s">
        <v>195</v>
      </c>
      <c r="AT124" s="143" t="s">
        <v>191</v>
      </c>
      <c r="AU124" s="143" t="s">
        <v>80</v>
      </c>
      <c r="AY124" s="17" t="s">
        <v>189</v>
      </c>
      <c r="BE124" s="144">
        <f t="shared" si="4"/>
        <v>0</v>
      </c>
      <c r="BF124" s="144">
        <f t="shared" si="5"/>
        <v>0</v>
      </c>
      <c r="BG124" s="144">
        <f t="shared" si="6"/>
        <v>0</v>
      </c>
      <c r="BH124" s="144">
        <f t="shared" si="7"/>
        <v>0</v>
      </c>
      <c r="BI124" s="144">
        <f t="shared" si="8"/>
        <v>0</v>
      </c>
      <c r="BJ124" s="17" t="s">
        <v>78</v>
      </c>
      <c r="BK124" s="144">
        <f t="shared" si="9"/>
        <v>0</v>
      </c>
      <c r="BL124" s="17" t="s">
        <v>195</v>
      </c>
      <c r="BM124" s="143" t="s">
        <v>586</v>
      </c>
    </row>
    <row r="125" spans="2:65" s="1" customFormat="1" ht="16.5" customHeight="1">
      <c r="B125" s="32"/>
      <c r="C125" s="132" t="s">
        <v>394</v>
      </c>
      <c r="D125" s="132" t="s">
        <v>191</v>
      </c>
      <c r="E125" s="133" t="s">
        <v>2643</v>
      </c>
      <c r="F125" s="134" t="s">
        <v>2644</v>
      </c>
      <c r="G125" s="135" t="s">
        <v>2616</v>
      </c>
      <c r="H125" s="136">
        <v>4.8099999999999996</v>
      </c>
      <c r="I125" s="137"/>
      <c r="J125" s="138">
        <f t="shared" si="0"/>
        <v>0</v>
      </c>
      <c r="K125" s="134" t="s">
        <v>18</v>
      </c>
      <c r="L125" s="32"/>
      <c r="M125" s="139" t="s">
        <v>18</v>
      </c>
      <c r="N125" s="140" t="s">
        <v>42</v>
      </c>
      <c r="P125" s="141">
        <f t="shared" si="1"/>
        <v>0</v>
      </c>
      <c r="Q125" s="141">
        <v>0</v>
      </c>
      <c r="R125" s="141">
        <f t="shared" si="2"/>
        <v>0</v>
      </c>
      <c r="S125" s="141">
        <v>0</v>
      </c>
      <c r="T125" s="142">
        <f t="shared" si="3"/>
        <v>0</v>
      </c>
      <c r="AR125" s="143" t="s">
        <v>195</v>
      </c>
      <c r="AT125" s="143" t="s">
        <v>191</v>
      </c>
      <c r="AU125" s="143" t="s">
        <v>80</v>
      </c>
      <c r="AY125" s="17" t="s">
        <v>189</v>
      </c>
      <c r="BE125" s="144">
        <f t="shared" si="4"/>
        <v>0</v>
      </c>
      <c r="BF125" s="144">
        <f t="shared" si="5"/>
        <v>0</v>
      </c>
      <c r="BG125" s="144">
        <f t="shared" si="6"/>
        <v>0</v>
      </c>
      <c r="BH125" s="144">
        <f t="shared" si="7"/>
        <v>0</v>
      </c>
      <c r="BI125" s="144">
        <f t="shared" si="8"/>
        <v>0</v>
      </c>
      <c r="BJ125" s="17" t="s">
        <v>78</v>
      </c>
      <c r="BK125" s="144">
        <f t="shared" si="9"/>
        <v>0</v>
      </c>
      <c r="BL125" s="17" t="s">
        <v>195</v>
      </c>
      <c r="BM125" s="143" t="s">
        <v>602</v>
      </c>
    </row>
    <row r="126" spans="2:65" s="1" customFormat="1" ht="16.5" customHeight="1">
      <c r="B126" s="32"/>
      <c r="C126" s="132" t="s">
        <v>399</v>
      </c>
      <c r="D126" s="132" t="s">
        <v>191</v>
      </c>
      <c r="E126" s="133" t="s">
        <v>2645</v>
      </c>
      <c r="F126" s="134" t="s">
        <v>2646</v>
      </c>
      <c r="G126" s="135" t="s">
        <v>2616</v>
      </c>
      <c r="H126" s="136">
        <v>1.8</v>
      </c>
      <c r="I126" s="137"/>
      <c r="J126" s="138">
        <f t="shared" si="0"/>
        <v>0</v>
      </c>
      <c r="K126" s="134" t="s">
        <v>18</v>
      </c>
      <c r="L126" s="32"/>
      <c r="M126" s="139" t="s">
        <v>18</v>
      </c>
      <c r="N126" s="140" t="s">
        <v>42</v>
      </c>
      <c r="P126" s="141">
        <f t="shared" si="1"/>
        <v>0</v>
      </c>
      <c r="Q126" s="141">
        <v>0</v>
      </c>
      <c r="R126" s="141">
        <f t="shared" si="2"/>
        <v>0</v>
      </c>
      <c r="S126" s="141">
        <v>0</v>
      </c>
      <c r="T126" s="142">
        <f t="shared" si="3"/>
        <v>0</v>
      </c>
      <c r="AR126" s="143" t="s">
        <v>195</v>
      </c>
      <c r="AT126" s="143" t="s">
        <v>191</v>
      </c>
      <c r="AU126" s="143" t="s">
        <v>80</v>
      </c>
      <c r="AY126" s="17" t="s">
        <v>189</v>
      </c>
      <c r="BE126" s="144">
        <f t="shared" si="4"/>
        <v>0</v>
      </c>
      <c r="BF126" s="144">
        <f t="shared" si="5"/>
        <v>0</v>
      </c>
      <c r="BG126" s="144">
        <f t="shared" si="6"/>
        <v>0</v>
      </c>
      <c r="BH126" s="144">
        <f t="shared" si="7"/>
        <v>0</v>
      </c>
      <c r="BI126" s="144">
        <f t="shared" si="8"/>
        <v>0</v>
      </c>
      <c r="BJ126" s="17" t="s">
        <v>78</v>
      </c>
      <c r="BK126" s="144">
        <f t="shared" si="9"/>
        <v>0</v>
      </c>
      <c r="BL126" s="17" t="s">
        <v>195</v>
      </c>
      <c r="BM126" s="143" t="s">
        <v>977</v>
      </c>
    </row>
    <row r="127" spans="2:65" s="1" customFormat="1" ht="37.9" customHeight="1">
      <c r="B127" s="32"/>
      <c r="C127" s="132" t="s">
        <v>405</v>
      </c>
      <c r="D127" s="132" t="s">
        <v>191</v>
      </c>
      <c r="E127" s="133" t="s">
        <v>2647</v>
      </c>
      <c r="F127" s="134" t="s">
        <v>2648</v>
      </c>
      <c r="G127" s="135" t="s">
        <v>135</v>
      </c>
      <c r="H127" s="136">
        <v>34.5</v>
      </c>
      <c r="I127" s="137"/>
      <c r="J127" s="138">
        <f t="shared" si="0"/>
        <v>0</v>
      </c>
      <c r="K127" s="134" t="s">
        <v>18</v>
      </c>
      <c r="L127" s="32"/>
      <c r="M127" s="139" t="s">
        <v>18</v>
      </c>
      <c r="N127" s="140" t="s">
        <v>42</v>
      </c>
      <c r="P127" s="141">
        <f t="shared" si="1"/>
        <v>0</v>
      </c>
      <c r="Q127" s="141">
        <v>0</v>
      </c>
      <c r="R127" s="141">
        <f t="shared" si="2"/>
        <v>0</v>
      </c>
      <c r="S127" s="141">
        <v>0</v>
      </c>
      <c r="T127" s="142">
        <f t="shared" si="3"/>
        <v>0</v>
      </c>
      <c r="AR127" s="143" t="s">
        <v>195</v>
      </c>
      <c r="AT127" s="143" t="s">
        <v>191</v>
      </c>
      <c r="AU127" s="143" t="s">
        <v>80</v>
      </c>
      <c r="AY127" s="17" t="s">
        <v>189</v>
      </c>
      <c r="BE127" s="144">
        <f t="shared" si="4"/>
        <v>0</v>
      </c>
      <c r="BF127" s="144">
        <f t="shared" si="5"/>
        <v>0</v>
      </c>
      <c r="BG127" s="144">
        <f t="shared" si="6"/>
        <v>0</v>
      </c>
      <c r="BH127" s="144">
        <f t="shared" si="7"/>
        <v>0</v>
      </c>
      <c r="BI127" s="144">
        <f t="shared" si="8"/>
        <v>0</v>
      </c>
      <c r="BJ127" s="17" t="s">
        <v>78</v>
      </c>
      <c r="BK127" s="144">
        <f t="shared" si="9"/>
        <v>0</v>
      </c>
      <c r="BL127" s="17" t="s">
        <v>195</v>
      </c>
      <c r="BM127" s="143" t="s">
        <v>989</v>
      </c>
    </row>
    <row r="128" spans="2:65" s="1" customFormat="1" ht="24.2" customHeight="1">
      <c r="B128" s="32"/>
      <c r="C128" s="132" t="s">
        <v>412</v>
      </c>
      <c r="D128" s="132" t="s">
        <v>191</v>
      </c>
      <c r="E128" s="133" t="s">
        <v>2649</v>
      </c>
      <c r="F128" s="134" t="s">
        <v>2650</v>
      </c>
      <c r="G128" s="135" t="s">
        <v>135</v>
      </c>
      <c r="H128" s="136">
        <v>105.9</v>
      </c>
      <c r="I128" s="137"/>
      <c r="J128" s="138">
        <f t="shared" si="0"/>
        <v>0</v>
      </c>
      <c r="K128" s="134" t="s">
        <v>18</v>
      </c>
      <c r="L128" s="32"/>
      <c r="M128" s="139" t="s">
        <v>18</v>
      </c>
      <c r="N128" s="140" t="s">
        <v>42</v>
      </c>
      <c r="P128" s="141">
        <f t="shared" si="1"/>
        <v>0</v>
      </c>
      <c r="Q128" s="141">
        <v>0</v>
      </c>
      <c r="R128" s="141">
        <f t="shared" si="2"/>
        <v>0</v>
      </c>
      <c r="S128" s="141">
        <v>0</v>
      </c>
      <c r="T128" s="142">
        <f t="shared" si="3"/>
        <v>0</v>
      </c>
      <c r="AR128" s="143" t="s">
        <v>195</v>
      </c>
      <c r="AT128" s="143" t="s">
        <v>191</v>
      </c>
      <c r="AU128" s="143" t="s">
        <v>80</v>
      </c>
      <c r="AY128" s="17" t="s">
        <v>189</v>
      </c>
      <c r="BE128" s="144">
        <f t="shared" si="4"/>
        <v>0</v>
      </c>
      <c r="BF128" s="144">
        <f t="shared" si="5"/>
        <v>0</v>
      </c>
      <c r="BG128" s="144">
        <f t="shared" si="6"/>
        <v>0</v>
      </c>
      <c r="BH128" s="144">
        <f t="shared" si="7"/>
        <v>0</v>
      </c>
      <c r="BI128" s="144">
        <f t="shared" si="8"/>
        <v>0</v>
      </c>
      <c r="BJ128" s="17" t="s">
        <v>78</v>
      </c>
      <c r="BK128" s="144">
        <f t="shared" si="9"/>
        <v>0</v>
      </c>
      <c r="BL128" s="17" t="s">
        <v>195</v>
      </c>
      <c r="BM128" s="143" t="s">
        <v>999</v>
      </c>
    </row>
    <row r="129" spans="2:65" s="1" customFormat="1" ht="24.2" customHeight="1">
      <c r="B129" s="32"/>
      <c r="C129" s="132" t="s">
        <v>419</v>
      </c>
      <c r="D129" s="132" t="s">
        <v>191</v>
      </c>
      <c r="E129" s="133" t="s">
        <v>2651</v>
      </c>
      <c r="F129" s="134" t="s">
        <v>2652</v>
      </c>
      <c r="G129" s="135" t="s">
        <v>135</v>
      </c>
      <c r="H129" s="136">
        <v>34.25</v>
      </c>
      <c r="I129" s="137"/>
      <c r="J129" s="138">
        <f t="shared" si="0"/>
        <v>0</v>
      </c>
      <c r="K129" s="134" t="s">
        <v>18</v>
      </c>
      <c r="L129" s="32"/>
      <c r="M129" s="139" t="s">
        <v>18</v>
      </c>
      <c r="N129" s="140" t="s">
        <v>42</v>
      </c>
      <c r="P129" s="141">
        <f t="shared" si="1"/>
        <v>0</v>
      </c>
      <c r="Q129" s="141">
        <v>0</v>
      </c>
      <c r="R129" s="141">
        <f t="shared" si="2"/>
        <v>0</v>
      </c>
      <c r="S129" s="141">
        <v>0</v>
      </c>
      <c r="T129" s="142">
        <f t="shared" si="3"/>
        <v>0</v>
      </c>
      <c r="AR129" s="143" t="s">
        <v>195</v>
      </c>
      <c r="AT129" s="143" t="s">
        <v>191</v>
      </c>
      <c r="AU129" s="143" t="s">
        <v>80</v>
      </c>
      <c r="AY129" s="17" t="s">
        <v>189</v>
      </c>
      <c r="BE129" s="144">
        <f t="shared" si="4"/>
        <v>0</v>
      </c>
      <c r="BF129" s="144">
        <f t="shared" si="5"/>
        <v>0</v>
      </c>
      <c r="BG129" s="144">
        <f t="shared" si="6"/>
        <v>0</v>
      </c>
      <c r="BH129" s="144">
        <f t="shared" si="7"/>
        <v>0</v>
      </c>
      <c r="BI129" s="144">
        <f t="shared" si="8"/>
        <v>0</v>
      </c>
      <c r="BJ129" s="17" t="s">
        <v>78</v>
      </c>
      <c r="BK129" s="144">
        <f t="shared" si="9"/>
        <v>0</v>
      </c>
      <c r="BL129" s="17" t="s">
        <v>195</v>
      </c>
      <c r="BM129" s="143" t="s">
        <v>1010</v>
      </c>
    </row>
    <row r="130" spans="2:65" s="1" customFormat="1" ht="16.5" customHeight="1">
      <c r="B130" s="32"/>
      <c r="C130" s="132" t="s">
        <v>424</v>
      </c>
      <c r="D130" s="132" t="s">
        <v>191</v>
      </c>
      <c r="E130" s="133" t="s">
        <v>2653</v>
      </c>
      <c r="F130" s="134" t="s">
        <v>2654</v>
      </c>
      <c r="G130" s="135" t="s">
        <v>1563</v>
      </c>
      <c r="H130" s="136">
        <v>358</v>
      </c>
      <c r="I130" s="137"/>
      <c r="J130" s="138">
        <f t="shared" si="0"/>
        <v>0</v>
      </c>
      <c r="K130" s="134" t="s">
        <v>18</v>
      </c>
      <c r="L130" s="32"/>
      <c r="M130" s="139" t="s">
        <v>18</v>
      </c>
      <c r="N130" s="140" t="s">
        <v>42</v>
      </c>
      <c r="P130" s="141">
        <f t="shared" si="1"/>
        <v>0</v>
      </c>
      <c r="Q130" s="141">
        <v>0</v>
      </c>
      <c r="R130" s="141">
        <f t="shared" si="2"/>
        <v>0</v>
      </c>
      <c r="S130" s="141">
        <v>0</v>
      </c>
      <c r="T130" s="142">
        <f t="shared" si="3"/>
        <v>0</v>
      </c>
      <c r="AR130" s="143" t="s">
        <v>195</v>
      </c>
      <c r="AT130" s="143" t="s">
        <v>191</v>
      </c>
      <c r="AU130" s="143" t="s">
        <v>80</v>
      </c>
      <c r="AY130" s="17" t="s">
        <v>189</v>
      </c>
      <c r="BE130" s="144">
        <f t="shared" si="4"/>
        <v>0</v>
      </c>
      <c r="BF130" s="144">
        <f t="shared" si="5"/>
        <v>0</v>
      </c>
      <c r="BG130" s="144">
        <f t="shared" si="6"/>
        <v>0</v>
      </c>
      <c r="BH130" s="144">
        <f t="shared" si="7"/>
        <v>0</v>
      </c>
      <c r="BI130" s="144">
        <f t="shared" si="8"/>
        <v>0</v>
      </c>
      <c r="BJ130" s="17" t="s">
        <v>78</v>
      </c>
      <c r="BK130" s="144">
        <f t="shared" si="9"/>
        <v>0</v>
      </c>
      <c r="BL130" s="17" t="s">
        <v>195</v>
      </c>
      <c r="BM130" s="143" t="s">
        <v>1022</v>
      </c>
    </row>
    <row r="131" spans="2:65" s="1" customFormat="1" ht="16.5" customHeight="1">
      <c r="B131" s="32"/>
      <c r="C131" s="132" t="s">
        <v>430</v>
      </c>
      <c r="D131" s="132" t="s">
        <v>191</v>
      </c>
      <c r="E131" s="133" t="s">
        <v>2655</v>
      </c>
      <c r="F131" s="134" t="s">
        <v>2656</v>
      </c>
      <c r="G131" s="135" t="s">
        <v>1563</v>
      </c>
      <c r="H131" s="136">
        <v>125.3</v>
      </c>
      <c r="I131" s="137"/>
      <c r="J131" s="138">
        <f t="shared" si="0"/>
        <v>0</v>
      </c>
      <c r="K131" s="134" t="s">
        <v>18</v>
      </c>
      <c r="L131" s="32"/>
      <c r="M131" s="139" t="s">
        <v>18</v>
      </c>
      <c r="N131" s="140" t="s">
        <v>42</v>
      </c>
      <c r="P131" s="141">
        <f t="shared" si="1"/>
        <v>0</v>
      </c>
      <c r="Q131" s="141">
        <v>0</v>
      </c>
      <c r="R131" s="141">
        <f t="shared" si="2"/>
        <v>0</v>
      </c>
      <c r="S131" s="141">
        <v>0</v>
      </c>
      <c r="T131" s="142">
        <f t="shared" si="3"/>
        <v>0</v>
      </c>
      <c r="AR131" s="143" t="s">
        <v>195</v>
      </c>
      <c r="AT131" s="143" t="s">
        <v>191</v>
      </c>
      <c r="AU131" s="143" t="s">
        <v>80</v>
      </c>
      <c r="AY131" s="17" t="s">
        <v>189</v>
      </c>
      <c r="BE131" s="144">
        <f t="shared" si="4"/>
        <v>0</v>
      </c>
      <c r="BF131" s="144">
        <f t="shared" si="5"/>
        <v>0</v>
      </c>
      <c r="BG131" s="144">
        <f t="shared" si="6"/>
        <v>0</v>
      </c>
      <c r="BH131" s="144">
        <f t="shared" si="7"/>
        <v>0</v>
      </c>
      <c r="BI131" s="144">
        <f t="shared" si="8"/>
        <v>0</v>
      </c>
      <c r="BJ131" s="17" t="s">
        <v>78</v>
      </c>
      <c r="BK131" s="144">
        <f t="shared" si="9"/>
        <v>0</v>
      </c>
      <c r="BL131" s="17" t="s">
        <v>195</v>
      </c>
      <c r="BM131" s="143" t="s">
        <v>1035</v>
      </c>
    </row>
    <row r="132" spans="2:65" s="11" customFormat="1" ht="22.9" customHeight="1">
      <c r="B132" s="120"/>
      <c r="D132" s="121" t="s">
        <v>70</v>
      </c>
      <c r="E132" s="130" t="s">
        <v>2657</v>
      </c>
      <c r="F132" s="130" t="s">
        <v>2658</v>
      </c>
      <c r="I132" s="123"/>
      <c r="J132" s="131">
        <f>BK132</f>
        <v>0</v>
      </c>
      <c r="L132" s="120"/>
      <c r="M132" s="125"/>
      <c r="P132" s="126">
        <f>SUM(P133:P138)</f>
        <v>0</v>
      </c>
      <c r="R132" s="126">
        <f>SUM(R133:R138)</f>
        <v>0</v>
      </c>
      <c r="T132" s="127">
        <f>SUM(T133:T138)</f>
        <v>0</v>
      </c>
      <c r="AR132" s="121" t="s">
        <v>78</v>
      </c>
      <c r="AT132" s="128" t="s">
        <v>70</v>
      </c>
      <c r="AU132" s="128" t="s">
        <v>78</v>
      </c>
      <c r="AY132" s="121" t="s">
        <v>189</v>
      </c>
      <c r="BK132" s="129">
        <f>SUM(BK133:BK138)</f>
        <v>0</v>
      </c>
    </row>
    <row r="133" spans="2:65" s="1" customFormat="1" ht="16.5" customHeight="1">
      <c r="B133" s="32"/>
      <c r="C133" s="132" t="s">
        <v>439</v>
      </c>
      <c r="D133" s="132" t="s">
        <v>191</v>
      </c>
      <c r="E133" s="133" t="s">
        <v>2659</v>
      </c>
      <c r="F133" s="134" t="s">
        <v>2660</v>
      </c>
      <c r="G133" s="135" t="s">
        <v>2417</v>
      </c>
      <c r="H133" s="136">
        <v>1</v>
      </c>
      <c r="I133" s="137"/>
      <c r="J133" s="138">
        <f t="shared" ref="J133:J138" si="10">ROUND(I133*H133,2)</f>
        <v>0</v>
      </c>
      <c r="K133" s="134" t="s">
        <v>18</v>
      </c>
      <c r="L133" s="32"/>
      <c r="M133" s="139" t="s">
        <v>18</v>
      </c>
      <c r="N133" s="140" t="s">
        <v>42</v>
      </c>
      <c r="P133" s="141">
        <f t="shared" ref="P133:P138" si="11">O133*H133</f>
        <v>0</v>
      </c>
      <c r="Q133" s="141">
        <v>0</v>
      </c>
      <c r="R133" s="141">
        <f t="shared" ref="R133:R138" si="12">Q133*H133</f>
        <v>0</v>
      </c>
      <c r="S133" s="141">
        <v>0</v>
      </c>
      <c r="T133" s="142">
        <f t="shared" ref="T133:T138" si="13">S133*H133</f>
        <v>0</v>
      </c>
      <c r="AR133" s="143" t="s">
        <v>195</v>
      </c>
      <c r="AT133" s="143" t="s">
        <v>191</v>
      </c>
      <c r="AU133" s="143" t="s">
        <v>80</v>
      </c>
      <c r="AY133" s="17" t="s">
        <v>189</v>
      </c>
      <c r="BE133" s="144">
        <f t="shared" ref="BE133:BE138" si="14">IF(N133="základní",J133,0)</f>
        <v>0</v>
      </c>
      <c r="BF133" s="144">
        <f t="shared" ref="BF133:BF138" si="15">IF(N133="snížená",J133,0)</f>
        <v>0</v>
      </c>
      <c r="BG133" s="144">
        <f t="shared" ref="BG133:BG138" si="16">IF(N133="zákl. přenesená",J133,0)</f>
        <v>0</v>
      </c>
      <c r="BH133" s="144">
        <f t="shared" ref="BH133:BH138" si="17">IF(N133="sníž. přenesená",J133,0)</f>
        <v>0</v>
      </c>
      <c r="BI133" s="144">
        <f t="shared" ref="BI133:BI138" si="18">IF(N133="nulová",J133,0)</f>
        <v>0</v>
      </c>
      <c r="BJ133" s="17" t="s">
        <v>78</v>
      </c>
      <c r="BK133" s="144">
        <f t="shared" ref="BK133:BK138" si="19">ROUND(I133*H133,2)</f>
        <v>0</v>
      </c>
      <c r="BL133" s="17" t="s">
        <v>195</v>
      </c>
      <c r="BM133" s="143" t="s">
        <v>1046</v>
      </c>
    </row>
    <row r="134" spans="2:65" s="1" customFormat="1" ht="16.5" customHeight="1">
      <c r="B134" s="32"/>
      <c r="C134" s="132" t="s">
        <v>444</v>
      </c>
      <c r="D134" s="132" t="s">
        <v>191</v>
      </c>
      <c r="E134" s="133" t="s">
        <v>2661</v>
      </c>
      <c r="F134" s="134" t="s">
        <v>2662</v>
      </c>
      <c r="G134" s="135" t="s">
        <v>2417</v>
      </c>
      <c r="H134" s="136">
        <v>1</v>
      </c>
      <c r="I134" s="137"/>
      <c r="J134" s="138">
        <f t="shared" si="10"/>
        <v>0</v>
      </c>
      <c r="K134" s="134" t="s">
        <v>18</v>
      </c>
      <c r="L134" s="32"/>
      <c r="M134" s="139" t="s">
        <v>18</v>
      </c>
      <c r="N134" s="140" t="s">
        <v>42</v>
      </c>
      <c r="P134" s="141">
        <f t="shared" si="11"/>
        <v>0</v>
      </c>
      <c r="Q134" s="141">
        <v>0</v>
      </c>
      <c r="R134" s="141">
        <f t="shared" si="12"/>
        <v>0</v>
      </c>
      <c r="S134" s="141">
        <v>0</v>
      </c>
      <c r="T134" s="142">
        <f t="shared" si="13"/>
        <v>0</v>
      </c>
      <c r="AR134" s="143" t="s">
        <v>195</v>
      </c>
      <c r="AT134" s="143" t="s">
        <v>191</v>
      </c>
      <c r="AU134" s="143" t="s">
        <v>80</v>
      </c>
      <c r="AY134" s="17" t="s">
        <v>189</v>
      </c>
      <c r="BE134" s="144">
        <f t="shared" si="14"/>
        <v>0</v>
      </c>
      <c r="BF134" s="144">
        <f t="shared" si="15"/>
        <v>0</v>
      </c>
      <c r="BG134" s="144">
        <f t="shared" si="16"/>
        <v>0</v>
      </c>
      <c r="BH134" s="144">
        <f t="shared" si="17"/>
        <v>0</v>
      </c>
      <c r="BI134" s="144">
        <f t="shared" si="18"/>
        <v>0</v>
      </c>
      <c r="BJ134" s="17" t="s">
        <v>78</v>
      </c>
      <c r="BK134" s="144">
        <f t="shared" si="19"/>
        <v>0</v>
      </c>
      <c r="BL134" s="17" t="s">
        <v>195</v>
      </c>
      <c r="BM134" s="143" t="s">
        <v>1058</v>
      </c>
    </row>
    <row r="135" spans="2:65" s="1" customFormat="1" ht="24.2" customHeight="1">
      <c r="B135" s="32"/>
      <c r="C135" s="132" t="s">
        <v>449</v>
      </c>
      <c r="D135" s="132" t="s">
        <v>191</v>
      </c>
      <c r="E135" s="133" t="s">
        <v>2663</v>
      </c>
      <c r="F135" s="134" t="s">
        <v>2626</v>
      </c>
      <c r="G135" s="135" t="s">
        <v>18</v>
      </c>
      <c r="H135" s="136">
        <v>0</v>
      </c>
      <c r="I135" s="137"/>
      <c r="J135" s="138">
        <f t="shared" si="10"/>
        <v>0</v>
      </c>
      <c r="K135" s="134" t="s">
        <v>18</v>
      </c>
      <c r="L135" s="32"/>
      <c r="M135" s="139" t="s">
        <v>18</v>
      </c>
      <c r="N135" s="140" t="s">
        <v>42</v>
      </c>
      <c r="P135" s="141">
        <f t="shared" si="11"/>
        <v>0</v>
      </c>
      <c r="Q135" s="141">
        <v>0</v>
      </c>
      <c r="R135" s="141">
        <f t="shared" si="12"/>
        <v>0</v>
      </c>
      <c r="S135" s="141">
        <v>0</v>
      </c>
      <c r="T135" s="142">
        <f t="shared" si="13"/>
        <v>0</v>
      </c>
      <c r="AR135" s="143" t="s">
        <v>195</v>
      </c>
      <c r="AT135" s="143" t="s">
        <v>191</v>
      </c>
      <c r="AU135" s="143" t="s">
        <v>80</v>
      </c>
      <c r="AY135" s="17" t="s">
        <v>189</v>
      </c>
      <c r="BE135" s="144">
        <f t="shared" si="14"/>
        <v>0</v>
      </c>
      <c r="BF135" s="144">
        <f t="shared" si="15"/>
        <v>0</v>
      </c>
      <c r="BG135" s="144">
        <f t="shared" si="16"/>
        <v>0</v>
      </c>
      <c r="BH135" s="144">
        <f t="shared" si="17"/>
        <v>0</v>
      </c>
      <c r="BI135" s="144">
        <f t="shared" si="18"/>
        <v>0</v>
      </c>
      <c r="BJ135" s="17" t="s">
        <v>78</v>
      </c>
      <c r="BK135" s="144">
        <f t="shared" si="19"/>
        <v>0</v>
      </c>
      <c r="BL135" s="17" t="s">
        <v>195</v>
      </c>
      <c r="BM135" s="143" t="s">
        <v>1068</v>
      </c>
    </row>
    <row r="136" spans="2:65" s="1" customFormat="1" ht="16.5" customHeight="1">
      <c r="B136" s="32"/>
      <c r="C136" s="132" t="s">
        <v>455</v>
      </c>
      <c r="D136" s="132" t="s">
        <v>191</v>
      </c>
      <c r="E136" s="133" t="s">
        <v>2643</v>
      </c>
      <c r="F136" s="134" t="s">
        <v>2644</v>
      </c>
      <c r="G136" s="135" t="s">
        <v>2616</v>
      </c>
      <c r="H136" s="136">
        <v>2.2000000000000002</v>
      </c>
      <c r="I136" s="137"/>
      <c r="J136" s="138">
        <f t="shared" si="10"/>
        <v>0</v>
      </c>
      <c r="K136" s="134" t="s">
        <v>18</v>
      </c>
      <c r="L136" s="32"/>
      <c r="M136" s="139" t="s">
        <v>18</v>
      </c>
      <c r="N136" s="140" t="s">
        <v>42</v>
      </c>
      <c r="P136" s="141">
        <f t="shared" si="11"/>
        <v>0</v>
      </c>
      <c r="Q136" s="141">
        <v>0</v>
      </c>
      <c r="R136" s="141">
        <f t="shared" si="12"/>
        <v>0</v>
      </c>
      <c r="S136" s="141">
        <v>0</v>
      </c>
      <c r="T136" s="142">
        <f t="shared" si="13"/>
        <v>0</v>
      </c>
      <c r="AR136" s="143" t="s">
        <v>195</v>
      </c>
      <c r="AT136" s="143" t="s">
        <v>191</v>
      </c>
      <c r="AU136" s="143" t="s">
        <v>80</v>
      </c>
      <c r="AY136" s="17" t="s">
        <v>189</v>
      </c>
      <c r="BE136" s="144">
        <f t="shared" si="14"/>
        <v>0</v>
      </c>
      <c r="BF136" s="144">
        <f t="shared" si="15"/>
        <v>0</v>
      </c>
      <c r="BG136" s="144">
        <f t="shared" si="16"/>
        <v>0</v>
      </c>
      <c r="BH136" s="144">
        <f t="shared" si="17"/>
        <v>0</v>
      </c>
      <c r="BI136" s="144">
        <f t="shared" si="18"/>
        <v>0</v>
      </c>
      <c r="BJ136" s="17" t="s">
        <v>78</v>
      </c>
      <c r="BK136" s="144">
        <f t="shared" si="19"/>
        <v>0</v>
      </c>
      <c r="BL136" s="17" t="s">
        <v>195</v>
      </c>
      <c r="BM136" s="143" t="s">
        <v>1079</v>
      </c>
    </row>
    <row r="137" spans="2:65" s="1" customFormat="1" ht="16.5" customHeight="1">
      <c r="B137" s="32"/>
      <c r="C137" s="132" t="s">
        <v>460</v>
      </c>
      <c r="D137" s="132" t="s">
        <v>191</v>
      </c>
      <c r="E137" s="133" t="s">
        <v>2664</v>
      </c>
      <c r="F137" s="134" t="s">
        <v>2654</v>
      </c>
      <c r="G137" s="135" t="s">
        <v>1563</v>
      </c>
      <c r="H137" s="136">
        <v>6</v>
      </c>
      <c r="I137" s="137"/>
      <c r="J137" s="138">
        <f t="shared" si="10"/>
        <v>0</v>
      </c>
      <c r="K137" s="134" t="s">
        <v>18</v>
      </c>
      <c r="L137" s="32"/>
      <c r="M137" s="139" t="s">
        <v>18</v>
      </c>
      <c r="N137" s="140" t="s">
        <v>42</v>
      </c>
      <c r="P137" s="141">
        <f t="shared" si="11"/>
        <v>0</v>
      </c>
      <c r="Q137" s="141">
        <v>0</v>
      </c>
      <c r="R137" s="141">
        <f t="shared" si="12"/>
        <v>0</v>
      </c>
      <c r="S137" s="141">
        <v>0</v>
      </c>
      <c r="T137" s="142">
        <f t="shared" si="13"/>
        <v>0</v>
      </c>
      <c r="AR137" s="143" t="s">
        <v>195</v>
      </c>
      <c r="AT137" s="143" t="s">
        <v>191</v>
      </c>
      <c r="AU137" s="143" t="s">
        <v>80</v>
      </c>
      <c r="AY137" s="17" t="s">
        <v>189</v>
      </c>
      <c r="BE137" s="144">
        <f t="shared" si="14"/>
        <v>0</v>
      </c>
      <c r="BF137" s="144">
        <f t="shared" si="15"/>
        <v>0</v>
      </c>
      <c r="BG137" s="144">
        <f t="shared" si="16"/>
        <v>0</v>
      </c>
      <c r="BH137" s="144">
        <f t="shared" si="17"/>
        <v>0</v>
      </c>
      <c r="BI137" s="144">
        <f t="shared" si="18"/>
        <v>0</v>
      </c>
      <c r="BJ137" s="17" t="s">
        <v>78</v>
      </c>
      <c r="BK137" s="144">
        <f t="shared" si="19"/>
        <v>0</v>
      </c>
      <c r="BL137" s="17" t="s">
        <v>195</v>
      </c>
      <c r="BM137" s="143" t="s">
        <v>1091</v>
      </c>
    </row>
    <row r="138" spans="2:65" s="1" customFormat="1" ht="16.5" customHeight="1">
      <c r="B138" s="32"/>
      <c r="C138" s="132" t="s">
        <v>467</v>
      </c>
      <c r="D138" s="132" t="s">
        <v>191</v>
      </c>
      <c r="E138" s="133" t="s">
        <v>2665</v>
      </c>
      <c r="F138" s="134" t="s">
        <v>2656</v>
      </c>
      <c r="G138" s="135" t="s">
        <v>1563</v>
      </c>
      <c r="H138" s="136">
        <v>2.1</v>
      </c>
      <c r="I138" s="137"/>
      <c r="J138" s="138">
        <f t="shared" si="10"/>
        <v>0</v>
      </c>
      <c r="K138" s="134" t="s">
        <v>18</v>
      </c>
      <c r="L138" s="32"/>
      <c r="M138" s="139" t="s">
        <v>18</v>
      </c>
      <c r="N138" s="140" t="s">
        <v>42</v>
      </c>
      <c r="P138" s="141">
        <f t="shared" si="11"/>
        <v>0</v>
      </c>
      <c r="Q138" s="141">
        <v>0</v>
      </c>
      <c r="R138" s="141">
        <f t="shared" si="12"/>
        <v>0</v>
      </c>
      <c r="S138" s="141">
        <v>0</v>
      </c>
      <c r="T138" s="142">
        <f t="shared" si="13"/>
        <v>0</v>
      </c>
      <c r="AR138" s="143" t="s">
        <v>195</v>
      </c>
      <c r="AT138" s="143" t="s">
        <v>191</v>
      </c>
      <c r="AU138" s="143" t="s">
        <v>80</v>
      </c>
      <c r="AY138" s="17" t="s">
        <v>189</v>
      </c>
      <c r="BE138" s="144">
        <f t="shared" si="14"/>
        <v>0</v>
      </c>
      <c r="BF138" s="144">
        <f t="shared" si="15"/>
        <v>0</v>
      </c>
      <c r="BG138" s="144">
        <f t="shared" si="16"/>
        <v>0</v>
      </c>
      <c r="BH138" s="144">
        <f t="shared" si="17"/>
        <v>0</v>
      </c>
      <c r="BI138" s="144">
        <f t="shared" si="18"/>
        <v>0</v>
      </c>
      <c r="BJ138" s="17" t="s">
        <v>78</v>
      </c>
      <c r="BK138" s="144">
        <f t="shared" si="19"/>
        <v>0</v>
      </c>
      <c r="BL138" s="17" t="s">
        <v>195</v>
      </c>
      <c r="BM138" s="143" t="s">
        <v>1102</v>
      </c>
    </row>
    <row r="139" spans="2:65" s="11" customFormat="1" ht="22.9" customHeight="1">
      <c r="B139" s="120"/>
      <c r="D139" s="121" t="s">
        <v>70</v>
      </c>
      <c r="E139" s="130" t="s">
        <v>2666</v>
      </c>
      <c r="F139" s="130" t="s">
        <v>2667</v>
      </c>
      <c r="I139" s="123"/>
      <c r="J139" s="131">
        <f>BK139</f>
        <v>0</v>
      </c>
      <c r="L139" s="120"/>
      <c r="M139" s="125"/>
      <c r="P139" s="126">
        <f>SUM(P140:P152)</f>
        <v>0</v>
      </c>
      <c r="R139" s="126">
        <f>SUM(R140:R152)</f>
        <v>0</v>
      </c>
      <c r="T139" s="127">
        <f>SUM(T140:T152)</f>
        <v>0</v>
      </c>
      <c r="AR139" s="121" t="s">
        <v>78</v>
      </c>
      <c r="AT139" s="128" t="s">
        <v>70</v>
      </c>
      <c r="AU139" s="128" t="s">
        <v>78</v>
      </c>
      <c r="AY139" s="121" t="s">
        <v>189</v>
      </c>
      <c r="BK139" s="129">
        <f>SUM(BK140:BK152)</f>
        <v>0</v>
      </c>
    </row>
    <row r="140" spans="2:65" s="1" customFormat="1" ht="16.5" customHeight="1">
      <c r="B140" s="32"/>
      <c r="C140" s="132" t="s">
        <v>473</v>
      </c>
      <c r="D140" s="132" t="s">
        <v>191</v>
      </c>
      <c r="E140" s="133" t="s">
        <v>78</v>
      </c>
      <c r="F140" s="134" t="s">
        <v>2668</v>
      </c>
      <c r="G140" s="135" t="s">
        <v>1998</v>
      </c>
      <c r="H140" s="136">
        <v>18</v>
      </c>
      <c r="I140" s="137"/>
      <c r="J140" s="138">
        <f t="shared" ref="J140:J152" si="20">ROUND(I140*H140,2)</f>
        <v>0</v>
      </c>
      <c r="K140" s="134" t="s">
        <v>18</v>
      </c>
      <c r="L140" s="32"/>
      <c r="M140" s="139" t="s">
        <v>18</v>
      </c>
      <c r="N140" s="140" t="s">
        <v>42</v>
      </c>
      <c r="P140" s="141">
        <f t="shared" ref="P140:P152" si="21">O140*H140</f>
        <v>0</v>
      </c>
      <c r="Q140" s="141">
        <v>0</v>
      </c>
      <c r="R140" s="141">
        <f t="shared" ref="R140:R152" si="22">Q140*H140</f>
        <v>0</v>
      </c>
      <c r="S140" s="141">
        <v>0</v>
      </c>
      <c r="T140" s="142">
        <f t="shared" ref="T140:T152" si="23">S140*H140</f>
        <v>0</v>
      </c>
      <c r="AR140" s="143" t="s">
        <v>195</v>
      </c>
      <c r="AT140" s="143" t="s">
        <v>191</v>
      </c>
      <c r="AU140" s="143" t="s">
        <v>80</v>
      </c>
      <c r="AY140" s="17" t="s">
        <v>189</v>
      </c>
      <c r="BE140" s="144">
        <f t="shared" ref="BE140:BE152" si="24">IF(N140="základní",J140,0)</f>
        <v>0</v>
      </c>
      <c r="BF140" s="144">
        <f t="shared" ref="BF140:BF152" si="25">IF(N140="snížená",J140,0)</f>
        <v>0</v>
      </c>
      <c r="BG140" s="144">
        <f t="shared" ref="BG140:BG152" si="26">IF(N140="zákl. přenesená",J140,0)</f>
        <v>0</v>
      </c>
      <c r="BH140" s="144">
        <f t="shared" ref="BH140:BH152" si="27">IF(N140="sníž. přenesená",J140,0)</f>
        <v>0</v>
      </c>
      <c r="BI140" s="144">
        <f t="shared" ref="BI140:BI152" si="28">IF(N140="nulová",J140,0)</f>
        <v>0</v>
      </c>
      <c r="BJ140" s="17" t="s">
        <v>78</v>
      </c>
      <c r="BK140" s="144">
        <f t="shared" ref="BK140:BK152" si="29">ROUND(I140*H140,2)</f>
        <v>0</v>
      </c>
      <c r="BL140" s="17" t="s">
        <v>195</v>
      </c>
      <c r="BM140" s="143" t="s">
        <v>1115</v>
      </c>
    </row>
    <row r="141" spans="2:65" s="1" customFormat="1" ht="16.5" customHeight="1">
      <c r="B141" s="32"/>
      <c r="C141" s="132" t="s">
        <v>479</v>
      </c>
      <c r="D141" s="132" t="s">
        <v>191</v>
      </c>
      <c r="E141" s="133" t="s">
        <v>80</v>
      </c>
      <c r="F141" s="134" t="s">
        <v>2669</v>
      </c>
      <c r="G141" s="135" t="s">
        <v>2582</v>
      </c>
      <c r="H141" s="136">
        <v>1</v>
      </c>
      <c r="I141" s="137"/>
      <c r="J141" s="138">
        <f t="shared" si="20"/>
        <v>0</v>
      </c>
      <c r="K141" s="134" t="s">
        <v>18</v>
      </c>
      <c r="L141" s="32"/>
      <c r="M141" s="139" t="s">
        <v>18</v>
      </c>
      <c r="N141" s="140" t="s">
        <v>42</v>
      </c>
      <c r="P141" s="141">
        <f t="shared" si="21"/>
        <v>0</v>
      </c>
      <c r="Q141" s="141">
        <v>0</v>
      </c>
      <c r="R141" s="141">
        <f t="shared" si="22"/>
        <v>0</v>
      </c>
      <c r="S141" s="141">
        <v>0</v>
      </c>
      <c r="T141" s="142">
        <f t="shared" si="23"/>
        <v>0</v>
      </c>
      <c r="AR141" s="143" t="s">
        <v>195</v>
      </c>
      <c r="AT141" s="143" t="s">
        <v>191</v>
      </c>
      <c r="AU141" s="143" t="s">
        <v>80</v>
      </c>
      <c r="AY141" s="17" t="s">
        <v>189</v>
      </c>
      <c r="BE141" s="144">
        <f t="shared" si="24"/>
        <v>0</v>
      </c>
      <c r="BF141" s="144">
        <f t="shared" si="25"/>
        <v>0</v>
      </c>
      <c r="BG141" s="144">
        <f t="shared" si="26"/>
        <v>0</v>
      </c>
      <c r="BH141" s="144">
        <f t="shared" si="27"/>
        <v>0</v>
      </c>
      <c r="BI141" s="144">
        <f t="shared" si="28"/>
        <v>0</v>
      </c>
      <c r="BJ141" s="17" t="s">
        <v>78</v>
      </c>
      <c r="BK141" s="144">
        <f t="shared" si="29"/>
        <v>0</v>
      </c>
      <c r="BL141" s="17" t="s">
        <v>195</v>
      </c>
      <c r="BM141" s="143" t="s">
        <v>1127</v>
      </c>
    </row>
    <row r="142" spans="2:65" s="1" customFormat="1" ht="16.5" customHeight="1">
      <c r="B142" s="32"/>
      <c r="C142" s="132" t="s">
        <v>485</v>
      </c>
      <c r="D142" s="132" t="s">
        <v>191</v>
      </c>
      <c r="E142" s="133" t="s">
        <v>89</v>
      </c>
      <c r="F142" s="134" t="s">
        <v>1090</v>
      </c>
      <c r="G142" s="135" t="s">
        <v>256</v>
      </c>
      <c r="H142" s="136">
        <v>3</v>
      </c>
      <c r="I142" s="137"/>
      <c r="J142" s="138">
        <f t="shared" si="20"/>
        <v>0</v>
      </c>
      <c r="K142" s="134" t="s">
        <v>18</v>
      </c>
      <c r="L142" s="32"/>
      <c r="M142" s="139" t="s">
        <v>18</v>
      </c>
      <c r="N142" s="140" t="s">
        <v>42</v>
      </c>
      <c r="P142" s="141">
        <f t="shared" si="21"/>
        <v>0</v>
      </c>
      <c r="Q142" s="141">
        <v>0</v>
      </c>
      <c r="R142" s="141">
        <f t="shared" si="22"/>
        <v>0</v>
      </c>
      <c r="S142" s="141">
        <v>0</v>
      </c>
      <c r="T142" s="142">
        <f t="shared" si="23"/>
        <v>0</v>
      </c>
      <c r="AR142" s="143" t="s">
        <v>195</v>
      </c>
      <c r="AT142" s="143" t="s">
        <v>191</v>
      </c>
      <c r="AU142" s="143" t="s">
        <v>80</v>
      </c>
      <c r="AY142" s="17" t="s">
        <v>189</v>
      </c>
      <c r="BE142" s="144">
        <f t="shared" si="24"/>
        <v>0</v>
      </c>
      <c r="BF142" s="144">
        <f t="shared" si="25"/>
        <v>0</v>
      </c>
      <c r="BG142" s="144">
        <f t="shared" si="26"/>
        <v>0</v>
      </c>
      <c r="BH142" s="144">
        <f t="shared" si="27"/>
        <v>0</v>
      </c>
      <c r="BI142" s="144">
        <f t="shared" si="28"/>
        <v>0</v>
      </c>
      <c r="BJ142" s="17" t="s">
        <v>78</v>
      </c>
      <c r="BK142" s="144">
        <f t="shared" si="29"/>
        <v>0</v>
      </c>
      <c r="BL142" s="17" t="s">
        <v>195</v>
      </c>
      <c r="BM142" s="143" t="s">
        <v>1140</v>
      </c>
    </row>
    <row r="143" spans="2:65" s="1" customFormat="1" ht="16.5" customHeight="1">
      <c r="B143" s="32"/>
      <c r="C143" s="132" t="s">
        <v>491</v>
      </c>
      <c r="D143" s="132" t="s">
        <v>191</v>
      </c>
      <c r="E143" s="133" t="s">
        <v>195</v>
      </c>
      <c r="F143" s="134" t="s">
        <v>2670</v>
      </c>
      <c r="G143" s="135" t="s">
        <v>1998</v>
      </c>
      <c r="H143" s="136">
        <v>120</v>
      </c>
      <c r="I143" s="137"/>
      <c r="J143" s="138">
        <f t="shared" si="20"/>
        <v>0</v>
      </c>
      <c r="K143" s="134" t="s">
        <v>18</v>
      </c>
      <c r="L143" s="32"/>
      <c r="M143" s="139" t="s">
        <v>18</v>
      </c>
      <c r="N143" s="140" t="s">
        <v>42</v>
      </c>
      <c r="P143" s="141">
        <f t="shared" si="21"/>
        <v>0</v>
      </c>
      <c r="Q143" s="141">
        <v>0</v>
      </c>
      <c r="R143" s="141">
        <f t="shared" si="22"/>
        <v>0</v>
      </c>
      <c r="S143" s="141">
        <v>0</v>
      </c>
      <c r="T143" s="142">
        <f t="shared" si="23"/>
        <v>0</v>
      </c>
      <c r="AR143" s="143" t="s">
        <v>195</v>
      </c>
      <c r="AT143" s="143" t="s">
        <v>191</v>
      </c>
      <c r="AU143" s="143" t="s">
        <v>80</v>
      </c>
      <c r="AY143" s="17" t="s">
        <v>189</v>
      </c>
      <c r="BE143" s="144">
        <f t="shared" si="24"/>
        <v>0</v>
      </c>
      <c r="BF143" s="144">
        <f t="shared" si="25"/>
        <v>0</v>
      </c>
      <c r="BG143" s="144">
        <f t="shared" si="26"/>
        <v>0</v>
      </c>
      <c r="BH143" s="144">
        <f t="shared" si="27"/>
        <v>0</v>
      </c>
      <c r="BI143" s="144">
        <f t="shared" si="28"/>
        <v>0</v>
      </c>
      <c r="BJ143" s="17" t="s">
        <v>78</v>
      </c>
      <c r="BK143" s="144">
        <f t="shared" si="29"/>
        <v>0</v>
      </c>
      <c r="BL143" s="17" t="s">
        <v>195</v>
      </c>
      <c r="BM143" s="143" t="s">
        <v>1151</v>
      </c>
    </row>
    <row r="144" spans="2:65" s="1" customFormat="1" ht="16.5" customHeight="1">
      <c r="B144" s="32"/>
      <c r="C144" s="132" t="s">
        <v>497</v>
      </c>
      <c r="D144" s="132" t="s">
        <v>191</v>
      </c>
      <c r="E144" s="133" t="s">
        <v>217</v>
      </c>
      <c r="F144" s="134" t="s">
        <v>2671</v>
      </c>
      <c r="G144" s="135" t="s">
        <v>1998</v>
      </c>
      <c r="H144" s="136">
        <v>0</v>
      </c>
      <c r="I144" s="137"/>
      <c r="J144" s="138">
        <f t="shared" si="20"/>
        <v>0</v>
      </c>
      <c r="K144" s="134" t="s">
        <v>18</v>
      </c>
      <c r="L144" s="32"/>
      <c r="M144" s="139" t="s">
        <v>18</v>
      </c>
      <c r="N144" s="140" t="s">
        <v>42</v>
      </c>
      <c r="P144" s="141">
        <f t="shared" si="21"/>
        <v>0</v>
      </c>
      <c r="Q144" s="141">
        <v>0</v>
      </c>
      <c r="R144" s="141">
        <f t="shared" si="22"/>
        <v>0</v>
      </c>
      <c r="S144" s="141">
        <v>0</v>
      </c>
      <c r="T144" s="142">
        <f t="shared" si="23"/>
        <v>0</v>
      </c>
      <c r="AR144" s="143" t="s">
        <v>195</v>
      </c>
      <c r="AT144" s="143" t="s">
        <v>191</v>
      </c>
      <c r="AU144" s="143" t="s">
        <v>80</v>
      </c>
      <c r="AY144" s="17" t="s">
        <v>189</v>
      </c>
      <c r="BE144" s="144">
        <f t="shared" si="24"/>
        <v>0</v>
      </c>
      <c r="BF144" s="144">
        <f t="shared" si="25"/>
        <v>0</v>
      </c>
      <c r="BG144" s="144">
        <f t="shared" si="26"/>
        <v>0</v>
      </c>
      <c r="BH144" s="144">
        <f t="shared" si="27"/>
        <v>0</v>
      </c>
      <c r="BI144" s="144">
        <f t="shared" si="28"/>
        <v>0</v>
      </c>
      <c r="BJ144" s="17" t="s">
        <v>78</v>
      </c>
      <c r="BK144" s="144">
        <f t="shared" si="29"/>
        <v>0</v>
      </c>
      <c r="BL144" s="17" t="s">
        <v>195</v>
      </c>
      <c r="BM144" s="143" t="s">
        <v>1161</v>
      </c>
    </row>
    <row r="145" spans="2:65" s="1" customFormat="1" ht="16.5" customHeight="1">
      <c r="B145" s="32"/>
      <c r="C145" s="132" t="s">
        <v>502</v>
      </c>
      <c r="D145" s="132" t="s">
        <v>191</v>
      </c>
      <c r="E145" s="133" t="s">
        <v>223</v>
      </c>
      <c r="F145" s="134" t="s">
        <v>2672</v>
      </c>
      <c r="G145" s="135" t="s">
        <v>2582</v>
      </c>
      <c r="H145" s="136">
        <v>1</v>
      </c>
      <c r="I145" s="137"/>
      <c r="J145" s="138">
        <f t="shared" si="20"/>
        <v>0</v>
      </c>
      <c r="K145" s="134" t="s">
        <v>18</v>
      </c>
      <c r="L145" s="32"/>
      <c r="M145" s="139" t="s">
        <v>18</v>
      </c>
      <c r="N145" s="140" t="s">
        <v>42</v>
      </c>
      <c r="P145" s="141">
        <f t="shared" si="21"/>
        <v>0</v>
      </c>
      <c r="Q145" s="141">
        <v>0</v>
      </c>
      <c r="R145" s="141">
        <f t="shared" si="22"/>
        <v>0</v>
      </c>
      <c r="S145" s="141">
        <v>0</v>
      </c>
      <c r="T145" s="142">
        <f t="shared" si="23"/>
        <v>0</v>
      </c>
      <c r="AR145" s="143" t="s">
        <v>195</v>
      </c>
      <c r="AT145" s="143" t="s">
        <v>191</v>
      </c>
      <c r="AU145" s="143" t="s">
        <v>80</v>
      </c>
      <c r="AY145" s="17" t="s">
        <v>189</v>
      </c>
      <c r="BE145" s="144">
        <f t="shared" si="24"/>
        <v>0</v>
      </c>
      <c r="BF145" s="144">
        <f t="shared" si="25"/>
        <v>0</v>
      </c>
      <c r="BG145" s="144">
        <f t="shared" si="26"/>
        <v>0</v>
      </c>
      <c r="BH145" s="144">
        <f t="shared" si="27"/>
        <v>0</v>
      </c>
      <c r="BI145" s="144">
        <f t="shared" si="28"/>
        <v>0</v>
      </c>
      <c r="BJ145" s="17" t="s">
        <v>78</v>
      </c>
      <c r="BK145" s="144">
        <f t="shared" si="29"/>
        <v>0</v>
      </c>
      <c r="BL145" s="17" t="s">
        <v>195</v>
      </c>
      <c r="BM145" s="143" t="s">
        <v>1171</v>
      </c>
    </row>
    <row r="146" spans="2:65" s="1" customFormat="1" ht="16.5" customHeight="1">
      <c r="B146" s="32"/>
      <c r="C146" s="132" t="s">
        <v>512</v>
      </c>
      <c r="D146" s="132" t="s">
        <v>191</v>
      </c>
      <c r="E146" s="133" t="s">
        <v>229</v>
      </c>
      <c r="F146" s="134" t="s">
        <v>2673</v>
      </c>
      <c r="G146" s="135" t="s">
        <v>2582</v>
      </c>
      <c r="H146" s="136">
        <v>0</v>
      </c>
      <c r="I146" s="137"/>
      <c r="J146" s="138">
        <f t="shared" si="20"/>
        <v>0</v>
      </c>
      <c r="K146" s="134" t="s">
        <v>18</v>
      </c>
      <c r="L146" s="32"/>
      <c r="M146" s="139" t="s">
        <v>18</v>
      </c>
      <c r="N146" s="140" t="s">
        <v>42</v>
      </c>
      <c r="P146" s="141">
        <f t="shared" si="21"/>
        <v>0</v>
      </c>
      <c r="Q146" s="141">
        <v>0</v>
      </c>
      <c r="R146" s="141">
        <f t="shared" si="22"/>
        <v>0</v>
      </c>
      <c r="S146" s="141">
        <v>0</v>
      </c>
      <c r="T146" s="142">
        <f t="shared" si="23"/>
        <v>0</v>
      </c>
      <c r="AR146" s="143" t="s">
        <v>195</v>
      </c>
      <c r="AT146" s="143" t="s">
        <v>191</v>
      </c>
      <c r="AU146" s="143" t="s">
        <v>80</v>
      </c>
      <c r="AY146" s="17" t="s">
        <v>189</v>
      </c>
      <c r="BE146" s="144">
        <f t="shared" si="24"/>
        <v>0</v>
      </c>
      <c r="BF146" s="144">
        <f t="shared" si="25"/>
        <v>0</v>
      </c>
      <c r="BG146" s="144">
        <f t="shared" si="26"/>
        <v>0</v>
      </c>
      <c r="BH146" s="144">
        <f t="shared" si="27"/>
        <v>0</v>
      </c>
      <c r="BI146" s="144">
        <f t="shared" si="28"/>
        <v>0</v>
      </c>
      <c r="BJ146" s="17" t="s">
        <v>78</v>
      </c>
      <c r="BK146" s="144">
        <f t="shared" si="29"/>
        <v>0</v>
      </c>
      <c r="BL146" s="17" t="s">
        <v>195</v>
      </c>
      <c r="BM146" s="143" t="s">
        <v>1183</v>
      </c>
    </row>
    <row r="147" spans="2:65" s="1" customFormat="1" ht="16.5" customHeight="1">
      <c r="B147" s="32"/>
      <c r="C147" s="132" t="s">
        <v>520</v>
      </c>
      <c r="D147" s="132" t="s">
        <v>191</v>
      </c>
      <c r="E147" s="133" t="s">
        <v>234</v>
      </c>
      <c r="F147" s="134" t="s">
        <v>2674</v>
      </c>
      <c r="G147" s="135" t="s">
        <v>1998</v>
      </c>
      <c r="H147" s="136">
        <v>8</v>
      </c>
      <c r="I147" s="137"/>
      <c r="J147" s="138">
        <f t="shared" si="20"/>
        <v>0</v>
      </c>
      <c r="K147" s="134" t="s">
        <v>18</v>
      </c>
      <c r="L147" s="32"/>
      <c r="M147" s="139" t="s">
        <v>18</v>
      </c>
      <c r="N147" s="140" t="s">
        <v>42</v>
      </c>
      <c r="P147" s="141">
        <f t="shared" si="21"/>
        <v>0</v>
      </c>
      <c r="Q147" s="141">
        <v>0</v>
      </c>
      <c r="R147" s="141">
        <f t="shared" si="22"/>
        <v>0</v>
      </c>
      <c r="S147" s="141">
        <v>0</v>
      </c>
      <c r="T147" s="142">
        <f t="shared" si="23"/>
        <v>0</v>
      </c>
      <c r="AR147" s="143" t="s">
        <v>195</v>
      </c>
      <c r="AT147" s="143" t="s">
        <v>191</v>
      </c>
      <c r="AU147" s="143" t="s">
        <v>80</v>
      </c>
      <c r="AY147" s="17" t="s">
        <v>189</v>
      </c>
      <c r="BE147" s="144">
        <f t="shared" si="24"/>
        <v>0</v>
      </c>
      <c r="BF147" s="144">
        <f t="shared" si="25"/>
        <v>0</v>
      </c>
      <c r="BG147" s="144">
        <f t="shared" si="26"/>
        <v>0</v>
      </c>
      <c r="BH147" s="144">
        <f t="shared" si="27"/>
        <v>0</v>
      </c>
      <c r="BI147" s="144">
        <f t="shared" si="28"/>
        <v>0</v>
      </c>
      <c r="BJ147" s="17" t="s">
        <v>78</v>
      </c>
      <c r="BK147" s="144">
        <f t="shared" si="29"/>
        <v>0</v>
      </c>
      <c r="BL147" s="17" t="s">
        <v>195</v>
      </c>
      <c r="BM147" s="143" t="s">
        <v>1193</v>
      </c>
    </row>
    <row r="148" spans="2:65" s="1" customFormat="1" ht="16.5" customHeight="1">
      <c r="B148" s="32"/>
      <c r="C148" s="132" t="s">
        <v>528</v>
      </c>
      <c r="D148" s="132" t="s">
        <v>191</v>
      </c>
      <c r="E148" s="133" t="s">
        <v>241</v>
      </c>
      <c r="F148" s="134" t="s">
        <v>2675</v>
      </c>
      <c r="G148" s="135" t="s">
        <v>1998</v>
      </c>
      <c r="H148" s="136">
        <v>0</v>
      </c>
      <c r="I148" s="137"/>
      <c r="J148" s="138">
        <f t="shared" si="20"/>
        <v>0</v>
      </c>
      <c r="K148" s="134" t="s">
        <v>18</v>
      </c>
      <c r="L148" s="32"/>
      <c r="M148" s="139" t="s">
        <v>18</v>
      </c>
      <c r="N148" s="140" t="s">
        <v>42</v>
      </c>
      <c r="P148" s="141">
        <f t="shared" si="21"/>
        <v>0</v>
      </c>
      <c r="Q148" s="141">
        <v>0</v>
      </c>
      <c r="R148" s="141">
        <f t="shared" si="22"/>
        <v>0</v>
      </c>
      <c r="S148" s="141">
        <v>0</v>
      </c>
      <c r="T148" s="142">
        <f t="shared" si="23"/>
        <v>0</v>
      </c>
      <c r="AR148" s="143" t="s">
        <v>195</v>
      </c>
      <c r="AT148" s="143" t="s">
        <v>191</v>
      </c>
      <c r="AU148" s="143" t="s">
        <v>80</v>
      </c>
      <c r="AY148" s="17" t="s">
        <v>189</v>
      </c>
      <c r="BE148" s="144">
        <f t="shared" si="24"/>
        <v>0</v>
      </c>
      <c r="BF148" s="144">
        <f t="shared" si="25"/>
        <v>0</v>
      </c>
      <c r="BG148" s="144">
        <f t="shared" si="26"/>
        <v>0</v>
      </c>
      <c r="BH148" s="144">
        <f t="shared" si="27"/>
        <v>0</v>
      </c>
      <c r="BI148" s="144">
        <f t="shared" si="28"/>
        <v>0</v>
      </c>
      <c r="BJ148" s="17" t="s">
        <v>78</v>
      </c>
      <c r="BK148" s="144">
        <f t="shared" si="29"/>
        <v>0</v>
      </c>
      <c r="BL148" s="17" t="s">
        <v>195</v>
      </c>
      <c r="BM148" s="143" t="s">
        <v>1203</v>
      </c>
    </row>
    <row r="149" spans="2:65" s="1" customFormat="1" ht="16.5" customHeight="1">
      <c r="B149" s="32"/>
      <c r="C149" s="132" t="s">
        <v>534</v>
      </c>
      <c r="D149" s="132" t="s">
        <v>191</v>
      </c>
      <c r="E149" s="133" t="s">
        <v>247</v>
      </c>
      <c r="F149" s="134" t="s">
        <v>2676</v>
      </c>
      <c r="G149" s="135" t="s">
        <v>2582</v>
      </c>
      <c r="H149" s="136">
        <v>1</v>
      </c>
      <c r="I149" s="137"/>
      <c r="J149" s="138">
        <f t="shared" si="20"/>
        <v>0</v>
      </c>
      <c r="K149" s="134" t="s">
        <v>18</v>
      </c>
      <c r="L149" s="32"/>
      <c r="M149" s="139" t="s">
        <v>18</v>
      </c>
      <c r="N149" s="140" t="s">
        <v>42</v>
      </c>
      <c r="P149" s="141">
        <f t="shared" si="21"/>
        <v>0</v>
      </c>
      <c r="Q149" s="141">
        <v>0</v>
      </c>
      <c r="R149" s="141">
        <f t="shared" si="22"/>
        <v>0</v>
      </c>
      <c r="S149" s="141">
        <v>0</v>
      </c>
      <c r="T149" s="142">
        <f t="shared" si="23"/>
        <v>0</v>
      </c>
      <c r="AR149" s="143" t="s">
        <v>195</v>
      </c>
      <c r="AT149" s="143" t="s">
        <v>191</v>
      </c>
      <c r="AU149" s="143" t="s">
        <v>80</v>
      </c>
      <c r="AY149" s="17" t="s">
        <v>189</v>
      </c>
      <c r="BE149" s="144">
        <f t="shared" si="24"/>
        <v>0</v>
      </c>
      <c r="BF149" s="144">
        <f t="shared" si="25"/>
        <v>0</v>
      </c>
      <c r="BG149" s="144">
        <f t="shared" si="26"/>
        <v>0</v>
      </c>
      <c r="BH149" s="144">
        <f t="shared" si="27"/>
        <v>0</v>
      </c>
      <c r="BI149" s="144">
        <f t="shared" si="28"/>
        <v>0</v>
      </c>
      <c r="BJ149" s="17" t="s">
        <v>78</v>
      </c>
      <c r="BK149" s="144">
        <f t="shared" si="29"/>
        <v>0</v>
      </c>
      <c r="BL149" s="17" t="s">
        <v>195</v>
      </c>
      <c r="BM149" s="143" t="s">
        <v>1213</v>
      </c>
    </row>
    <row r="150" spans="2:65" s="1" customFormat="1" ht="16.5" customHeight="1">
      <c r="B150" s="32"/>
      <c r="C150" s="132" t="s">
        <v>542</v>
      </c>
      <c r="D150" s="132" t="s">
        <v>191</v>
      </c>
      <c r="E150" s="133" t="s">
        <v>253</v>
      </c>
      <c r="F150" s="134" t="s">
        <v>2677</v>
      </c>
      <c r="G150" s="135" t="s">
        <v>2582</v>
      </c>
      <c r="H150" s="136">
        <v>1</v>
      </c>
      <c r="I150" s="137"/>
      <c r="J150" s="138">
        <f t="shared" si="20"/>
        <v>0</v>
      </c>
      <c r="K150" s="134" t="s">
        <v>18</v>
      </c>
      <c r="L150" s="32"/>
      <c r="M150" s="139" t="s">
        <v>18</v>
      </c>
      <c r="N150" s="140" t="s">
        <v>42</v>
      </c>
      <c r="P150" s="141">
        <f t="shared" si="21"/>
        <v>0</v>
      </c>
      <c r="Q150" s="141">
        <v>0</v>
      </c>
      <c r="R150" s="141">
        <f t="shared" si="22"/>
        <v>0</v>
      </c>
      <c r="S150" s="141">
        <v>0</v>
      </c>
      <c r="T150" s="142">
        <f t="shared" si="23"/>
        <v>0</v>
      </c>
      <c r="AR150" s="143" t="s">
        <v>195</v>
      </c>
      <c r="AT150" s="143" t="s">
        <v>191</v>
      </c>
      <c r="AU150" s="143" t="s">
        <v>80</v>
      </c>
      <c r="AY150" s="17" t="s">
        <v>189</v>
      </c>
      <c r="BE150" s="144">
        <f t="shared" si="24"/>
        <v>0</v>
      </c>
      <c r="BF150" s="144">
        <f t="shared" si="25"/>
        <v>0</v>
      </c>
      <c r="BG150" s="144">
        <f t="shared" si="26"/>
        <v>0</v>
      </c>
      <c r="BH150" s="144">
        <f t="shared" si="27"/>
        <v>0</v>
      </c>
      <c r="BI150" s="144">
        <f t="shared" si="28"/>
        <v>0</v>
      </c>
      <c r="BJ150" s="17" t="s">
        <v>78</v>
      </c>
      <c r="BK150" s="144">
        <f t="shared" si="29"/>
        <v>0</v>
      </c>
      <c r="BL150" s="17" t="s">
        <v>195</v>
      </c>
      <c r="BM150" s="143" t="s">
        <v>1225</v>
      </c>
    </row>
    <row r="151" spans="2:65" s="1" customFormat="1" ht="16.5" customHeight="1">
      <c r="B151" s="32"/>
      <c r="C151" s="132" t="s">
        <v>548</v>
      </c>
      <c r="D151" s="132" t="s">
        <v>191</v>
      </c>
      <c r="E151" s="133" t="s">
        <v>8</v>
      </c>
      <c r="F151" s="134" t="s">
        <v>2678</v>
      </c>
      <c r="G151" s="135" t="s">
        <v>1998</v>
      </c>
      <c r="H151" s="136">
        <v>8</v>
      </c>
      <c r="I151" s="137"/>
      <c r="J151" s="138">
        <f t="shared" si="20"/>
        <v>0</v>
      </c>
      <c r="K151" s="134" t="s">
        <v>18</v>
      </c>
      <c r="L151" s="32"/>
      <c r="M151" s="139" t="s">
        <v>18</v>
      </c>
      <c r="N151" s="140" t="s">
        <v>42</v>
      </c>
      <c r="P151" s="141">
        <f t="shared" si="21"/>
        <v>0</v>
      </c>
      <c r="Q151" s="141">
        <v>0</v>
      </c>
      <c r="R151" s="141">
        <f t="shared" si="22"/>
        <v>0</v>
      </c>
      <c r="S151" s="141">
        <v>0</v>
      </c>
      <c r="T151" s="142">
        <f t="shared" si="23"/>
        <v>0</v>
      </c>
      <c r="AR151" s="143" t="s">
        <v>195</v>
      </c>
      <c r="AT151" s="143" t="s">
        <v>191</v>
      </c>
      <c r="AU151" s="143" t="s">
        <v>80</v>
      </c>
      <c r="AY151" s="17" t="s">
        <v>189</v>
      </c>
      <c r="BE151" s="144">
        <f t="shared" si="24"/>
        <v>0</v>
      </c>
      <c r="BF151" s="144">
        <f t="shared" si="25"/>
        <v>0</v>
      </c>
      <c r="BG151" s="144">
        <f t="shared" si="26"/>
        <v>0</v>
      </c>
      <c r="BH151" s="144">
        <f t="shared" si="27"/>
        <v>0</v>
      </c>
      <c r="BI151" s="144">
        <f t="shared" si="28"/>
        <v>0</v>
      </c>
      <c r="BJ151" s="17" t="s">
        <v>78</v>
      </c>
      <c r="BK151" s="144">
        <f t="shared" si="29"/>
        <v>0</v>
      </c>
      <c r="BL151" s="17" t="s">
        <v>195</v>
      </c>
      <c r="BM151" s="143" t="s">
        <v>1236</v>
      </c>
    </row>
    <row r="152" spans="2:65" s="1" customFormat="1" ht="16.5" customHeight="1">
      <c r="B152" s="32"/>
      <c r="C152" s="132" t="s">
        <v>554</v>
      </c>
      <c r="D152" s="132" t="s">
        <v>191</v>
      </c>
      <c r="E152" s="133" t="s">
        <v>270</v>
      </c>
      <c r="F152" s="134" t="s">
        <v>2679</v>
      </c>
      <c r="G152" s="135" t="s">
        <v>1998</v>
      </c>
      <c r="H152" s="136">
        <v>2</v>
      </c>
      <c r="I152" s="137"/>
      <c r="J152" s="138">
        <f t="shared" si="20"/>
        <v>0</v>
      </c>
      <c r="K152" s="134" t="s">
        <v>18</v>
      </c>
      <c r="L152" s="32"/>
      <c r="M152" s="187" t="s">
        <v>18</v>
      </c>
      <c r="N152" s="188" t="s">
        <v>42</v>
      </c>
      <c r="O152" s="185"/>
      <c r="P152" s="189">
        <f t="shared" si="21"/>
        <v>0</v>
      </c>
      <c r="Q152" s="189">
        <v>0</v>
      </c>
      <c r="R152" s="189">
        <f t="shared" si="22"/>
        <v>0</v>
      </c>
      <c r="S152" s="189">
        <v>0</v>
      </c>
      <c r="T152" s="190">
        <f t="shared" si="23"/>
        <v>0</v>
      </c>
      <c r="AR152" s="143" t="s">
        <v>195</v>
      </c>
      <c r="AT152" s="143" t="s">
        <v>191</v>
      </c>
      <c r="AU152" s="143" t="s">
        <v>80</v>
      </c>
      <c r="AY152" s="17" t="s">
        <v>189</v>
      </c>
      <c r="BE152" s="144">
        <f t="shared" si="24"/>
        <v>0</v>
      </c>
      <c r="BF152" s="144">
        <f t="shared" si="25"/>
        <v>0</v>
      </c>
      <c r="BG152" s="144">
        <f t="shared" si="26"/>
        <v>0</v>
      </c>
      <c r="BH152" s="144">
        <f t="shared" si="27"/>
        <v>0</v>
      </c>
      <c r="BI152" s="144">
        <f t="shared" si="28"/>
        <v>0</v>
      </c>
      <c r="BJ152" s="17" t="s">
        <v>78</v>
      </c>
      <c r="BK152" s="144">
        <f t="shared" si="29"/>
        <v>0</v>
      </c>
      <c r="BL152" s="17" t="s">
        <v>195</v>
      </c>
      <c r="BM152" s="143" t="s">
        <v>1246</v>
      </c>
    </row>
    <row r="153" spans="2:65" s="1" customFormat="1" ht="6.95" customHeight="1">
      <c r="B153" s="40"/>
      <c r="C153" s="41"/>
      <c r="D153" s="41"/>
      <c r="E153" s="41"/>
      <c r="F153" s="41"/>
      <c r="G153" s="41"/>
      <c r="H153" s="41"/>
      <c r="I153" s="41"/>
      <c r="J153" s="41"/>
      <c r="K153" s="41"/>
      <c r="L153" s="32"/>
    </row>
  </sheetData>
  <sheetProtection algorithmName="SHA-512" hashValue="c16EQCxPSVf++GFj/M9wPCZR3HOsguFjtZodIXbknVbax6iwfcRVxQxlvFbgyXIVQsxfHNHZn6yGn5DgaR81uw==" saltValue="i2kBL7R3TpdPbNpuQEnDWWOkkJ8I+1xq33PnDrsrE1Pq5OJbt7MRSzwYwK9e8iYG324n+WgV8LxGojjxTPg2bw==" spinCount="100000" sheet="1" objects="1" scenarios="1" formatColumns="0" formatRows="0" autoFilter="0"/>
  <autoFilter ref="C88:K152" xr:uid="{00000000-0009-0000-0000-000005000000}"/>
  <mergeCells count="12">
    <mergeCell ref="E81:H81"/>
    <mergeCell ref="L2:V2"/>
    <mergeCell ref="E50:H50"/>
    <mergeCell ref="E52:H52"/>
    <mergeCell ref="E54:H54"/>
    <mergeCell ref="E77:H77"/>
    <mergeCell ref="E79:H79"/>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78"/>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101</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 customHeight="1">
      <c r="B8" s="20"/>
      <c r="D8" s="27" t="s">
        <v>150</v>
      </c>
      <c r="L8" s="20"/>
    </row>
    <row r="9" spans="2:46" s="1" customFormat="1" ht="16.5" customHeight="1">
      <c r="B9" s="32"/>
      <c r="E9" s="347" t="s">
        <v>151</v>
      </c>
      <c r="F9" s="346"/>
      <c r="G9" s="346"/>
      <c r="H9" s="346"/>
      <c r="L9" s="32"/>
    </row>
    <row r="10" spans="2:46" s="1" customFormat="1" ht="12" customHeight="1">
      <c r="B10" s="32"/>
      <c r="D10" s="27" t="s">
        <v>152</v>
      </c>
      <c r="L10" s="32"/>
    </row>
    <row r="11" spans="2:46" s="1" customFormat="1" ht="16.5" customHeight="1">
      <c r="B11" s="32"/>
      <c r="E11" s="342" t="s">
        <v>2680</v>
      </c>
      <c r="F11" s="346"/>
      <c r="G11" s="346"/>
      <c r="H11" s="346"/>
      <c r="L11" s="32"/>
    </row>
    <row r="12" spans="2:46" s="1" customFormat="1">
      <c r="B12" s="32"/>
      <c r="L12" s="32"/>
    </row>
    <row r="13" spans="2:46" s="1" customFormat="1" ht="12" customHeight="1">
      <c r="B13" s="32"/>
      <c r="D13" s="27" t="s">
        <v>17</v>
      </c>
      <c r="F13" s="25" t="s">
        <v>18</v>
      </c>
      <c r="I13" s="27" t="s">
        <v>19</v>
      </c>
      <c r="J13" s="25" t="s">
        <v>18</v>
      </c>
      <c r="L13" s="32"/>
    </row>
    <row r="14" spans="2:46" s="1" customFormat="1" ht="12" customHeight="1">
      <c r="B14" s="32"/>
      <c r="D14" s="27" t="s">
        <v>20</v>
      </c>
      <c r="F14" s="25" t="s">
        <v>2164</v>
      </c>
      <c r="I14" s="27" t="s">
        <v>22</v>
      </c>
      <c r="J14" s="48" t="str">
        <f>'Rekapitulace stavby'!AN8</f>
        <v>3. 4. 2024</v>
      </c>
      <c r="L14" s="32"/>
    </row>
    <row r="15" spans="2:46" s="1" customFormat="1" ht="10.9" customHeight="1">
      <c r="B15" s="32"/>
      <c r="L15" s="32"/>
    </row>
    <row r="16" spans="2:46" s="1" customFormat="1" ht="12" customHeight="1">
      <c r="B16" s="32"/>
      <c r="D16" s="27" t="s">
        <v>24</v>
      </c>
      <c r="I16" s="27" t="s">
        <v>25</v>
      </c>
      <c r="J16" s="25" t="str">
        <f>IF('Rekapitulace stavby'!AN10="","",'Rekapitulace stavby'!AN10)</f>
        <v/>
      </c>
      <c r="L16" s="32"/>
    </row>
    <row r="17" spans="2:12" s="1" customFormat="1" ht="18" customHeight="1">
      <c r="B17" s="32"/>
      <c r="E17" s="25" t="str">
        <f>IF('Rekapitulace stavby'!E11="","",'Rekapitulace stavby'!E11)</f>
        <v>Česká zemědělská univerzita</v>
      </c>
      <c r="I17" s="27" t="s">
        <v>27</v>
      </c>
      <c r="J17" s="25" t="str">
        <f>IF('Rekapitulace stavby'!AN11="","",'Rekapitulace stavby'!AN11)</f>
        <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349" t="str">
        <f>'Rekapitulace stavby'!E14</f>
        <v>Vyplň údaj</v>
      </c>
      <c r="F20" s="332"/>
      <c r="G20" s="332"/>
      <c r="H20" s="33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tr">
        <f>IF('Rekapitulace stavby'!AN16="","",'Rekapitulace stavby'!AN16)</f>
        <v/>
      </c>
      <c r="L22" s="32"/>
    </row>
    <row r="23" spans="2:12" s="1" customFormat="1" ht="18" customHeight="1">
      <c r="B23" s="32"/>
      <c r="E23" s="25" t="str">
        <f>IF('Rekapitulace stavby'!E17="","",'Rekapitulace stavby'!E17)</f>
        <v>GREBNER,  spol. s r.o.</v>
      </c>
      <c r="I23" s="27" t="s">
        <v>27</v>
      </c>
      <c r="J23" s="25" t="str">
        <f>IF('Rekapitulace stavby'!AN17="","",'Rekapitulace stavby'!AN17)</f>
        <v/>
      </c>
      <c r="L23" s="32"/>
    </row>
    <row r="24" spans="2:12" s="1" customFormat="1" ht="6.95" customHeight="1">
      <c r="B24" s="32"/>
      <c r="L24" s="32"/>
    </row>
    <row r="25" spans="2:12" s="1" customFormat="1" ht="12" customHeight="1">
      <c r="B25" s="32"/>
      <c r="D25" s="27" t="s">
        <v>33</v>
      </c>
      <c r="I25" s="27" t="s">
        <v>25</v>
      </c>
      <c r="J25" s="25" t="str">
        <f>IF('Rekapitulace stavby'!AN19="","",'Rekapitulace stavby'!AN19)</f>
        <v/>
      </c>
      <c r="L25" s="32"/>
    </row>
    <row r="26" spans="2:12" s="1" customFormat="1" ht="18" customHeight="1">
      <c r="B26" s="32"/>
      <c r="E26" s="25" t="str">
        <f>IF('Rekapitulace stavby'!E20="","",'Rekapitulace stavby'!E20)</f>
        <v>Ing. Josef Němeček</v>
      </c>
      <c r="I26" s="27" t="s">
        <v>27</v>
      </c>
      <c r="J26" s="25" t="str">
        <f>IF('Rekapitulace stavby'!AN20="","",'Rekapitulace stavby'!AN20)</f>
        <v/>
      </c>
      <c r="L26" s="32"/>
    </row>
    <row r="27" spans="2:12" s="1" customFormat="1" ht="6.95" customHeight="1">
      <c r="B27" s="32"/>
      <c r="L27" s="32"/>
    </row>
    <row r="28" spans="2:12" s="1" customFormat="1" ht="12" customHeight="1">
      <c r="B28" s="32"/>
      <c r="D28" s="27" t="s">
        <v>35</v>
      </c>
      <c r="L28" s="32"/>
    </row>
    <row r="29" spans="2:12" s="7" customFormat="1" ht="16.5" customHeight="1">
      <c r="B29" s="90"/>
      <c r="E29" s="336" t="s">
        <v>18</v>
      </c>
      <c r="F29" s="336"/>
      <c r="G29" s="336"/>
      <c r="H29" s="336"/>
      <c r="L29" s="90"/>
    </row>
    <row r="30" spans="2:12" s="1" customFormat="1" ht="6.95" customHeight="1">
      <c r="B30" s="32"/>
      <c r="L30" s="32"/>
    </row>
    <row r="31" spans="2:12" s="1" customFormat="1" ht="6.95" customHeight="1">
      <c r="B31" s="32"/>
      <c r="D31" s="49"/>
      <c r="E31" s="49"/>
      <c r="F31" s="49"/>
      <c r="G31" s="49"/>
      <c r="H31" s="49"/>
      <c r="I31" s="49"/>
      <c r="J31" s="49"/>
      <c r="K31" s="49"/>
      <c r="L31" s="32"/>
    </row>
    <row r="32" spans="2:12" s="1" customFormat="1" ht="25.35" customHeight="1">
      <c r="B32" s="32"/>
      <c r="D32" s="91" t="s">
        <v>37</v>
      </c>
      <c r="J32" s="61">
        <f>ROUND(J91, 2)</f>
        <v>0</v>
      </c>
      <c r="L32" s="32"/>
    </row>
    <row r="33" spans="2:12" s="1" customFormat="1" ht="6.95" customHeight="1">
      <c r="B33" s="32"/>
      <c r="D33" s="49"/>
      <c r="E33" s="49"/>
      <c r="F33" s="49"/>
      <c r="G33" s="49"/>
      <c r="H33" s="49"/>
      <c r="I33" s="49"/>
      <c r="J33" s="49"/>
      <c r="K33" s="49"/>
      <c r="L33" s="32"/>
    </row>
    <row r="34" spans="2:12" s="1" customFormat="1" ht="14.45" customHeight="1">
      <c r="B34" s="32"/>
      <c r="F34" s="92" t="s">
        <v>39</v>
      </c>
      <c r="I34" s="92" t="s">
        <v>38</v>
      </c>
      <c r="J34" s="92" t="s">
        <v>40</v>
      </c>
      <c r="L34" s="32"/>
    </row>
    <row r="35" spans="2:12" s="1" customFormat="1" ht="14.45" customHeight="1">
      <c r="B35" s="32"/>
      <c r="D35" s="93" t="s">
        <v>41</v>
      </c>
      <c r="E35" s="27" t="s">
        <v>42</v>
      </c>
      <c r="F35" s="81">
        <f>ROUND((SUM(BE91:BE177)),  2)</f>
        <v>0</v>
      </c>
      <c r="I35" s="94">
        <v>0.21</v>
      </c>
      <c r="J35" s="81">
        <f>ROUND(((SUM(BE91:BE177))*I35),  2)</f>
        <v>0</v>
      </c>
      <c r="L35" s="32"/>
    </row>
    <row r="36" spans="2:12" s="1" customFormat="1" ht="14.45" customHeight="1">
      <c r="B36" s="32"/>
      <c r="E36" s="27" t="s">
        <v>43</v>
      </c>
      <c r="F36" s="81">
        <f>ROUND((SUM(BF91:BF177)),  2)</f>
        <v>0</v>
      </c>
      <c r="I36" s="94">
        <v>0.12</v>
      </c>
      <c r="J36" s="81">
        <f>ROUND(((SUM(BF91:BF177))*I36),  2)</f>
        <v>0</v>
      </c>
      <c r="L36" s="32"/>
    </row>
    <row r="37" spans="2:12" s="1" customFormat="1" ht="14.45" hidden="1" customHeight="1">
      <c r="B37" s="32"/>
      <c r="E37" s="27" t="s">
        <v>44</v>
      </c>
      <c r="F37" s="81">
        <f>ROUND((SUM(BG91:BG177)),  2)</f>
        <v>0</v>
      </c>
      <c r="I37" s="94">
        <v>0.21</v>
      </c>
      <c r="J37" s="81">
        <f>0</f>
        <v>0</v>
      </c>
      <c r="L37" s="32"/>
    </row>
    <row r="38" spans="2:12" s="1" customFormat="1" ht="14.45" hidden="1" customHeight="1">
      <c r="B38" s="32"/>
      <c r="E38" s="27" t="s">
        <v>45</v>
      </c>
      <c r="F38" s="81">
        <f>ROUND((SUM(BH91:BH177)),  2)</f>
        <v>0</v>
      </c>
      <c r="I38" s="94">
        <v>0.12</v>
      </c>
      <c r="J38" s="81">
        <f>0</f>
        <v>0</v>
      </c>
      <c r="L38" s="32"/>
    </row>
    <row r="39" spans="2:12" s="1" customFormat="1" ht="14.45" hidden="1" customHeight="1">
      <c r="B39" s="32"/>
      <c r="E39" s="27" t="s">
        <v>46</v>
      </c>
      <c r="F39" s="81">
        <f>ROUND((SUM(BI91:BI177)),  2)</f>
        <v>0</v>
      </c>
      <c r="I39" s="94">
        <v>0</v>
      </c>
      <c r="J39" s="81">
        <f>0</f>
        <v>0</v>
      </c>
      <c r="L39" s="32"/>
    </row>
    <row r="40" spans="2:12" s="1" customFormat="1" ht="6.95" customHeight="1">
      <c r="B40" s="32"/>
      <c r="L40" s="32"/>
    </row>
    <row r="41" spans="2:12" s="1" customFormat="1" ht="25.35" customHeight="1">
      <c r="B41" s="32"/>
      <c r="C41" s="95"/>
      <c r="D41" s="96" t="s">
        <v>47</v>
      </c>
      <c r="E41" s="52"/>
      <c r="F41" s="52"/>
      <c r="G41" s="97" t="s">
        <v>48</v>
      </c>
      <c r="H41" s="98" t="s">
        <v>49</v>
      </c>
      <c r="I41" s="52"/>
      <c r="J41" s="99">
        <f>SUM(J32:J39)</f>
        <v>0</v>
      </c>
      <c r="K41" s="100"/>
      <c r="L41" s="32"/>
    </row>
    <row r="42" spans="2:12" s="1" customFormat="1" ht="14.45" customHeight="1">
      <c r="B42" s="40"/>
      <c r="C42" s="41"/>
      <c r="D42" s="41"/>
      <c r="E42" s="41"/>
      <c r="F42" s="41"/>
      <c r="G42" s="41"/>
      <c r="H42" s="41"/>
      <c r="I42" s="41"/>
      <c r="J42" s="41"/>
      <c r="K42" s="41"/>
      <c r="L42" s="32"/>
    </row>
    <row r="46" spans="2:12" s="1" customFormat="1" ht="6.95" customHeight="1">
      <c r="B46" s="42"/>
      <c r="C46" s="43"/>
      <c r="D46" s="43"/>
      <c r="E46" s="43"/>
      <c r="F46" s="43"/>
      <c r="G46" s="43"/>
      <c r="H46" s="43"/>
      <c r="I46" s="43"/>
      <c r="J46" s="43"/>
      <c r="K46" s="43"/>
      <c r="L46" s="32"/>
    </row>
    <row r="47" spans="2:12" s="1" customFormat="1" ht="24.95" customHeight="1">
      <c r="B47" s="32"/>
      <c r="C47" s="21" t="s">
        <v>155</v>
      </c>
      <c r="L47" s="32"/>
    </row>
    <row r="48" spans="2:12" s="1" customFormat="1" ht="6.95" customHeight="1">
      <c r="B48" s="32"/>
      <c r="L48" s="32"/>
    </row>
    <row r="49" spans="2:47" s="1" customFormat="1" ht="12" customHeight="1">
      <c r="B49" s="32"/>
      <c r="C49" s="27" t="s">
        <v>15</v>
      </c>
      <c r="L49" s="32"/>
    </row>
    <row r="50" spans="2:47" s="1" customFormat="1" ht="16.5" customHeight="1">
      <c r="B50" s="32"/>
      <c r="E50" s="347" t="str">
        <f>E7</f>
        <v>Rekonstrukce pavilonu údržby - A, úprava 13.6.2025</v>
      </c>
      <c r="F50" s="348"/>
      <c r="G50" s="348"/>
      <c r="H50" s="348"/>
      <c r="L50" s="32"/>
    </row>
    <row r="51" spans="2:47" ht="12" customHeight="1">
      <c r="B51" s="20"/>
      <c r="C51" s="27" t="s">
        <v>150</v>
      </c>
      <c r="L51" s="20"/>
    </row>
    <row r="52" spans="2:47" s="1" customFormat="1" ht="16.5" customHeight="1">
      <c r="B52" s="32"/>
      <c r="E52" s="347" t="s">
        <v>151</v>
      </c>
      <c r="F52" s="346"/>
      <c r="G52" s="346"/>
      <c r="H52" s="346"/>
      <c r="L52" s="32"/>
    </row>
    <row r="53" spans="2:47" s="1" customFormat="1" ht="12" customHeight="1">
      <c r="B53" s="32"/>
      <c r="C53" s="27" t="s">
        <v>152</v>
      </c>
      <c r="L53" s="32"/>
    </row>
    <row r="54" spans="2:47" s="1" customFormat="1" ht="16.5" customHeight="1">
      <c r="B54" s="32"/>
      <c r="E54" s="342" t="str">
        <f>E11</f>
        <v>05 - SO 01.4 - Vytápění / Chlazení</v>
      </c>
      <c r="F54" s="346"/>
      <c r="G54" s="346"/>
      <c r="H54" s="346"/>
      <c r="L54" s="32"/>
    </row>
    <row r="55" spans="2:47" s="1" customFormat="1" ht="6.95" customHeight="1">
      <c r="B55" s="32"/>
      <c r="L55" s="32"/>
    </row>
    <row r="56" spans="2:47" s="1" customFormat="1" ht="12" customHeight="1">
      <c r="B56" s="32"/>
      <c r="C56" s="27" t="s">
        <v>20</v>
      </c>
      <c r="F56" s="25" t="str">
        <f>F14</f>
        <v xml:space="preserve"> </v>
      </c>
      <c r="I56" s="27" t="s">
        <v>22</v>
      </c>
      <c r="J56" s="48" t="str">
        <f>IF(J14="","",J14)</f>
        <v>3. 4. 2024</v>
      </c>
      <c r="L56" s="32"/>
    </row>
    <row r="57" spans="2:47" s="1" customFormat="1" ht="6.95" customHeight="1">
      <c r="B57" s="32"/>
      <c r="L57" s="32"/>
    </row>
    <row r="58" spans="2:47" s="1" customFormat="1" ht="25.7" customHeight="1">
      <c r="B58" s="32"/>
      <c r="C58" s="27" t="s">
        <v>24</v>
      </c>
      <c r="F58" s="25" t="str">
        <f>E17</f>
        <v>Česká zemědělská univerzita</v>
      </c>
      <c r="I58" s="27" t="s">
        <v>30</v>
      </c>
      <c r="J58" s="30" t="str">
        <f>E23</f>
        <v>GREBNER,  spol. s r.o.</v>
      </c>
      <c r="L58" s="32"/>
    </row>
    <row r="59" spans="2:47" s="1" customFormat="1" ht="15.2" customHeight="1">
      <c r="B59" s="32"/>
      <c r="C59" s="27" t="s">
        <v>28</v>
      </c>
      <c r="F59" s="25" t="str">
        <f>IF(E20="","",E20)</f>
        <v>Vyplň údaj</v>
      </c>
      <c r="I59" s="27" t="s">
        <v>33</v>
      </c>
      <c r="J59" s="30" t="str">
        <f>E26</f>
        <v>Ing. Josef Němeček</v>
      </c>
      <c r="L59" s="32"/>
    </row>
    <row r="60" spans="2:47" s="1" customFormat="1" ht="10.35" customHeight="1">
      <c r="B60" s="32"/>
      <c r="L60" s="32"/>
    </row>
    <row r="61" spans="2:47" s="1" customFormat="1" ht="29.25" customHeight="1">
      <c r="B61" s="32"/>
      <c r="C61" s="101" t="s">
        <v>156</v>
      </c>
      <c r="D61" s="95"/>
      <c r="E61" s="95"/>
      <c r="F61" s="95"/>
      <c r="G61" s="95"/>
      <c r="H61" s="95"/>
      <c r="I61" s="95"/>
      <c r="J61" s="102" t="s">
        <v>157</v>
      </c>
      <c r="K61" s="95"/>
      <c r="L61" s="32"/>
    </row>
    <row r="62" spans="2:47" s="1" customFormat="1" ht="10.35" customHeight="1">
      <c r="B62" s="32"/>
      <c r="L62" s="32"/>
    </row>
    <row r="63" spans="2:47" s="1" customFormat="1" ht="22.9" customHeight="1">
      <c r="B63" s="32"/>
      <c r="C63" s="103" t="s">
        <v>69</v>
      </c>
      <c r="J63" s="61">
        <f>J91</f>
        <v>0</v>
      </c>
      <c r="L63" s="32"/>
      <c r="AU63" s="17" t="s">
        <v>158</v>
      </c>
    </row>
    <row r="64" spans="2:47" s="8" customFormat="1" ht="24.95" customHeight="1">
      <c r="B64" s="104"/>
      <c r="D64" s="105" t="s">
        <v>2569</v>
      </c>
      <c r="E64" s="106"/>
      <c r="F64" s="106"/>
      <c r="G64" s="106"/>
      <c r="H64" s="106"/>
      <c r="I64" s="106"/>
      <c r="J64" s="107">
        <f>J92</f>
        <v>0</v>
      </c>
      <c r="L64" s="104"/>
    </row>
    <row r="65" spans="2:12" s="9" customFormat="1" ht="19.899999999999999" customHeight="1">
      <c r="B65" s="108"/>
      <c r="D65" s="109" t="s">
        <v>2681</v>
      </c>
      <c r="E65" s="110"/>
      <c r="F65" s="110"/>
      <c r="G65" s="110"/>
      <c r="H65" s="110"/>
      <c r="I65" s="110"/>
      <c r="J65" s="111">
        <f>J93</f>
        <v>0</v>
      </c>
      <c r="L65" s="108"/>
    </row>
    <row r="66" spans="2:12" s="9" customFormat="1" ht="19.899999999999999" customHeight="1">
      <c r="B66" s="108"/>
      <c r="D66" s="109" t="s">
        <v>2682</v>
      </c>
      <c r="E66" s="110"/>
      <c r="F66" s="110"/>
      <c r="G66" s="110"/>
      <c r="H66" s="110"/>
      <c r="I66" s="110"/>
      <c r="J66" s="111">
        <f>J122</f>
        <v>0</v>
      </c>
      <c r="L66" s="108"/>
    </row>
    <row r="67" spans="2:12" s="9" customFormat="1" ht="19.899999999999999" customHeight="1">
      <c r="B67" s="108"/>
      <c r="D67" s="109" t="s">
        <v>2683</v>
      </c>
      <c r="E67" s="110"/>
      <c r="F67" s="110"/>
      <c r="G67" s="110"/>
      <c r="H67" s="110"/>
      <c r="I67" s="110"/>
      <c r="J67" s="111">
        <f>J144</f>
        <v>0</v>
      </c>
      <c r="L67" s="108"/>
    </row>
    <row r="68" spans="2:12" s="9" customFormat="1" ht="19.899999999999999" customHeight="1">
      <c r="B68" s="108"/>
      <c r="D68" s="109" t="s">
        <v>2684</v>
      </c>
      <c r="E68" s="110"/>
      <c r="F68" s="110"/>
      <c r="G68" s="110"/>
      <c r="H68" s="110"/>
      <c r="I68" s="110"/>
      <c r="J68" s="111">
        <f>J150</f>
        <v>0</v>
      </c>
      <c r="L68" s="108"/>
    </row>
    <row r="69" spans="2:12" s="9" customFormat="1" ht="19.899999999999999" customHeight="1">
      <c r="B69" s="108"/>
      <c r="D69" s="109" t="s">
        <v>2572</v>
      </c>
      <c r="E69" s="110"/>
      <c r="F69" s="110"/>
      <c r="G69" s="110"/>
      <c r="H69" s="110"/>
      <c r="I69" s="110"/>
      <c r="J69" s="111">
        <f>J164</f>
        <v>0</v>
      </c>
      <c r="L69" s="108"/>
    </row>
    <row r="70" spans="2:12" s="1" customFormat="1" ht="21.75" customHeight="1">
      <c r="B70" s="32"/>
      <c r="L70" s="32"/>
    </row>
    <row r="71" spans="2:12" s="1" customFormat="1" ht="6.95" customHeight="1">
      <c r="B71" s="40"/>
      <c r="C71" s="41"/>
      <c r="D71" s="41"/>
      <c r="E71" s="41"/>
      <c r="F71" s="41"/>
      <c r="G71" s="41"/>
      <c r="H71" s="41"/>
      <c r="I71" s="41"/>
      <c r="J71" s="41"/>
      <c r="K71" s="41"/>
      <c r="L71" s="32"/>
    </row>
    <row r="75" spans="2:12" s="1" customFormat="1" ht="6.95" customHeight="1">
      <c r="B75" s="42"/>
      <c r="C75" s="43"/>
      <c r="D75" s="43"/>
      <c r="E75" s="43"/>
      <c r="F75" s="43"/>
      <c r="G75" s="43"/>
      <c r="H75" s="43"/>
      <c r="I75" s="43"/>
      <c r="J75" s="43"/>
      <c r="K75" s="43"/>
      <c r="L75" s="32"/>
    </row>
    <row r="76" spans="2:12" s="1" customFormat="1" ht="24.95" customHeight="1">
      <c r="B76" s="32"/>
      <c r="C76" s="21" t="s">
        <v>174</v>
      </c>
      <c r="L76" s="32"/>
    </row>
    <row r="77" spans="2:12" s="1" customFormat="1" ht="6.95" customHeight="1">
      <c r="B77" s="32"/>
      <c r="L77" s="32"/>
    </row>
    <row r="78" spans="2:12" s="1" customFormat="1" ht="12" customHeight="1">
      <c r="B78" s="32"/>
      <c r="C78" s="27" t="s">
        <v>15</v>
      </c>
      <c r="L78" s="32"/>
    </row>
    <row r="79" spans="2:12" s="1" customFormat="1" ht="16.5" customHeight="1">
      <c r="B79" s="32"/>
      <c r="E79" s="347" t="str">
        <f>E7</f>
        <v>Rekonstrukce pavilonu údržby - A, úprava 13.6.2025</v>
      </c>
      <c r="F79" s="348"/>
      <c r="G79" s="348"/>
      <c r="H79" s="348"/>
      <c r="L79" s="32"/>
    </row>
    <row r="80" spans="2:12" ht="12" customHeight="1">
      <c r="B80" s="20"/>
      <c r="C80" s="27" t="s">
        <v>150</v>
      </c>
      <c r="L80" s="20"/>
    </row>
    <row r="81" spans="2:65" s="1" customFormat="1" ht="16.5" customHeight="1">
      <c r="B81" s="32"/>
      <c r="E81" s="347" t="s">
        <v>151</v>
      </c>
      <c r="F81" s="346"/>
      <c r="G81" s="346"/>
      <c r="H81" s="346"/>
      <c r="L81" s="32"/>
    </row>
    <row r="82" spans="2:65" s="1" customFormat="1" ht="12" customHeight="1">
      <c r="B82" s="32"/>
      <c r="C82" s="27" t="s">
        <v>152</v>
      </c>
      <c r="L82" s="32"/>
    </row>
    <row r="83" spans="2:65" s="1" customFormat="1" ht="16.5" customHeight="1">
      <c r="B83" s="32"/>
      <c r="E83" s="342" t="str">
        <f>E11</f>
        <v>05 - SO 01.4 - Vytápění / Chlazení</v>
      </c>
      <c r="F83" s="346"/>
      <c r="G83" s="346"/>
      <c r="H83" s="346"/>
      <c r="L83" s="32"/>
    </row>
    <row r="84" spans="2:65" s="1" customFormat="1" ht="6.95" customHeight="1">
      <c r="B84" s="32"/>
      <c r="L84" s="32"/>
    </row>
    <row r="85" spans="2:65" s="1" customFormat="1" ht="12" customHeight="1">
      <c r="B85" s="32"/>
      <c r="C85" s="27" t="s">
        <v>20</v>
      </c>
      <c r="F85" s="25" t="str">
        <f>F14</f>
        <v xml:space="preserve"> </v>
      </c>
      <c r="I85" s="27" t="s">
        <v>22</v>
      </c>
      <c r="J85" s="48" t="str">
        <f>IF(J14="","",J14)</f>
        <v>3. 4. 2024</v>
      </c>
      <c r="L85" s="32"/>
    </row>
    <row r="86" spans="2:65" s="1" customFormat="1" ht="6.95" customHeight="1">
      <c r="B86" s="32"/>
      <c r="L86" s="32"/>
    </row>
    <row r="87" spans="2:65" s="1" customFormat="1" ht="25.7" customHeight="1">
      <c r="B87" s="32"/>
      <c r="C87" s="27" t="s">
        <v>24</v>
      </c>
      <c r="F87" s="25" t="str">
        <f>E17</f>
        <v>Česká zemědělská univerzita</v>
      </c>
      <c r="I87" s="27" t="s">
        <v>30</v>
      </c>
      <c r="J87" s="30" t="str">
        <f>E23</f>
        <v>GREBNER,  spol. s r.o.</v>
      </c>
      <c r="L87" s="32"/>
    </row>
    <row r="88" spans="2:65" s="1" customFormat="1" ht="15.2" customHeight="1">
      <c r="B88" s="32"/>
      <c r="C88" s="27" t="s">
        <v>28</v>
      </c>
      <c r="F88" s="25" t="str">
        <f>IF(E20="","",E20)</f>
        <v>Vyplň údaj</v>
      </c>
      <c r="I88" s="27" t="s">
        <v>33</v>
      </c>
      <c r="J88" s="30" t="str">
        <f>E26</f>
        <v>Ing. Josef Němeček</v>
      </c>
      <c r="L88" s="32"/>
    </row>
    <row r="89" spans="2:65" s="1" customFormat="1" ht="10.35" customHeight="1">
      <c r="B89" s="32"/>
      <c r="L89" s="32"/>
    </row>
    <row r="90" spans="2:65" s="10" customFormat="1" ht="29.25" customHeight="1">
      <c r="B90" s="112"/>
      <c r="C90" s="113" t="s">
        <v>175</v>
      </c>
      <c r="D90" s="114" t="s">
        <v>56</v>
      </c>
      <c r="E90" s="114" t="s">
        <v>52</v>
      </c>
      <c r="F90" s="114" t="s">
        <v>53</v>
      </c>
      <c r="G90" s="114" t="s">
        <v>176</v>
      </c>
      <c r="H90" s="114" t="s">
        <v>177</v>
      </c>
      <c r="I90" s="114" t="s">
        <v>178</v>
      </c>
      <c r="J90" s="114" t="s">
        <v>157</v>
      </c>
      <c r="K90" s="115" t="s">
        <v>179</v>
      </c>
      <c r="L90" s="112"/>
      <c r="M90" s="54" t="s">
        <v>18</v>
      </c>
      <c r="N90" s="55" t="s">
        <v>41</v>
      </c>
      <c r="O90" s="55" t="s">
        <v>180</v>
      </c>
      <c r="P90" s="55" t="s">
        <v>181</v>
      </c>
      <c r="Q90" s="55" t="s">
        <v>182</v>
      </c>
      <c r="R90" s="55" t="s">
        <v>183</v>
      </c>
      <c r="S90" s="55" t="s">
        <v>184</v>
      </c>
      <c r="T90" s="56" t="s">
        <v>185</v>
      </c>
    </row>
    <row r="91" spans="2:65" s="1" customFormat="1" ht="22.9" customHeight="1">
      <c r="B91" s="32"/>
      <c r="C91" s="59" t="s">
        <v>186</v>
      </c>
      <c r="J91" s="116">
        <f>BK91</f>
        <v>0</v>
      </c>
      <c r="L91" s="32"/>
      <c r="M91" s="57"/>
      <c r="N91" s="49"/>
      <c r="O91" s="49"/>
      <c r="P91" s="117">
        <f>P92</f>
        <v>0</v>
      </c>
      <c r="Q91" s="49"/>
      <c r="R91" s="117">
        <f>R92</f>
        <v>0</v>
      </c>
      <c r="S91" s="49"/>
      <c r="T91" s="118">
        <f>T92</f>
        <v>0</v>
      </c>
      <c r="AT91" s="17" t="s">
        <v>70</v>
      </c>
      <c r="AU91" s="17" t="s">
        <v>158</v>
      </c>
      <c r="BK91" s="119">
        <f>BK92</f>
        <v>0</v>
      </c>
    </row>
    <row r="92" spans="2:65" s="11" customFormat="1" ht="25.9" customHeight="1">
      <c r="B92" s="120"/>
      <c r="D92" s="121" t="s">
        <v>70</v>
      </c>
      <c r="E92" s="122" t="s">
        <v>2573</v>
      </c>
      <c r="F92" s="122" t="s">
        <v>2574</v>
      </c>
      <c r="I92" s="123"/>
      <c r="J92" s="124">
        <f>BK92</f>
        <v>0</v>
      </c>
      <c r="L92" s="120"/>
      <c r="M92" s="125"/>
      <c r="P92" s="126">
        <f>P93+P122+P144+P150+P164</f>
        <v>0</v>
      </c>
      <c r="R92" s="126">
        <f>R93+R122+R144+R150+R164</f>
        <v>0</v>
      </c>
      <c r="T92" s="127">
        <f>T93+T122+T144+T150+T164</f>
        <v>0</v>
      </c>
      <c r="AR92" s="121" t="s">
        <v>78</v>
      </c>
      <c r="AT92" s="128" t="s">
        <v>70</v>
      </c>
      <c r="AU92" s="128" t="s">
        <v>71</v>
      </c>
      <c r="AY92" s="121" t="s">
        <v>189</v>
      </c>
      <c r="BK92" s="129">
        <f>BK93+BK122+BK144+BK150+BK164</f>
        <v>0</v>
      </c>
    </row>
    <row r="93" spans="2:65" s="11" customFormat="1" ht="22.9" customHeight="1">
      <c r="B93" s="120"/>
      <c r="D93" s="121" t="s">
        <v>70</v>
      </c>
      <c r="E93" s="130" t="s">
        <v>2685</v>
      </c>
      <c r="F93" s="130" t="s">
        <v>2686</v>
      </c>
      <c r="I93" s="123"/>
      <c r="J93" s="131">
        <f>BK93</f>
        <v>0</v>
      </c>
      <c r="L93" s="120"/>
      <c r="M93" s="125"/>
      <c r="P93" s="126">
        <f>SUM(P94:P121)</f>
        <v>0</v>
      </c>
      <c r="R93" s="126">
        <f>SUM(R94:R121)</f>
        <v>0</v>
      </c>
      <c r="T93" s="127">
        <f>SUM(T94:T121)</f>
        <v>0</v>
      </c>
      <c r="AR93" s="121" t="s">
        <v>78</v>
      </c>
      <c r="AT93" s="128" t="s">
        <v>70</v>
      </c>
      <c r="AU93" s="128" t="s">
        <v>78</v>
      </c>
      <c r="AY93" s="121" t="s">
        <v>189</v>
      </c>
      <c r="BK93" s="129">
        <f>SUM(BK94:BK121)</f>
        <v>0</v>
      </c>
    </row>
    <row r="94" spans="2:65" s="1" customFormat="1" ht="24.2" customHeight="1">
      <c r="B94" s="32"/>
      <c r="C94" s="132" t="s">
        <v>78</v>
      </c>
      <c r="D94" s="132" t="s">
        <v>191</v>
      </c>
      <c r="E94" s="133" t="s">
        <v>2577</v>
      </c>
      <c r="F94" s="134" t="s">
        <v>2687</v>
      </c>
      <c r="G94" s="135" t="s">
        <v>2417</v>
      </c>
      <c r="H94" s="136">
        <v>1</v>
      </c>
      <c r="I94" s="137"/>
      <c r="J94" s="138">
        <f t="shared" ref="J94:J121" si="0">ROUND(I94*H94,2)</f>
        <v>0</v>
      </c>
      <c r="K94" s="134" t="s">
        <v>18</v>
      </c>
      <c r="L94" s="32"/>
      <c r="M94" s="139" t="s">
        <v>18</v>
      </c>
      <c r="N94" s="140" t="s">
        <v>42</v>
      </c>
      <c r="P94" s="141">
        <f t="shared" ref="P94:P121" si="1">O94*H94</f>
        <v>0</v>
      </c>
      <c r="Q94" s="141">
        <v>0</v>
      </c>
      <c r="R94" s="141">
        <f t="shared" ref="R94:R121" si="2">Q94*H94</f>
        <v>0</v>
      </c>
      <c r="S94" s="141">
        <v>0</v>
      </c>
      <c r="T94" s="142">
        <f t="shared" ref="T94:T121" si="3">S94*H94</f>
        <v>0</v>
      </c>
      <c r="AR94" s="143" t="s">
        <v>195</v>
      </c>
      <c r="AT94" s="143" t="s">
        <v>191</v>
      </c>
      <c r="AU94" s="143" t="s">
        <v>80</v>
      </c>
      <c r="AY94" s="17" t="s">
        <v>189</v>
      </c>
      <c r="BE94" s="144">
        <f t="shared" ref="BE94:BE121" si="4">IF(N94="základní",J94,0)</f>
        <v>0</v>
      </c>
      <c r="BF94" s="144">
        <f t="shared" ref="BF94:BF121" si="5">IF(N94="snížená",J94,0)</f>
        <v>0</v>
      </c>
      <c r="BG94" s="144">
        <f t="shared" ref="BG94:BG121" si="6">IF(N94="zákl. přenesená",J94,0)</f>
        <v>0</v>
      </c>
      <c r="BH94" s="144">
        <f t="shared" ref="BH94:BH121" si="7">IF(N94="sníž. přenesená",J94,0)</f>
        <v>0</v>
      </c>
      <c r="BI94" s="144">
        <f t="shared" ref="BI94:BI121" si="8">IF(N94="nulová",J94,0)</f>
        <v>0</v>
      </c>
      <c r="BJ94" s="17" t="s">
        <v>78</v>
      </c>
      <c r="BK94" s="144">
        <f t="shared" ref="BK94:BK121" si="9">ROUND(I94*H94,2)</f>
        <v>0</v>
      </c>
      <c r="BL94" s="17" t="s">
        <v>195</v>
      </c>
      <c r="BM94" s="143" t="s">
        <v>80</v>
      </c>
    </row>
    <row r="95" spans="2:65" s="1" customFormat="1" ht="16.5" customHeight="1">
      <c r="B95" s="32"/>
      <c r="C95" s="132" t="s">
        <v>80</v>
      </c>
      <c r="D95" s="132" t="s">
        <v>191</v>
      </c>
      <c r="E95" s="133" t="s">
        <v>2688</v>
      </c>
      <c r="F95" s="134" t="s">
        <v>2689</v>
      </c>
      <c r="G95" s="135" t="s">
        <v>2417</v>
      </c>
      <c r="H95" s="136">
        <v>1</v>
      </c>
      <c r="I95" s="137"/>
      <c r="J95" s="138">
        <f t="shared" si="0"/>
        <v>0</v>
      </c>
      <c r="K95" s="134" t="s">
        <v>18</v>
      </c>
      <c r="L95" s="32"/>
      <c r="M95" s="139" t="s">
        <v>18</v>
      </c>
      <c r="N95" s="140" t="s">
        <v>42</v>
      </c>
      <c r="P95" s="141">
        <f t="shared" si="1"/>
        <v>0</v>
      </c>
      <c r="Q95" s="141">
        <v>0</v>
      </c>
      <c r="R95" s="141">
        <f t="shared" si="2"/>
        <v>0</v>
      </c>
      <c r="S95" s="141">
        <v>0</v>
      </c>
      <c r="T95" s="142">
        <f t="shared" si="3"/>
        <v>0</v>
      </c>
      <c r="AR95" s="143" t="s">
        <v>195</v>
      </c>
      <c r="AT95" s="143" t="s">
        <v>191</v>
      </c>
      <c r="AU95" s="143" t="s">
        <v>80</v>
      </c>
      <c r="AY95" s="17" t="s">
        <v>189</v>
      </c>
      <c r="BE95" s="144">
        <f t="shared" si="4"/>
        <v>0</v>
      </c>
      <c r="BF95" s="144">
        <f t="shared" si="5"/>
        <v>0</v>
      </c>
      <c r="BG95" s="144">
        <f t="shared" si="6"/>
        <v>0</v>
      </c>
      <c r="BH95" s="144">
        <f t="shared" si="7"/>
        <v>0</v>
      </c>
      <c r="BI95" s="144">
        <f t="shared" si="8"/>
        <v>0</v>
      </c>
      <c r="BJ95" s="17" t="s">
        <v>78</v>
      </c>
      <c r="BK95" s="144">
        <f t="shared" si="9"/>
        <v>0</v>
      </c>
      <c r="BL95" s="17" t="s">
        <v>195</v>
      </c>
      <c r="BM95" s="143" t="s">
        <v>195</v>
      </c>
    </row>
    <row r="96" spans="2:65" s="1" customFormat="1" ht="16.5" customHeight="1">
      <c r="B96" s="32"/>
      <c r="C96" s="132" t="s">
        <v>89</v>
      </c>
      <c r="D96" s="132" t="s">
        <v>191</v>
      </c>
      <c r="E96" s="133" t="s">
        <v>2690</v>
      </c>
      <c r="F96" s="134" t="s">
        <v>2691</v>
      </c>
      <c r="G96" s="135" t="s">
        <v>2417</v>
      </c>
      <c r="H96" s="136">
        <v>1</v>
      </c>
      <c r="I96" s="137"/>
      <c r="J96" s="138">
        <f t="shared" si="0"/>
        <v>0</v>
      </c>
      <c r="K96" s="134" t="s">
        <v>18</v>
      </c>
      <c r="L96" s="32"/>
      <c r="M96" s="139" t="s">
        <v>18</v>
      </c>
      <c r="N96" s="140" t="s">
        <v>42</v>
      </c>
      <c r="P96" s="141">
        <f t="shared" si="1"/>
        <v>0</v>
      </c>
      <c r="Q96" s="141">
        <v>0</v>
      </c>
      <c r="R96" s="141">
        <f t="shared" si="2"/>
        <v>0</v>
      </c>
      <c r="S96" s="141">
        <v>0</v>
      </c>
      <c r="T96" s="142">
        <f t="shared" si="3"/>
        <v>0</v>
      </c>
      <c r="AR96" s="143" t="s">
        <v>195</v>
      </c>
      <c r="AT96" s="143" t="s">
        <v>191</v>
      </c>
      <c r="AU96" s="143" t="s">
        <v>80</v>
      </c>
      <c r="AY96" s="17" t="s">
        <v>189</v>
      </c>
      <c r="BE96" s="144">
        <f t="shared" si="4"/>
        <v>0</v>
      </c>
      <c r="BF96" s="144">
        <f t="shared" si="5"/>
        <v>0</v>
      </c>
      <c r="BG96" s="144">
        <f t="shared" si="6"/>
        <v>0</v>
      </c>
      <c r="BH96" s="144">
        <f t="shared" si="7"/>
        <v>0</v>
      </c>
      <c r="BI96" s="144">
        <f t="shared" si="8"/>
        <v>0</v>
      </c>
      <c r="BJ96" s="17" t="s">
        <v>78</v>
      </c>
      <c r="BK96" s="144">
        <f t="shared" si="9"/>
        <v>0</v>
      </c>
      <c r="BL96" s="17" t="s">
        <v>195</v>
      </c>
      <c r="BM96" s="143" t="s">
        <v>223</v>
      </c>
    </row>
    <row r="97" spans="2:65" s="1" customFormat="1" ht="16.5" customHeight="1">
      <c r="B97" s="32"/>
      <c r="C97" s="132" t="s">
        <v>195</v>
      </c>
      <c r="D97" s="132" t="s">
        <v>191</v>
      </c>
      <c r="E97" s="133" t="s">
        <v>2692</v>
      </c>
      <c r="F97" s="134" t="s">
        <v>2693</v>
      </c>
      <c r="G97" s="135" t="s">
        <v>2417</v>
      </c>
      <c r="H97" s="136">
        <v>1</v>
      </c>
      <c r="I97" s="137"/>
      <c r="J97" s="138">
        <f t="shared" si="0"/>
        <v>0</v>
      </c>
      <c r="K97" s="134" t="s">
        <v>18</v>
      </c>
      <c r="L97" s="32"/>
      <c r="M97" s="139" t="s">
        <v>18</v>
      </c>
      <c r="N97" s="140" t="s">
        <v>42</v>
      </c>
      <c r="P97" s="141">
        <f t="shared" si="1"/>
        <v>0</v>
      </c>
      <c r="Q97" s="141">
        <v>0</v>
      </c>
      <c r="R97" s="141">
        <f t="shared" si="2"/>
        <v>0</v>
      </c>
      <c r="S97" s="141">
        <v>0</v>
      </c>
      <c r="T97" s="142">
        <f t="shared" si="3"/>
        <v>0</v>
      </c>
      <c r="AR97" s="143" t="s">
        <v>195</v>
      </c>
      <c r="AT97" s="143" t="s">
        <v>191</v>
      </c>
      <c r="AU97" s="143" t="s">
        <v>80</v>
      </c>
      <c r="AY97" s="17" t="s">
        <v>189</v>
      </c>
      <c r="BE97" s="144">
        <f t="shared" si="4"/>
        <v>0</v>
      </c>
      <c r="BF97" s="144">
        <f t="shared" si="5"/>
        <v>0</v>
      </c>
      <c r="BG97" s="144">
        <f t="shared" si="6"/>
        <v>0</v>
      </c>
      <c r="BH97" s="144">
        <f t="shared" si="7"/>
        <v>0</v>
      </c>
      <c r="BI97" s="144">
        <f t="shared" si="8"/>
        <v>0</v>
      </c>
      <c r="BJ97" s="17" t="s">
        <v>78</v>
      </c>
      <c r="BK97" s="144">
        <f t="shared" si="9"/>
        <v>0</v>
      </c>
      <c r="BL97" s="17" t="s">
        <v>195</v>
      </c>
      <c r="BM97" s="143" t="s">
        <v>234</v>
      </c>
    </row>
    <row r="98" spans="2:65" s="1" customFormat="1" ht="16.5" customHeight="1">
      <c r="B98" s="32"/>
      <c r="C98" s="132" t="s">
        <v>217</v>
      </c>
      <c r="D98" s="132" t="s">
        <v>191</v>
      </c>
      <c r="E98" s="133" t="s">
        <v>2694</v>
      </c>
      <c r="F98" s="134" t="s">
        <v>2695</v>
      </c>
      <c r="G98" s="135" t="s">
        <v>2417</v>
      </c>
      <c r="H98" s="136">
        <v>1</v>
      </c>
      <c r="I98" s="137"/>
      <c r="J98" s="138">
        <f t="shared" si="0"/>
        <v>0</v>
      </c>
      <c r="K98" s="134" t="s">
        <v>18</v>
      </c>
      <c r="L98" s="32"/>
      <c r="M98" s="139" t="s">
        <v>18</v>
      </c>
      <c r="N98" s="140" t="s">
        <v>42</v>
      </c>
      <c r="P98" s="141">
        <f t="shared" si="1"/>
        <v>0</v>
      </c>
      <c r="Q98" s="141">
        <v>0</v>
      </c>
      <c r="R98" s="141">
        <f t="shared" si="2"/>
        <v>0</v>
      </c>
      <c r="S98" s="141">
        <v>0</v>
      </c>
      <c r="T98" s="142">
        <f t="shared" si="3"/>
        <v>0</v>
      </c>
      <c r="AR98" s="143" t="s">
        <v>195</v>
      </c>
      <c r="AT98" s="143" t="s">
        <v>191</v>
      </c>
      <c r="AU98" s="143" t="s">
        <v>80</v>
      </c>
      <c r="AY98" s="17" t="s">
        <v>189</v>
      </c>
      <c r="BE98" s="144">
        <f t="shared" si="4"/>
        <v>0</v>
      </c>
      <c r="BF98" s="144">
        <f t="shared" si="5"/>
        <v>0</v>
      </c>
      <c r="BG98" s="144">
        <f t="shared" si="6"/>
        <v>0</v>
      </c>
      <c r="BH98" s="144">
        <f t="shared" si="7"/>
        <v>0</v>
      </c>
      <c r="BI98" s="144">
        <f t="shared" si="8"/>
        <v>0</v>
      </c>
      <c r="BJ98" s="17" t="s">
        <v>78</v>
      </c>
      <c r="BK98" s="144">
        <f t="shared" si="9"/>
        <v>0</v>
      </c>
      <c r="BL98" s="17" t="s">
        <v>195</v>
      </c>
      <c r="BM98" s="143" t="s">
        <v>247</v>
      </c>
    </row>
    <row r="99" spans="2:65" s="1" customFormat="1" ht="16.5" customHeight="1">
      <c r="B99" s="32"/>
      <c r="C99" s="132" t="s">
        <v>223</v>
      </c>
      <c r="D99" s="132" t="s">
        <v>191</v>
      </c>
      <c r="E99" s="133" t="s">
        <v>2696</v>
      </c>
      <c r="F99" s="134" t="s">
        <v>2697</v>
      </c>
      <c r="G99" s="135" t="s">
        <v>2417</v>
      </c>
      <c r="H99" s="136">
        <v>1</v>
      </c>
      <c r="I99" s="137"/>
      <c r="J99" s="138">
        <f t="shared" si="0"/>
        <v>0</v>
      </c>
      <c r="K99" s="134" t="s">
        <v>18</v>
      </c>
      <c r="L99" s="32"/>
      <c r="M99" s="139" t="s">
        <v>18</v>
      </c>
      <c r="N99" s="140" t="s">
        <v>42</v>
      </c>
      <c r="P99" s="141">
        <f t="shared" si="1"/>
        <v>0</v>
      </c>
      <c r="Q99" s="141">
        <v>0</v>
      </c>
      <c r="R99" s="141">
        <f t="shared" si="2"/>
        <v>0</v>
      </c>
      <c r="S99" s="141">
        <v>0</v>
      </c>
      <c r="T99" s="142">
        <f t="shared" si="3"/>
        <v>0</v>
      </c>
      <c r="AR99" s="143" t="s">
        <v>195</v>
      </c>
      <c r="AT99" s="143" t="s">
        <v>191</v>
      </c>
      <c r="AU99" s="143" t="s">
        <v>80</v>
      </c>
      <c r="AY99" s="17" t="s">
        <v>189</v>
      </c>
      <c r="BE99" s="144">
        <f t="shared" si="4"/>
        <v>0</v>
      </c>
      <c r="BF99" s="144">
        <f t="shared" si="5"/>
        <v>0</v>
      </c>
      <c r="BG99" s="144">
        <f t="shared" si="6"/>
        <v>0</v>
      </c>
      <c r="BH99" s="144">
        <f t="shared" si="7"/>
        <v>0</v>
      </c>
      <c r="BI99" s="144">
        <f t="shared" si="8"/>
        <v>0</v>
      </c>
      <c r="BJ99" s="17" t="s">
        <v>78</v>
      </c>
      <c r="BK99" s="144">
        <f t="shared" si="9"/>
        <v>0</v>
      </c>
      <c r="BL99" s="17" t="s">
        <v>195</v>
      </c>
      <c r="BM99" s="143" t="s">
        <v>8</v>
      </c>
    </row>
    <row r="100" spans="2:65" s="1" customFormat="1" ht="16.5" customHeight="1">
      <c r="B100" s="32"/>
      <c r="C100" s="132" t="s">
        <v>229</v>
      </c>
      <c r="D100" s="132" t="s">
        <v>191</v>
      </c>
      <c r="E100" s="133" t="s">
        <v>2698</v>
      </c>
      <c r="F100" s="134" t="s">
        <v>2699</v>
      </c>
      <c r="G100" s="135" t="s">
        <v>2417</v>
      </c>
      <c r="H100" s="136">
        <v>1</v>
      </c>
      <c r="I100" s="137"/>
      <c r="J100" s="138">
        <f t="shared" si="0"/>
        <v>0</v>
      </c>
      <c r="K100" s="134" t="s">
        <v>18</v>
      </c>
      <c r="L100" s="32"/>
      <c r="M100" s="139" t="s">
        <v>18</v>
      </c>
      <c r="N100" s="140" t="s">
        <v>42</v>
      </c>
      <c r="P100" s="141">
        <f t="shared" si="1"/>
        <v>0</v>
      </c>
      <c r="Q100" s="141">
        <v>0</v>
      </c>
      <c r="R100" s="141">
        <f t="shared" si="2"/>
        <v>0</v>
      </c>
      <c r="S100" s="141">
        <v>0</v>
      </c>
      <c r="T100" s="142">
        <f t="shared" si="3"/>
        <v>0</v>
      </c>
      <c r="AR100" s="143" t="s">
        <v>195</v>
      </c>
      <c r="AT100" s="143" t="s">
        <v>191</v>
      </c>
      <c r="AU100" s="143" t="s">
        <v>80</v>
      </c>
      <c r="AY100" s="17" t="s">
        <v>189</v>
      </c>
      <c r="BE100" s="144">
        <f t="shared" si="4"/>
        <v>0</v>
      </c>
      <c r="BF100" s="144">
        <f t="shared" si="5"/>
        <v>0</v>
      </c>
      <c r="BG100" s="144">
        <f t="shared" si="6"/>
        <v>0</v>
      </c>
      <c r="BH100" s="144">
        <f t="shared" si="7"/>
        <v>0</v>
      </c>
      <c r="BI100" s="144">
        <f t="shared" si="8"/>
        <v>0</v>
      </c>
      <c r="BJ100" s="17" t="s">
        <v>78</v>
      </c>
      <c r="BK100" s="144">
        <f t="shared" si="9"/>
        <v>0</v>
      </c>
      <c r="BL100" s="17" t="s">
        <v>195</v>
      </c>
      <c r="BM100" s="143" t="s">
        <v>277</v>
      </c>
    </row>
    <row r="101" spans="2:65" s="1" customFormat="1" ht="16.5" customHeight="1">
      <c r="B101" s="32"/>
      <c r="C101" s="132" t="s">
        <v>234</v>
      </c>
      <c r="D101" s="132" t="s">
        <v>191</v>
      </c>
      <c r="E101" s="133" t="s">
        <v>2700</v>
      </c>
      <c r="F101" s="134" t="s">
        <v>2701</v>
      </c>
      <c r="G101" s="135" t="s">
        <v>2417</v>
      </c>
      <c r="H101" s="136">
        <v>1</v>
      </c>
      <c r="I101" s="137"/>
      <c r="J101" s="138">
        <f t="shared" si="0"/>
        <v>0</v>
      </c>
      <c r="K101" s="134" t="s">
        <v>18</v>
      </c>
      <c r="L101" s="32"/>
      <c r="M101" s="139" t="s">
        <v>18</v>
      </c>
      <c r="N101" s="140" t="s">
        <v>42</v>
      </c>
      <c r="P101" s="141">
        <f t="shared" si="1"/>
        <v>0</v>
      </c>
      <c r="Q101" s="141">
        <v>0</v>
      </c>
      <c r="R101" s="141">
        <f t="shared" si="2"/>
        <v>0</v>
      </c>
      <c r="S101" s="141">
        <v>0</v>
      </c>
      <c r="T101" s="142">
        <f t="shared" si="3"/>
        <v>0</v>
      </c>
      <c r="AR101" s="143" t="s">
        <v>195</v>
      </c>
      <c r="AT101" s="143" t="s">
        <v>191</v>
      </c>
      <c r="AU101" s="143" t="s">
        <v>80</v>
      </c>
      <c r="AY101" s="17" t="s">
        <v>189</v>
      </c>
      <c r="BE101" s="144">
        <f t="shared" si="4"/>
        <v>0</v>
      </c>
      <c r="BF101" s="144">
        <f t="shared" si="5"/>
        <v>0</v>
      </c>
      <c r="BG101" s="144">
        <f t="shared" si="6"/>
        <v>0</v>
      </c>
      <c r="BH101" s="144">
        <f t="shared" si="7"/>
        <v>0</v>
      </c>
      <c r="BI101" s="144">
        <f t="shared" si="8"/>
        <v>0</v>
      </c>
      <c r="BJ101" s="17" t="s">
        <v>78</v>
      </c>
      <c r="BK101" s="144">
        <f t="shared" si="9"/>
        <v>0</v>
      </c>
      <c r="BL101" s="17" t="s">
        <v>195</v>
      </c>
      <c r="BM101" s="143" t="s">
        <v>291</v>
      </c>
    </row>
    <row r="102" spans="2:65" s="1" customFormat="1" ht="16.5" customHeight="1">
      <c r="B102" s="32"/>
      <c r="C102" s="132" t="s">
        <v>241</v>
      </c>
      <c r="D102" s="132" t="s">
        <v>191</v>
      </c>
      <c r="E102" s="133" t="s">
        <v>2702</v>
      </c>
      <c r="F102" s="134" t="s">
        <v>2703</v>
      </c>
      <c r="G102" s="135" t="s">
        <v>2417</v>
      </c>
      <c r="H102" s="136">
        <v>1</v>
      </c>
      <c r="I102" s="137"/>
      <c r="J102" s="138">
        <f t="shared" si="0"/>
        <v>0</v>
      </c>
      <c r="K102" s="134" t="s">
        <v>18</v>
      </c>
      <c r="L102" s="32"/>
      <c r="M102" s="139" t="s">
        <v>18</v>
      </c>
      <c r="N102" s="140" t="s">
        <v>42</v>
      </c>
      <c r="P102" s="141">
        <f t="shared" si="1"/>
        <v>0</v>
      </c>
      <c r="Q102" s="141">
        <v>0</v>
      </c>
      <c r="R102" s="141">
        <f t="shared" si="2"/>
        <v>0</v>
      </c>
      <c r="S102" s="141">
        <v>0</v>
      </c>
      <c r="T102" s="142">
        <f t="shared" si="3"/>
        <v>0</v>
      </c>
      <c r="AR102" s="143" t="s">
        <v>195</v>
      </c>
      <c r="AT102" s="143" t="s">
        <v>191</v>
      </c>
      <c r="AU102" s="143" t="s">
        <v>80</v>
      </c>
      <c r="AY102" s="17" t="s">
        <v>189</v>
      </c>
      <c r="BE102" s="144">
        <f t="shared" si="4"/>
        <v>0</v>
      </c>
      <c r="BF102" s="144">
        <f t="shared" si="5"/>
        <v>0</v>
      </c>
      <c r="BG102" s="144">
        <f t="shared" si="6"/>
        <v>0</v>
      </c>
      <c r="BH102" s="144">
        <f t="shared" si="7"/>
        <v>0</v>
      </c>
      <c r="BI102" s="144">
        <f t="shared" si="8"/>
        <v>0</v>
      </c>
      <c r="BJ102" s="17" t="s">
        <v>78</v>
      </c>
      <c r="BK102" s="144">
        <f t="shared" si="9"/>
        <v>0</v>
      </c>
      <c r="BL102" s="17" t="s">
        <v>195</v>
      </c>
      <c r="BM102" s="143" t="s">
        <v>307</v>
      </c>
    </row>
    <row r="103" spans="2:65" s="1" customFormat="1" ht="16.5" customHeight="1">
      <c r="B103" s="32"/>
      <c r="C103" s="132" t="s">
        <v>247</v>
      </c>
      <c r="D103" s="132" t="s">
        <v>191</v>
      </c>
      <c r="E103" s="133" t="s">
        <v>2704</v>
      </c>
      <c r="F103" s="134" t="s">
        <v>2705</v>
      </c>
      <c r="G103" s="135" t="s">
        <v>2417</v>
      </c>
      <c r="H103" s="136">
        <v>1</v>
      </c>
      <c r="I103" s="137"/>
      <c r="J103" s="138">
        <f t="shared" si="0"/>
        <v>0</v>
      </c>
      <c r="K103" s="134" t="s">
        <v>18</v>
      </c>
      <c r="L103" s="32"/>
      <c r="M103" s="139" t="s">
        <v>18</v>
      </c>
      <c r="N103" s="140" t="s">
        <v>42</v>
      </c>
      <c r="P103" s="141">
        <f t="shared" si="1"/>
        <v>0</v>
      </c>
      <c r="Q103" s="141">
        <v>0</v>
      </c>
      <c r="R103" s="141">
        <f t="shared" si="2"/>
        <v>0</v>
      </c>
      <c r="S103" s="141">
        <v>0</v>
      </c>
      <c r="T103" s="142">
        <f t="shared" si="3"/>
        <v>0</v>
      </c>
      <c r="AR103" s="143" t="s">
        <v>195</v>
      </c>
      <c r="AT103" s="143" t="s">
        <v>191</v>
      </c>
      <c r="AU103" s="143" t="s">
        <v>80</v>
      </c>
      <c r="AY103" s="17" t="s">
        <v>189</v>
      </c>
      <c r="BE103" s="144">
        <f t="shared" si="4"/>
        <v>0</v>
      </c>
      <c r="BF103" s="144">
        <f t="shared" si="5"/>
        <v>0</v>
      </c>
      <c r="BG103" s="144">
        <f t="shared" si="6"/>
        <v>0</v>
      </c>
      <c r="BH103" s="144">
        <f t="shared" si="7"/>
        <v>0</v>
      </c>
      <c r="BI103" s="144">
        <f t="shared" si="8"/>
        <v>0</v>
      </c>
      <c r="BJ103" s="17" t="s">
        <v>78</v>
      </c>
      <c r="BK103" s="144">
        <f t="shared" si="9"/>
        <v>0</v>
      </c>
      <c r="BL103" s="17" t="s">
        <v>195</v>
      </c>
      <c r="BM103" s="143" t="s">
        <v>321</v>
      </c>
    </row>
    <row r="104" spans="2:65" s="1" customFormat="1" ht="16.5" customHeight="1">
      <c r="B104" s="32"/>
      <c r="C104" s="132" t="s">
        <v>253</v>
      </c>
      <c r="D104" s="132" t="s">
        <v>191</v>
      </c>
      <c r="E104" s="133" t="s">
        <v>2706</v>
      </c>
      <c r="F104" s="134" t="s">
        <v>2707</v>
      </c>
      <c r="G104" s="135" t="s">
        <v>2417</v>
      </c>
      <c r="H104" s="136">
        <v>1</v>
      </c>
      <c r="I104" s="137"/>
      <c r="J104" s="138">
        <f t="shared" si="0"/>
        <v>0</v>
      </c>
      <c r="K104" s="134" t="s">
        <v>18</v>
      </c>
      <c r="L104" s="32"/>
      <c r="M104" s="139" t="s">
        <v>18</v>
      </c>
      <c r="N104" s="140" t="s">
        <v>42</v>
      </c>
      <c r="P104" s="141">
        <f t="shared" si="1"/>
        <v>0</v>
      </c>
      <c r="Q104" s="141">
        <v>0</v>
      </c>
      <c r="R104" s="141">
        <f t="shared" si="2"/>
        <v>0</v>
      </c>
      <c r="S104" s="141">
        <v>0</v>
      </c>
      <c r="T104" s="142">
        <f t="shared" si="3"/>
        <v>0</v>
      </c>
      <c r="AR104" s="143" t="s">
        <v>195</v>
      </c>
      <c r="AT104" s="143" t="s">
        <v>191</v>
      </c>
      <c r="AU104" s="143" t="s">
        <v>80</v>
      </c>
      <c r="AY104" s="17" t="s">
        <v>189</v>
      </c>
      <c r="BE104" s="144">
        <f t="shared" si="4"/>
        <v>0</v>
      </c>
      <c r="BF104" s="144">
        <f t="shared" si="5"/>
        <v>0</v>
      </c>
      <c r="BG104" s="144">
        <f t="shared" si="6"/>
        <v>0</v>
      </c>
      <c r="BH104" s="144">
        <f t="shared" si="7"/>
        <v>0</v>
      </c>
      <c r="BI104" s="144">
        <f t="shared" si="8"/>
        <v>0</v>
      </c>
      <c r="BJ104" s="17" t="s">
        <v>78</v>
      </c>
      <c r="BK104" s="144">
        <f t="shared" si="9"/>
        <v>0</v>
      </c>
      <c r="BL104" s="17" t="s">
        <v>195</v>
      </c>
      <c r="BM104" s="143" t="s">
        <v>332</v>
      </c>
    </row>
    <row r="105" spans="2:65" s="1" customFormat="1" ht="16.5" customHeight="1">
      <c r="B105" s="32"/>
      <c r="C105" s="132" t="s">
        <v>8</v>
      </c>
      <c r="D105" s="132" t="s">
        <v>191</v>
      </c>
      <c r="E105" s="133" t="s">
        <v>2584</v>
      </c>
      <c r="F105" s="134" t="s">
        <v>2708</v>
      </c>
      <c r="G105" s="135" t="s">
        <v>2417</v>
      </c>
      <c r="H105" s="136">
        <v>1</v>
      </c>
      <c r="I105" s="137"/>
      <c r="J105" s="138">
        <f t="shared" si="0"/>
        <v>0</v>
      </c>
      <c r="K105" s="134" t="s">
        <v>18</v>
      </c>
      <c r="L105" s="32"/>
      <c r="M105" s="139" t="s">
        <v>18</v>
      </c>
      <c r="N105" s="140" t="s">
        <v>42</v>
      </c>
      <c r="P105" s="141">
        <f t="shared" si="1"/>
        <v>0</v>
      </c>
      <c r="Q105" s="141">
        <v>0</v>
      </c>
      <c r="R105" s="141">
        <f t="shared" si="2"/>
        <v>0</v>
      </c>
      <c r="S105" s="141">
        <v>0</v>
      </c>
      <c r="T105" s="142">
        <f t="shared" si="3"/>
        <v>0</v>
      </c>
      <c r="AR105" s="143" t="s">
        <v>195</v>
      </c>
      <c r="AT105" s="143" t="s">
        <v>191</v>
      </c>
      <c r="AU105" s="143" t="s">
        <v>80</v>
      </c>
      <c r="AY105" s="17" t="s">
        <v>189</v>
      </c>
      <c r="BE105" s="144">
        <f t="shared" si="4"/>
        <v>0</v>
      </c>
      <c r="BF105" s="144">
        <f t="shared" si="5"/>
        <v>0</v>
      </c>
      <c r="BG105" s="144">
        <f t="shared" si="6"/>
        <v>0</v>
      </c>
      <c r="BH105" s="144">
        <f t="shared" si="7"/>
        <v>0</v>
      </c>
      <c r="BI105" s="144">
        <f t="shared" si="8"/>
        <v>0</v>
      </c>
      <c r="BJ105" s="17" t="s">
        <v>78</v>
      </c>
      <c r="BK105" s="144">
        <f t="shared" si="9"/>
        <v>0</v>
      </c>
      <c r="BL105" s="17" t="s">
        <v>195</v>
      </c>
      <c r="BM105" s="143" t="s">
        <v>344</v>
      </c>
    </row>
    <row r="106" spans="2:65" s="1" customFormat="1" ht="16.5" customHeight="1">
      <c r="B106" s="32"/>
      <c r="C106" s="132" t="s">
        <v>270</v>
      </c>
      <c r="D106" s="132" t="s">
        <v>191</v>
      </c>
      <c r="E106" s="133" t="s">
        <v>2709</v>
      </c>
      <c r="F106" s="134" t="s">
        <v>2710</v>
      </c>
      <c r="G106" s="135" t="s">
        <v>2417</v>
      </c>
      <c r="H106" s="136">
        <v>1</v>
      </c>
      <c r="I106" s="137"/>
      <c r="J106" s="138">
        <f t="shared" si="0"/>
        <v>0</v>
      </c>
      <c r="K106" s="134" t="s">
        <v>18</v>
      </c>
      <c r="L106" s="32"/>
      <c r="M106" s="139" t="s">
        <v>18</v>
      </c>
      <c r="N106" s="140" t="s">
        <v>42</v>
      </c>
      <c r="P106" s="141">
        <f t="shared" si="1"/>
        <v>0</v>
      </c>
      <c r="Q106" s="141">
        <v>0</v>
      </c>
      <c r="R106" s="141">
        <f t="shared" si="2"/>
        <v>0</v>
      </c>
      <c r="S106" s="141">
        <v>0</v>
      </c>
      <c r="T106" s="142">
        <f t="shared" si="3"/>
        <v>0</v>
      </c>
      <c r="AR106" s="143" t="s">
        <v>195</v>
      </c>
      <c r="AT106" s="143" t="s">
        <v>191</v>
      </c>
      <c r="AU106" s="143" t="s">
        <v>80</v>
      </c>
      <c r="AY106" s="17" t="s">
        <v>189</v>
      </c>
      <c r="BE106" s="144">
        <f t="shared" si="4"/>
        <v>0</v>
      </c>
      <c r="BF106" s="144">
        <f t="shared" si="5"/>
        <v>0</v>
      </c>
      <c r="BG106" s="144">
        <f t="shared" si="6"/>
        <v>0</v>
      </c>
      <c r="BH106" s="144">
        <f t="shared" si="7"/>
        <v>0</v>
      </c>
      <c r="BI106" s="144">
        <f t="shared" si="8"/>
        <v>0</v>
      </c>
      <c r="BJ106" s="17" t="s">
        <v>78</v>
      </c>
      <c r="BK106" s="144">
        <f t="shared" si="9"/>
        <v>0</v>
      </c>
      <c r="BL106" s="17" t="s">
        <v>195</v>
      </c>
      <c r="BM106" s="143" t="s">
        <v>356</v>
      </c>
    </row>
    <row r="107" spans="2:65" s="1" customFormat="1" ht="16.5" customHeight="1">
      <c r="B107" s="32"/>
      <c r="C107" s="132" t="s">
        <v>277</v>
      </c>
      <c r="D107" s="132" t="s">
        <v>191</v>
      </c>
      <c r="E107" s="133" t="s">
        <v>2586</v>
      </c>
      <c r="F107" s="134" t="s">
        <v>2711</v>
      </c>
      <c r="G107" s="135" t="s">
        <v>2417</v>
      </c>
      <c r="H107" s="136">
        <v>1</v>
      </c>
      <c r="I107" s="137"/>
      <c r="J107" s="138">
        <f t="shared" si="0"/>
        <v>0</v>
      </c>
      <c r="K107" s="134" t="s">
        <v>18</v>
      </c>
      <c r="L107" s="32"/>
      <c r="M107" s="139" t="s">
        <v>18</v>
      </c>
      <c r="N107" s="140" t="s">
        <v>42</v>
      </c>
      <c r="P107" s="141">
        <f t="shared" si="1"/>
        <v>0</v>
      </c>
      <c r="Q107" s="141">
        <v>0</v>
      </c>
      <c r="R107" s="141">
        <f t="shared" si="2"/>
        <v>0</v>
      </c>
      <c r="S107" s="141">
        <v>0</v>
      </c>
      <c r="T107" s="142">
        <f t="shared" si="3"/>
        <v>0</v>
      </c>
      <c r="AR107" s="143" t="s">
        <v>195</v>
      </c>
      <c r="AT107" s="143" t="s">
        <v>191</v>
      </c>
      <c r="AU107" s="143" t="s">
        <v>80</v>
      </c>
      <c r="AY107" s="17" t="s">
        <v>189</v>
      </c>
      <c r="BE107" s="144">
        <f t="shared" si="4"/>
        <v>0</v>
      </c>
      <c r="BF107" s="144">
        <f t="shared" si="5"/>
        <v>0</v>
      </c>
      <c r="BG107" s="144">
        <f t="shared" si="6"/>
        <v>0</v>
      </c>
      <c r="BH107" s="144">
        <f t="shared" si="7"/>
        <v>0</v>
      </c>
      <c r="BI107" s="144">
        <f t="shared" si="8"/>
        <v>0</v>
      </c>
      <c r="BJ107" s="17" t="s">
        <v>78</v>
      </c>
      <c r="BK107" s="144">
        <f t="shared" si="9"/>
        <v>0</v>
      </c>
      <c r="BL107" s="17" t="s">
        <v>195</v>
      </c>
      <c r="BM107" s="143" t="s">
        <v>367</v>
      </c>
    </row>
    <row r="108" spans="2:65" s="1" customFormat="1" ht="16.5" customHeight="1">
      <c r="B108" s="32"/>
      <c r="C108" s="132" t="s">
        <v>283</v>
      </c>
      <c r="D108" s="132" t="s">
        <v>191</v>
      </c>
      <c r="E108" s="133" t="s">
        <v>2712</v>
      </c>
      <c r="F108" s="134" t="s">
        <v>2713</v>
      </c>
      <c r="G108" s="135" t="s">
        <v>2417</v>
      </c>
      <c r="H108" s="136">
        <v>1</v>
      </c>
      <c r="I108" s="137"/>
      <c r="J108" s="138">
        <f t="shared" si="0"/>
        <v>0</v>
      </c>
      <c r="K108" s="134" t="s">
        <v>18</v>
      </c>
      <c r="L108" s="32"/>
      <c r="M108" s="139" t="s">
        <v>18</v>
      </c>
      <c r="N108" s="140" t="s">
        <v>42</v>
      </c>
      <c r="P108" s="141">
        <f t="shared" si="1"/>
        <v>0</v>
      </c>
      <c r="Q108" s="141">
        <v>0</v>
      </c>
      <c r="R108" s="141">
        <f t="shared" si="2"/>
        <v>0</v>
      </c>
      <c r="S108" s="141">
        <v>0</v>
      </c>
      <c r="T108" s="142">
        <f t="shared" si="3"/>
        <v>0</v>
      </c>
      <c r="AR108" s="143" t="s">
        <v>195</v>
      </c>
      <c r="AT108" s="143" t="s">
        <v>191</v>
      </c>
      <c r="AU108" s="143" t="s">
        <v>80</v>
      </c>
      <c r="AY108" s="17" t="s">
        <v>189</v>
      </c>
      <c r="BE108" s="144">
        <f t="shared" si="4"/>
        <v>0</v>
      </c>
      <c r="BF108" s="144">
        <f t="shared" si="5"/>
        <v>0</v>
      </c>
      <c r="BG108" s="144">
        <f t="shared" si="6"/>
        <v>0</v>
      </c>
      <c r="BH108" s="144">
        <f t="shared" si="7"/>
        <v>0</v>
      </c>
      <c r="BI108" s="144">
        <f t="shared" si="8"/>
        <v>0</v>
      </c>
      <c r="BJ108" s="17" t="s">
        <v>78</v>
      </c>
      <c r="BK108" s="144">
        <f t="shared" si="9"/>
        <v>0</v>
      </c>
      <c r="BL108" s="17" t="s">
        <v>195</v>
      </c>
      <c r="BM108" s="143" t="s">
        <v>381</v>
      </c>
    </row>
    <row r="109" spans="2:65" s="1" customFormat="1" ht="16.5" customHeight="1">
      <c r="B109" s="32"/>
      <c r="C109" s="132" t="s">
        <v>291</v>
      </c>
      <c r="D109" s="132" t="s">
        <v>191</v>
      </c>
      <c r="E109" s="133" t="s">
        <v>2588</v>
      </c>
      <c r="F109" s="134" t="s">
        <v>2714</v>
      </c>
      <c r="G109" s="135" t="s">
        <v>2417</v>
      </c>
      <c r="H109" s="136">
        <v>1</v>
      </c>
      <c r="I109" s="137"/>
      <c r="J109" s="138">
        <f t="shared" si="0"/>
        <v>0</v>
      </c>
      <c r="K109" s="134" t="s">
        <v>18</v>
      </c>
      <c r="L109" s="32"/>
      <c r="M109" s="139" t="s">
        <v>18</v>
      </c>
      <c r="N109" s="140" t="s">
        <v>42</v>
      </c>
      <c r="P109" s="141">
        <f t="shared" si="1"/>
        <v>0</v>
      </c>
      <c r="Q109" s="141">
        <v>0</v>
      </c>
      <c r="R109" s="141">
        <f t="shared" si="2"/>
        <v>0</v>
      </c>
      <c r="S109" s="141">
        <v>0</v>
      </c>
      <c r="T109" s="142">
        <f t="shared" si="3"/>
        <v>0</v>
      </c>
      <c r="AR109" s="143" t="s">
        <v>195</v>
      </c>
      <c r="AT109" s="143" t="s">
        <v>191</v>
      </c>
      <c r="AU109" s="143" t="s">
        <v>80</v>
      </c>
      <c r="AY109" s="17" t="s">
        <v>189</v>
      </c>
      <c r="BE109" s="144">
        <f t="shared" si="4"/>
        <v>0</v>
      </c>
      <c r="BF109" s="144">
        <f t="shared" si="5"/>
        <v>0</v>
      </c>
      <c r="BG109" s="144">
        <f t="shared" si="6"/>
        <v>0</v>
      </c>
      <c r="BH109" s="144">
        <f t="shared" si="7"/>
        <v>0</v>
      </c>
      <c r="BI109" s="144">
        <f t="shared" si="8"/>
        <v>0</v>
      </c>
      <c r="BJ109" s="17" t="s">
        <v>78</v>
      </c>
      <c r="BK109" s="144">
        <f t="shared" si="9"/>
        <v>0</v>
      </c>
      <c r="BL109" s="17" t="s">
        <v>195</v>
      </c>
      <c r="BM109" s="143" t="s">
        <v>394</v>
      </c>
    </row>
    <row r="110" spans="2:65" s="1" customFormat="1" ht="16.5" customHeight="1">
      <c r="B110" s="32"/>
      <c r="C110" s="132" t="s">
        <v>298</v>
      </c>
      <c r="D110" s="132" t="s">
        <v>191</v>
      </c>
      <c r="E110" s="133" t="s">
        <v>2590</v>
      </c>
      <c r="F110" s="134" t="s">
        <v>2715</v>
      </c>
      <c r="G110" s="135" t="s">
        <v>2417</v>
      </c>
      <c r="H110" s="136">
        <v>1</v>
      </c>
      <c r="I110" s="137"/>
      <c r="J110" s="138">
        <f t="shared" si="0"/>
        <v>0</v>
      </c>
      <c r="K110" s="134" t="s">
        <v>18</v>
      </c>
      <c r="L110" s="32"/>
      <c r="M110" s="139" t="s">
        <v>18</v>
      </c>
      <c r="N110" s="140" t="s">
        <v>42</v>
      </c>
      <c r="P110" s="141">
        <f t="shared" si="1"/>
        <v>0</v>
      </c>
      <c r="Q110" s="141">
        <v>0</v>
      </c>
      <c r="R110" s="141">
        <f t="shared" si="2"/>
        <v>0</v>
      </c>
      <c r="S110" s="141">
        <v>0</v>
      </c>
      <c r="T110" s="142">
        <f t="shared" si="3"/>
        <v>0</v>
      </c>
      <c r="AR110" s="143" t="s">
        <v>195</v>
      </c>
      <c r="AT110" s="143" t="s">
        <v>191</v>
      </c>
      <c r="AU110" s="143" t="s">
        <v>80</v>
      </c>
      <c r="AY110" s="17" t="s">
        <v>189</v>
      </c>
      <c r="BE110" s="144">
        <f t="shared" si="4"/>
        <v>0</v>
      </c>
      <c r="BF110" s="144">
        <f t="shared" si="5"/>
        <v>0</v>
      </c>
      <c r="BG110" s="144">
        <f t="shared" si="6"/>
        <v>0</v>
      </c>
      <c r="BH110" s="144">
        <f t="shared" si="7"/>
        <v>0</v>
      </c>
      <c r="BI110" s="144">
        <f t="shared" si="8"/>
        <v>0</v>
      </c>
      <c r="BJ110" s="17" t="s">
        <v>78</v>
      </c>
      <c r="BK110" s="144">
        <f t="shared" si="9"/>
        <v>0</v>
      </c>
      <c r="BL110" s="17" t="s">
        <v>195</v>
      </c>
      <c r="BM110" s="143" t="s">
        <v>405</v>
      </c>
    </row>
    <row r="111" spans="2:65" s="1" customFormat="1" ht="16.5" customHeight="1">
      <c r="B111" s="32"/>
      <c r="C111" s="132" t="s">
        <v>307</v>
      </c>
      <c r="D111" s="132" t="s">
        <v>191</v>
      </c>
      <c r="E111" s="133" t="s">
        <v>2592</v>
      </c>
      <c r="F111" s="134" t="s">
        <v>2716</v>
      </c>
      <c r="G111" s="135" t="s">
        <v>2417</v>
      </c>
      <c r="H111" s="136">
        <v>1</v>
      </c>
      <c r="I111" s="137"/>
      <c r="J111" s="138">
        <f t="shared" si="0"/>
        <v>0</v>
      </c>
      <c r="K111" s="134" t="s">
        <v>18</v>
      </c>
      <c r="L111" s="32"/>
      <c r="M111" s="139" t="s">
        <v>18</v>
      </c>
      <c r="N111" s="140" t="s">
        <v>42</v>
      </c>
      <c r="P111" s="141">
        <f t="shared" si="1"/>
        <v>0</v>
      </c>
      <c r="Q111" s="141">
        <v>0</v>
      </c>
      <c r="R111" s="141">
        <f t="shared" si="2"/>
        <v>0</v>
      </c>
      <c r="S111" s="141">
        <v>0</v>
      </c>
      <c r="T111" s="142">
        <f t="shared" si="3"/>
        <v>0</v>
      </c>
      <c r="AR111" s="143" t="s">
        <v>195</v>
      </c>
      <c r="AT111" s="143" t="s">
        <v>191</v>
      </c>
      <c r="AU111" s="143" t="s">
        <v>80</v>
      </c>
      <c r="AY111" s="17" t="s">
        <v>189</v>
      </c>
      <c r="BE111" s="144">
        <f t="shared" si="4"/>
        <v>0</v>
      </c>
      <c r="BF111" s="144">
        <f t="shared" si="5"/>
        <v>0</v>
      </c>
      <c r="BG111" s="144">
        <f t="shared" si="6"/>
        <v>0</v>
      </c>
      <c r="BH111" s="144">
        <f t="shared" si="7"/>
        <v>0</v>
      </c>
      <c r="BI111" s="144">
        <f t="shared" si="8"/>
        <v>0</v>
      </c>
      <c r="BJ111" s="17" t="s">
        <v>78</v>
      </c>
      <c r="BK111" s="144">
        <f t="shared" si="9"/>
        <v>0</v>
      </c>
      <c r="BL111" s="17" t="s">
        <v>195</v>
      </c>
      <c r="BM111" s="143" t="s">
        <v>419</v>
      </c>
    </row>
    <row r="112" spans="2:65" s="1" customFormat="1" ht="16.5" customHeight="1">
      <c r="B112" s="32"/>
      <c r="C112" s="132" t="s">
        <v>316</v>
      </c>
      <c r="D112" s="132" t="s">
        <v>191</v>
      </c>
      <c r="E112" s="133" t="s">
        <v>2594</v>
      </c>
      <c r="F112" s="134" t="s">
        <v>2717</v>
      </c>
      <c r="G112" s="135" t="s">
        <v>18</v>
      </c>
      <c r="H112" s="136">
        <v>0</v>
      </c>
      <c r="I112" s="137"/>
      <c r="J112" s="138">
        <f t="shared" si="0"/>
        <v>0</v>
      </c>
      <c r="K112" s="134" t="s">
        <v>18</v>
      </c>
      <c r="L112" s="32"/>
      <c r="M112" s="139" t="s">
        <v>18</v>
      </c>
      <c r="N112" s="140" t="s">
        <v>42</v>
      </c>
      <c r="P112" s="141">
        <f t="shared" si="1"/>
        <v>0</v>
      </c>
      <c r="Q112" s="141">
        <v>0</v>
      </c>
      <c r="R112" s="141">
        <f t="shared" si="2"/>
        <v>0</v>
      </c>
      <c r="S112" s="141">
        <v>0</v>
      </c>
      <c r="T112" s="142">
        <f t="shared" si="3"/>
        <v>0</v>
      </c>
      <c r="AR112" s="143" t="s">
        <v>195</v>
      </c>
      <c r="AT112" s="143" t="s">
        <v>191</v>
      </c>
      <c r="AU112" s="143" t="s">
        <v>80</v>
      </c>
      <c r="AY112" s="17" t="s">
        <v>189</v>
      </c>
      <c r="BE112" s="144">
        <f t="shared" si="4"/>
        <v>0</v>
      </c>
      <c r="BF112" s="144">
        <f t="shared" si="5"/>
        <v>0</v>
      </c>
      <c r="BG112" s="144">
        <f t="shared" si="6"/>
        <v>0</v>
      </c>
      <c r="BH112" s="144">
        <f t="shared" si="7"/>
        <v>0</v>
      </c>
      <c r="BI112" s="144">
        <f t="shared" si="8"/>
        <v>0</v>
      </c>
      <c r="BJ112" s="17" t="s">
        <v>78</v>
      </c>
      <c r="BK112" s="144">
        <f t="shared" si="9"/>
        <v>0</v>
      </c>
      <c r="BL112" s="17" t="s">
        <v>195</v>
      </c>
      <c r="BM112" s="143" t="s">
        <v>430</v>
      </c>
    </row>
    <row r="113" spans="2:65" s="1" customFormat="1" ht="24.2" customHeight="1">
      <c r="B113" s="32"/>
      <c r="C113" s="132" t="s">
        <v>321</v>
      </c>
      <c r="D113" s="132" t="s">
        <v>191</v>
      </c>
      <c r="E113" s="133" t="s">
        <v>2718</v>
      </c>
      <c r="F113" s="134" t="s">
        <v>2719</v>
      </c>
      <c r="G113" s="135" t="s">
        <v>2417</v>
      </c>
      <c r="H113" s="136">
        <v>1</v>
      </c>
      <c r="I113" s="137"/>
      <c r="J113" s="138">
        <f t="shared" si="0"/>
        <v>0</v>
      </c>
      <c r="K113" s="134" t="s">
        <v>18</v>
      </c>
      <c r="L113" s="32"/>
      <c r="M113" s="139" t="s">
        <v>18</v>
      </c>
      <c r="N113" s="140" t="s">
        <v>42</v>
      </c>
      <c r="P113" s="141">
        <f t="shared" si="1"/>
        <v>0</v>
      </c>
      <c r="Q113" s="141">
        <v>0</v>
      </c>
      <c r="R113" s="141">
        <f t="shared" si="2"/>
        <v>0</v>
      </c>
      <c r="S113" s="141">
        <v>0</v>
      </c>
      <c r="T113" s="142">
        <f t="shared" si="3"/>
        <v>0</v>
      </c>
      <c r="AR113" s="143" t="s">
        <v>195</v>
      </c>
      <c r="AT113" s="143" t="s">
        <v>191</v>
      </c>
      <c r="AU113" s="143" t="s">
        <v>80</v>
      </c>
      <c r="AY113" s="17" t="s">
        <v>189</v>
      </c>
      <c r="BE113" s="144">
        <f t="shared" si="4"/>
        <v>0</v>
      </c>
      <c r="BF113" s="144">
        <f t="shared" si="5"/>
        <v>0</v>
      </c>
      <c r="BG113" s="144">
        <f t="shared" si="6"/>
        <v>0</v>
      </c>
      <c r="BH113" s="144">
        <f t="shared" si="7"/>
        <v>0</v>
      </c>
      <c r="BI113" s="144">
        <f t="shared" si="8"/>
        <v>0</v>
      </c>
      <c r="BJ113" s="17" t="s">
        <v>78</v>
      </c>
      <c r="BK113" s="144">
        <f t="shared" si="9"/>
        <v>0</v>
      </c>
      <c r="BL113" s="17" t="s">
        <v>195</v>
      </c>
      <c r="BM113" s="143" t="s">
        <v>444</v>
      </c>
    </row>
    <row r="114" spans="2:65" s="1" customFormat="1" ht="37.9" customHeight="1">
      <c r="B114" s="32"/>
      <c r="C114" s="132" t="s">
        <v>7</v>
      </c>
      <c r="D114" s="132" t="s">
        <v>191</v>
      </c>
      <c r="E114" s="133" t="s">
        <v>2720</v>
      </c>
      <c r="F114" s="134" t="s">
        <v>2721</v>
      </c>
      <c r="G114" s="135" t="s">
        <v>2417</v>
      </c>
      <c r="H114" s="136">
        <v>1</v>
      </c>
      <c r="I114" s="137"/>
      <c r="J114" s="138">
        <f t="shared" si="0"/>
        <v>0</v>
      </c>
      <c r="K114" s="134" t="s">
        <v>18</v>
      </c>
      <c r="L114" s="32"/>
      <c r="M114" s="139" t="s">
        <v>18</v>
      </c>
      <c r="N114" s="140" t="s">
        <v>42</v>
      </c>
      <c r="P114" s="141">
        <f t="shared" si="1"/>
        <v>0</v>
      </c>
      <c r="Q114" s="141">
        <v>0</v>
      </c>
      <c r="R114" s="141">
        <f t="shared" si="2"/>
        <v>0</v>
      </c>
      <c r="S114" s="141">
        <v>0</v>
      </c>
      <c r="T114" s="142">
        <f t="shared" si="3"/>
        <v>0</v>
      </c>
      <c r="AR114" s="143" t="s">
        <v>195</v>
      </c>
      <c r="AT114" s="143" t="s">
        <v>191</v>
      </c>
      <c r="AU114" s="143" t="s">
        <v>80</v>
      </c>
      <c r="AY114" s="17" t="s">
        <v>189</v>
      </c>
      <c r="BE114" s="144">
        <f t="shared" si="4"/>
        <v>0</v>
      </c>
      <c r="BF114" s="144">
        <f t="shared" si="5"/>
        <v>0</v>
      </c>
      <c r="BG114" s="144">
        <f t="shared" si="6"/>
        <v>0</v>
      </c>
      <c r="BH114" s="144">
        <f t="shared" si="7"/>
        <v>0</v>
      </c>
      <c r="BI114" s="144">
        <f t="shared" si="8"/>
        <v>0</v>
      </c>
      <c r="BJ114" s="17" t="s">
        <v>78</v>
      </c>
      <c r="BK114" s="144">
        <f t="shared" si="9"/>
        <v>0</v>
      </c>
      <c r="BL114" s="17" t="s">
        <v>195</v>
      </c>
      <c r="BM114" s="143" t="s">
        <v>455</v>
      </c>
    </row>
    <row r="115" spans="2:65" s="1" customFormat="1" ht="24.2" customHeight="1">
      <c r="B115" s="32"/>
      <c r="C115" s="132" t="s">
        <v>332</v>
      </c>
      <c r="D115" s="132" t="s">
        <v>191</v>
      </c>
      <c r="E115" s="133" t="s">
        <v>2722</v>
      </c>
      <c r="F115" s="134" t="s">
        <v>2723</v>
      </c>
      <c r="G115" s="135" t="s">
        <v>2417</v>
      </c>
      <c r="H115" s="136">
        <v>1</v>
      </c>
      <c r="I115" s="137"/>
      <c r="J115" s="138">
        <f t="shared" si="0"/>
        <v>0</v>
      </c>
      <c r="K115" s="134" t="s">
        <v>18</v>
      </c>
      <c r="L115" s="32"/>
      <c r="M115" s="139" t="s">
        <v>18</v>
      </c>
      <c r="N115" s="140" t="s">
        <v>42</v>
      </c>
      <c r="P115" s="141">
        <f t="shared" si="1"/>
        <v>0</v>
      </c>
      <c r="Q115" s="141">
        <v>0</v>
      </c>
      <c r="R115" s="141">
        <f t="shared" si="2"/>
        <v>0</v>
      </c>
      <c r="S115" s="141">
        <v>0</v>
      </c>
      <c r="T115" s="142">
        <f t="shared" si="3"/>
        <v>0</v>
      </c>
      <c r="AR115" s="143" t="s">
        <v>195</v>
      </c>
      <c r="AT115" s="143" t="s">
        <v>191</v>
      </c>
      <c r="AU115" s="143" t="s">
        <v>80</v>
      </c>
      <c r="AY115" s="17" t="s">
        <v>189</v>
      </c>
      <c r="BE115" s="144">
        <f t="shared" si="4"/>
        <v>0</v>
      </c>
      <c r="BF115" s="144">
        <f t="shared" si="5"/>
        <v>0</v>
      </c>
      <c r="BG115" s="144">
        <f t="shared" si="6"/>
        <v>0</v>
      </c>
      <c r="BH115" s="144">
        <f t="shared" si="7"/>
        <v>0</v>
      </c>
      <c r="BI115" s="144">
        <f t="shared" si="8"/>
        <v>0</v>
      </c>
      <c r="BJ115" s="17" t="s">
        <v>78</v>
      </c>
      <c r="BK115" s="144">
        <f t="shared" si="9"/>
        <v>0</v>
      </c>
      <c r="BL115" s="17" t="s">
        <v>195</v>
      </c>
      <c r="BM115" s="143" t="s">
        <v>467</v>
      </c>
    </row>
    <row r="116" spans="2:65" s="1" customFormat="1" ht="33" customHeight="1">
      <c r="B116" s="32"/>
      <c r="C116" s="132" t="s">
        <v>338</v>
      </c>
      <c r="D116" s="132" t="s">
        <v>191</v>
      </c>
      <c r="E116" s="133" t="s">
        <v>2724</v>
      </c>
      <c r="F116" s="134" t="s">
        <v>2725</v>
      </c>
      <c r="G116" s="135" t="s">
        <v>2417</v>
      </c>
      <c r="H116" s="136">
        <v>1</v>
      </c>
      <c r="I116" s="137"/>
      <c r="J116" s="138">
        <f t="shared" si="0"/>
        <v>0</v>
      </c>
      <c r="K116" s="134" t="s">
        <v>18</v>
      </c>
      <c r="L116" s="32"/>
      <c r="M116" s="139" t="s">
        <v>18</v>
      </c>
      <c r="N116" s="140" t="s">
        <v>42</v>
      </c>
      <c r="P116" s="141">
        <f t="shared" si="1"/>
        <v>0</v>
      </c>
      <c r="Q116" s="141">
        <v>0</v>
      </c>
      <c r="R116" s="141">
        <f t="shared" si="2"/>
        <v>0</v>
      </c>
      <c r="S116" s="141">
        <v>0</v>
      </c>
      <c r="T116" s="142">
        <f t="shared" si="3"/>
        <v>0</v>
      </c>
      <c r="AR116" s="143" t="s">
        <v>195</v>
      </c>
      <c r="AT116" s="143" t="s">
        <v>191</v>
      </c>
      <c r="AU116" s="143" t="s">
        <v>80</v>
      </c>
      <c r="AY116" s="17" t="s">
        <v>189</v>
      </c>
      <c r="BE116" s="144">
        <f t="shared" si="4"/>
        <v>0</v>
      </c>
      <c r="BF116" s="144">
        <f t="shared" si="5"/>
        <v>0</v>
      </c>
      <c r="BG116" s="144">
        <f t="shared" si="6"/>
        <v>0</v>
      </c>
      <c r="BH116" s="144">
        <f t="shared" si="7"/>
        <v>0</v>
      </c>
      <c r="BI116" s="144">
        <f t="shared" si="8"/>
        <v>0</v>
      </c>
      <c r="BJ116" s="17" t="s">
        <v>78</v>
      </c>
      <c r="BK116" s="144">
        <f t="shared" si="9"/>
        <v>0</v>
      </c>
      <c r="BL116" s="17" t="s">
        <v>195</v>
      </c>
      <c r="BM116" s="143" t="s">
        <v>479</v>
      </c>
    </row>
    <row r="117" spans="2:65" s="1" customFormat="1" ht="16.5" customHeight="1">
      <c r="B117" s="32"/>
      <c r="C117" s="132" t="s">
        <v>344</v>
      </c>
      <c r="D117" s="132" t="s">
        <v>191</v>
      </c>
      <c r="E117" s="133" t="s">
        <v>2726</v>
      </c>
      <c r="F117" s="134" t="s">
        <v>2727</v>
      </c>
      <c r="G117" s="135" t="s">
        <v>2417</v>
      </c>
      <c r="H117" s="136">
        <v>1</v>
      </c>
      <c r="I117" s="137"/>
      <c r="J117" s="138">
        <f t="shared" si="0"/>
        <v>0</v>
      </c>
      <c r="K117" s="134" t="s">
        <v>18</v>
      </c>
      <c r="L117" s="32"/>
      <c r="M117" s="139" t="s">
        <v>18</v>
      </c>
      <c r="N117" s="140" t="s">
        <v>42</v>
      </c>
      <c r="P117" s="141">
        <f t="shared" si="1"/>
        <v>0</v>
      </c>
      <c r="Q117" s="141">
        <v>0</v>
      </c>
      <c r="R117" s="141">
        <f t="shared" si="2"/>
        <v>0</v>
      </c>
      <c r="S117" s="141">
        <v>0</v>
      </c>
      <c r="T117" s="142">
        <f t="shared" si="3"/>
        <v>0</v>
      </c>
      <c r="AR117" s="143" t="s">
        <v>195</v>
      </c>
      <c r="AT117" s="143" t="s">
        <v>191</v>
      </c>
      <c r="AU117" s="143" t="s">
        <v>80</v>
      </c>
      <c r="AY117" s="17" t="s">
        <v>189</v>
      </c>
      <c r="BE117" s="144">
        <f t="shared" si="4"/>
        <v>0</v>
      </c>
      <c r="BF117" s="144">
        <f t="shared" si="5"/>
        <v>0</v>
      </c>
      <c r="BG117" s="144">
        <f t="shared" si="6"/>
        <v>0</v>
      </c>
      <c r="BH117" s="144">
        <f t="shared" si="7"/>
        <v>0</v>
      </c>
      <c r="BI117" s="144">
        <f t="shared" si="8"/>
        <v>0</v>
      </c>
      <c r="BJ117" s="17" t="s">
        <v>78</v>
      </c>
      <c r="BK117" s="144">
        <f t="shared" si="9"/>
        <v>0</v>
      </c>
      <c r="BL117" s="17" t="s">
        <v>195</v>
      </c>
      <c r="BM117" s="143" t="s">
        <v>491</v>
      </c>
    </row>
    <row r="118" spans="2:65" s="1" customFormat="1" ht="16.5" customHeight="1">
      <c r="B118" s="32"/>
      <c r="C118" s="132" t="s">
        <v>350</v>
      </c>
      <c r="D118" s="132" t="s">
        <v>191</v>
      </c>
      <c r="E118" s="133" t="s">
        <v>2728</v>
      </c>
      <c r="F118" s="134" t="s">
        <v>2729</v>
      </c>
      <c r="G118" s="135" t="s">
        <v>2417</v>
      </c>
      <c r="H118" s="136">
        <v>1</v>
      </c>
      <c r="I118" s="137"/>
      <c r="J118" s="138">
        <f t="shared" si="0"/>
        <v>0</v>
      </c>
      <c r="K118" s="134" t="s">
        <v>18</v>
      </c>
      <c r="L118" s="32"/>
      <c r="M118" s="139" t="s">
        <v>18</v>
      </c>
      <c r="N118" s="140" t="s">
        <v>42</v>
      </c>
      <c r="P118" s="141">
        <f t="shared" si="1"/>
        <v>0</v>
      </c>
      <c r="Q118" s="141">
        <v>0</v>
      </c>
      <c r="R118" s="141">
        <f t="shared" si="2"/>
        <v>0</v>
      </c>
      <c r="S118" s="141">
        <v>0</v>
      </c>
      <c r="T118" s="142">
        <f t="shared" si="3"/>
        <v>0</v>
      </c>
      <c r="AR118" s="143" t="s">
        <v>195</v>
      </c>
      <c r="AT118" s="143" t="s">
        <v>191</v>
      </c>
      <c r="AU118" s="143" t="s">
        <v>80</v>
      </c>
      <c r="AY118" s="17" t="s">
        <v>189</v>
      </c>
      <c r="BE118" s="144">
        <f t="shared" si="4"/>
        <v>0</v>
      </c>
      <c r="BF118" s="144">
        <f t="shared" si="5"/>
        <v>0</v>
      </c>
      <c r="BG118" s="144">
        <f t="shared" si="6"/>
        <v>0</v>
      </c>
      <c r="BH118" s="144">
        <f t="shared" si="7"/>
        <v>0</v>
      </c>
      <c r="BI118" s="144">
        <f t="shared" si="8"/>
        <v>0</v>
      </c>
      <c r="BJ118" s="17" t="s">
        <v>78</v>
      </c>
      <c r="BK118" s="144">
        <f t="shared" si="9"/>
        <v>0</v>
      </c>
      <c r="BL118" s="17" t="s">
        <v>195</v>
      </c>
      <c r="BM118" s="143" t="s">
        <v>502</v>
      </c>
    </row>
    <row r="119" spans="2:65" s="1" customFormat="1" ht="16.5" customHeight="1">
      <c r="B119" s="32"/>
      <c r="C119" s="132" t="s">
        <v>356</v>
      </c>
      <c r="D119" s="132" t="s">
        <v>191</v>
      </c>
      <c r="E119" s="133" t="s">
        <v>2726</v>
      </c>
      <c r="F119" s="134" t="s">
        <v>2727</v>
      </c>
      <c r="G119" s="135" t="s">
        <v>2417</v>
      </c>
      <c r="H119" s="136">
        <v>1</v>
      </c>
      <c r="I119" s="137"/>
      <c r="J119" s="138">
        <f t="shared" si="0"/>
        <v>0</v>
      </c>
      <c r="K119" s="134" t="s">
        <v>18</v>
      </c>
      <c r="L119" s="32"/>
      <c r="M119" s="139" t="s">
        <v>18</v>
      </c>
      <c r="N119" s="140" t="s">
        <v>42</v>
      </c>
      <c r="P119" s="141">
        <f t="shared" si="1"/>
        <v>0</v>
      </c>
      <c r="Q119" s="141">
        <v>0</v>
      </c>
      <c r="R119" s="141">
        <f t="shared" si="2"/>
        <v>0</v>
      </c>
      <c r="S119" s="141">
        <v>0</v>
      </c>
      <c r="T119" s="142">
        <f t="shared" si="3"/>
        <v>0</v>
      </c>
      <c r="AR119" s="143" t="s">
        <v>195</v>
      </c>
      <c r="AT119" s="143" t="s">
        <v>191</v>
      </c>
      <c r="AU119" s="143" t="s">
        <v>80</v>
      </c>
      <c r="AY119" s="17" t="s">
        <v>189</v>
      </c>
      <c r="BE119" s="144">
        <f t="shared" si="4"/>
        <v>0</v>
      </c>
      <c r="BF119" s="144">
        <f t="shared" si="5"/>
        <v>0</v>
      </c>
      <c r="BG119" s="144">
        <f t="shared" si="6"/>
        <v>0</v>
      </c>
      <c r="BH119" s="144">
        <f t="shared" si="7"/>
        <v>0</v>
      </c>
      <c r="BI119" s="144">
        <f t="shared" si="8"/>
        <v>0</v>
      </c>
      <c r="BJ119" s="17" t="s">
        <v>78</v>
      </c>
      <c r="BK119" s="144">
        <f t="shared" si="9"/>
        <v>0</v>
      </c>
      <c r="BL119" s="17" t="s">
        <v>195</v>
      </c>
      <c r="BM119" s="143" t="s">
        <v>520</v>
      </c>
    </row>
    <row r="120" spans="2:65" s="1" customFormat="1" ht="24.2" customHeight="1">
      <c r="B120" s="32"/>
      <c r="C120" s="132" t="s">
        <v>361</v>
      </c>
      <c r="D120" s="132" t="s">
        <v>191</v>
      </c>
      <c r="E120" s="133" t="s">
        <v>2730</v>
      </c>
      <c r="F120" s="134" t="s">
        <v>2731</v>
      </c>
      <c r="G120" s="135" t="s">
        <v>2417</v>
      </c>
      <c r="H120" s="136">
        <v>1</v>
      </c>
      <c r="I120" s="137"/>
      <c r="J120" s="138">
        <f t="shared" si="0"/>
        <v>0</v>
      </c>
      <c r="K120" s="134" t="s">
        <v>18</v>
      </c>
      <c r="L120" s="32"/>
      <c r="M120" s="139" t="s">
        <v>18</v>
      </c>
      <c r="N120" s="140" t="s">
        <v>42</v>
      </c>
      <c r="P120" s="141">
        <f t="shared" si="1"/>
        <v>0</v>
      </c>
      <c r="Q120" s="141">
        <v>0</v>
      </c>
      <c r="R120" s="141">
        <f t="shared" si="2"/>
        <v>0</v>
      </c>
      <c r="S120" s="141">
        <v>0</v>
      </c>
      <c r="T120" s="142">
        <f t="shared" si="3"/>
        <v>0</v>
      </c>
      <c r="AR120" s="143" t="s">
        <v>195</v>
      </c>
      <c r="AT120" s="143" t="s">
        <v>191</v>
      </c>
      <c r="AU120" s="143" t="s">
        <v>80</v>
      </c>
      <c r="AY120" s="17" t="s">
        <v>189</v>
      </c>
      <c r="BE120" s="144">
        <f t="shared" si="4"/>
        <v>0</v>
      </c>
      <c r="BF120" s="144">
        <f t="shared" si="5"/>
        <v>0</v>
      </c>
      <c r="BG120" s="144">
        <f t="shared" si="6"/>
        <v>0</v>
      </c>
      <c r="BH120" s="144">
        <f t="shared" si="7"/>
        <v>0</v>
      </c>
      <c r="BI120" s="144">
        <f t="shared" si="8"/>
        <v>0</v>
      </c>
      <c r="BJ120" s="17" t="s">
        <v>78</v>
      </c>
      <c r="BK120" s="144">
        <f t="shared" si="9"/>
        <v>0</v>
      </c>
      <c r="BL120" s="17" t="s">
        <v>195</v>
      </c>
      <c r="BM120" s="143" t="s">
        <v>534</v>
      </c>
    </row>
    <row r="121" spans="2:65" s="1" customFormat="1" ht="16.5" customHeight="1">
      <c r="B121" s="32"/>
      <c r="C121" s="132" t="s">
        <v>367</v>
      </c>
      <c r="D121" s="132" t="s">
        <v>191</v>
      </c>
      <c r="E121" s="133" t="s">
        <v>2732</v>
      </c>
      <c r="F121" s="134" t="s">
        <v>2733</v>
      </c>
      <c r="G121" s="135" t="s">
        <v>2417</v>
      </c>
      <c r="H121" s="136">
        <v>1</v>
      </c>
      <c r="I121" s="137"/>
      <c r="J121" s="138">
        <f t="shared" si="0"/>
        <v>0</v>
      </c>
      <c r="K121" s="134" t="s">
        <v>18</v>
      </c>
      <c r="L121" s="32"/>
      <c r="M121" s="139" t="s">
        <v>18</v>
      </c>
      <c r="N121" s="140" t="s">
        <v>42</v>
      </c>
      <c r="P121" s="141">
        <f t="shared" si="1"/>
        <v>0</v>
      </c>
      <c r="Q121" s="141">
        <v>0</v>
      </c>
      <c r="R121" s="141">
        <f t="shared" si="2"/>
        <v>0</v>
      </c>
      <c r="S121" s="141">
        <v>0</v>
      </c>
      <c r="T121" s="142">
        <f t="shared" si="3"/>
        <v>0</v>
      </c>
      <c r="AR121" s="143" t="s">
        <v>195</v>
      </c>
      <c r="AT121" s="143" t="s">
        <v>191</v>
      </c>
      <c r="AU121" s="143" t="s">
        <v>80</v>
      </c>
      <c r="AY121" s="17" t="s">
        <v>189</v>
      </c>
      <c r="BE121" s="144">
        <f t="shared" si="4"/>
        <v>0</v>
      </c>
      <c r="BF121" s="144">
        <f t="shared" si="5"/>
        <v>0</v>
      </c>
      <c r="BG121" s="144">
        <f t="shared" si="6"/>
        <v>0</v>
      </c>
      <c r="BH121" s="144">
        <f t="shared" si="7"/>
        <v>0</v>
      </c>
      <c r="BI121" s="144">
        <f t="shared" si="8"/>
        <v>0</v>
      </c>
      <c r="BJ121" s="17" t="s">
        <v>78</v>
      </c>
      <c r="BK121" s="144">
        <f t="shared" si="9"/>
        <v>0</v>
      </c>
      <c r="BL121" s="17" t="s">
        <v>195</v>
      </c>
      <c r="BM121" s="143" t="s">
        <v>548</v>
      </c>
    </row>
    <row r="122" spans="2:65" s="11" customFormat="1" ht="22.9" customHeight="1">
      <c r="B122" s="120"/>
      <c r="D122" s="121" t="s">
        <v>70</v>
      </c>
      <c r="E122" s="130" t="s">
        <v>2734</v>
      </c>
      <c r="F122" s="130" t="s">
        <v>2735</v>
      </c>
      <c r="I122" s="123"/>
      <c r="J122" s="131">
        <f>BK122</f>
        <v>0</v>
      </c>
      <c r="L122" s="120"/>
      <c r="M122" s="125"/>
      <c r="P122" s="126">
        <f>SUM(P123:P143)</f>
        <v>0</v>
      </c>
      <c r="R122" s="126">
        <f>SUM(R123:R143)</f>
        <v>0</v>
      </c>
      <c r="T122" s="127">
        <f>SUM(T123:T143)</f>
        <v>0</v>
      </c>
      <c r="AR122" s="121" t="s">
        <v>78</v>
      </c>
      <c r="AT122" s="128" t="s">
        <v>70</v>
      </c>
      <c r="AU122" s="128" t="s">
        <v>78</v>
      </c>
      <c r="AY122" s="121" t="s">
        <v>189</v>
      </c>
      <c r="BK122" s="129">
        <f>SUM(BK123:BK143)</f>
        <v>0</v>
      </c>
    </row>
    <row r="123" spans="2:65" s="1" customFormat="1" ht="21.75" customHeight="1">
      <c r="B123" s="32"/>
      <c r="C123" s="132" t="s">
        <v>374</v>
      </c>
      <c r="D123" s="132" t="s">
        <v>191</v>
      </c>
      <c r="E123" s="133" t="s">
        <v>2596</v>
      </c>
      <c r="F123" s="134" t="s">
        <v>2736</v>
      </c>
      <c r="G123" s="135" t="s">
        <v>18</v>
      </c>
      <c r="H123" s="136">
        <v>0</v>
      </c>
      <c r="I123" s="137"/>
      <c r="J123" s="138">
        <f t="shared" ref="J123:J143" si="10">ROUND(I123*H123,2)</f>
        <v>0</v>
      </c>
      <c r="K123" s="134" t="s">
        <v>18</v>
      </c>
      <c r="L123" s="32"/>
      <c r="M123" s="139" t="s">
        <v>18</v>
      </c>
      <c r="N123" s="140" t="s">
        <v>42</v>
      </c>
      <c r="P123" s="141">
        <f t="shared" ref="P123:P143" si="11">O123*H123</f>
        <v>0</v>
      </c>
      <c r="Q123" s="141">
        <v>0</v>
      </c>
      <c r="R123" s="141">
        <f t="shared" ref="R123:R143" si="12">Q123*H123</f>
        <v>0</v>
      </c>
      <c r="S123" s="141">
        <v>0</v>
      </c>
      <c r="T123" s="142">
        <f t="shared" ref="T123:T143" si="13">S123*H123</f>
        <v>0</v>
      </c>
      <c r="AR123" s="143" t="s">
        <v>195</v>
      </c>
      <c r="AT123" s="143" t="s">
        <v>191</v>
      </c>
      <c r="AU123" s="143" t="s">
        <v>80</v>
      </c>
      <c r="AY123" s="17" t="s">
        <v>189</v>
      </c>
      <c r="BE123" s="144">
        <f t="shared" ref="BE123:BE143" si="14">IF(N123="základní",J123,0)</f>
        <v>0</v>
      </c>
      <c r="BF123" s="144">
        <f t="shared" ref="BF123:BF143" si="15">IF(N123="snížená",J123,0)</f>
        <v>0</v>
      </c>
      <c r="BG123" s="144">
        <f t="shared" ref="BG123:BG143" si="16">IF(N123="zákl. přenesená",J123,0)</f>
        <v>0</v>
      </c>
      <c r="BH123" s="144">
        <f t="shared" ref="BH123:BH143" si="17">IF(N123="sníž. přenesená",J123,0)</f>
        <v>0</v>
      </c>
      <c r="BI123" s="144">
        <f t="shared" ref="BI123:BI143" si="18">IF(N123="nulová",J123,0)</f>
        <v>0</v>
      </c>
      <c r="BJ123" s="17" t="s">
        <v>78</v>
      </c>
      <c r="BK123" s="144">
        <f t="shared" ref="BK123:BK143" si="19">ROUND(I123*H123,2)</f>
        <v>0</v>
      </c>
      <c r="BL123" s="17" t="s">
        <v>195</v>
      </c>
      <c r="BM123" s="143" t="s">
        <v>558</v>
      </c>
    </row>
    <row r="124" spans="2:65" s="1" customFormat="1" ht="16.5" customHeight="1">
      <c r="B124" s="32"/>
      <c r="C124" s="132" t="s">
        <v>381</v>
      </c>
      <c r="D124" s="132" t="s">
        <v>191</v>
      </c>
      <c r="E124" s="133" t="s">
        <v>2737</v>
      </c>
      <c r="F124" s="134" t="s">
        <v>2738</v>
      </c>
      <c r="G124" s="135" t="s">
        <v>2417</v>
      </c>
      <c r="H124" s="136">
        <v>1</v>
      </c>
      <c r="I124" s="137"/>
      <c r="J124" s="138">
        <f t="shared" si="10"/>
        <v>0</v>
      </c>
      <c r="K124" s="134" t="s">
        <v>18</v>
      </c>
      <c r="L124" s="32"/>
      <c r="M124" s="139" t="s">
        <v>18</v>
      </c>
      <c r="N124" s="140" t="s">
        <v>42</v>
      </c>
      <c r="P124" s="141">
        <f t="shared" si="11"/>
        <v>0</v>
      </c>
      <c r="Q124" s="141">
        <v>0</v>
      </c>
      <c r="R124" s="141">
        <f t="shared" si="12"/>
        <v>0</v>
      </c>
      <c r="S124" s="141">
        <v>0</v>
      </c>
      <c r="T124" s="142">
        <f t="shared" si="13"/>
        <v>0</v>
      </c>
      <c r="AR124" s="143" t="s">
        <v>195</v>
      </c>
      <c r="AT124" s="143" t="s">
        <v>191</v>
      </c>
      <c r="AU124" s="143" t="s">
        <v>80</v>
      </c>
      <c r="AY124" s="17" t="s">
        <v>189</v>
      </c>
      <c r="BE124" s="144">
        <f t="shared" si="14"/>
        <v>0</v>
      </c>
      <c r="BF124" s="144">
        <f t="shared" si="15"/>
        <v>0</v>
      </c>
      <c r="BG124" s="144">
        <f t="shared" si="16"/>
        <v>0</v>
      </c>
      <c r="BH124" s="144">
        <f t="shared" si="17"/>
        <v>0</v>
      </c>
      <c r="BI124" s="144">
        <f t="shared" si="18"/>
        <v>0</v>
      </c>
      <c r="BJ124" s="17" t="s">
        <v>78</v>
      </c>
      <c r="BK124" s="144">
        <f t="shared" si="19"/>
        <v>0</v>
      </c>
      <c r="BL124" s="17" t="s">
        <v>195</v>
      </c>
      <c r="BM124" s="143" t="s">
        <v>572</v>
      </c>
    </row>
    <row r="125" spans="2:65" s="1" customFormat="1" ht="16.5" customHeight="1">
      <c r="B125" s="32"/>
      <c r="C125" s="132" t="s">
        <v>388</v>
      </c>
      <c r="D125" s="132" t="s">
        <v>191</v>
      </c>
      <c r="E125" s="133" t="s">
        <v>2739</v>
      </c>
      <c r="F125" s="134" t="s">
        <v>2740</v>
      </c>
      <c r="G125" s="135" t="s">
        <v>2417</v>
      </c>
      <c r="H125" s="136">
        <v>2</v>
      </c>
      <c r="I125" s="137"/>
      <c r="J125" s="138">
        <f t="shared" si="10"/>
        <v>0</v>
      </c>
      <c r="K125" s="134" t="s">
        <v>18</v>
      </c>
      <c r="L125" s="32"/>
      <c r="M125" s="139" t="s">
        <v>18</v>
      </c>
      <c r="N125" s="140" t="s">
        <v>42</v>
      </c>
      <c r="P125" s="141">
        <f t="shared" si="11"/>
        <v>0</v>
      </c>
      <c r="Q125" s="141">
        <v>0</v>
      </c>
      <c r="R125" s="141">
        <f t="shared" si="12"/>
        <v>0</v>
      </c>
      <c r="S125" s="141">
        <v>0</v>
      </c>
      <c r="T125" s="142">
        <f t="shared" si="13"/>
        <v>0</v>
      </c>
      <c r="AR125" s="143" t="s">
        <v>195</v>
      </c>
      <c r="AT125" s="143" t="s">
        <v>191</v>
      </c>
      <c r="AU125" s="143" t="s">
        <v>80</v>
      </c>
      <c r="AY125" s="17" t="s">
        <v>189</v>
      </c>
      <c r="BE125" s="144">
        <f t="shared" si="14"/>
        <v>0</v>
      </c>
      <c r="BF125" s="144">
        <f t="shared" si="15"/>
        <v>0</v>
      </c>
      <c r="BG125" s="144">
        <f t="shared" si="16"/>
        <v>0</v>
      </c>
      <c r="BH125" s="144">
        <f t="shared" si="17"/>
        <v>0</v>
      </c>
      <c r="BI125" s="144">
        <f t="shared" si="18"/>
        <v>0</v>
      </c>
      <c r="BJ125" s="17" t="s">
        <v>78</v>
      </c>
      <c r="BK125" s="144">
        <f t="shared" si="19"/>
        <v>0</v>
      </c>
      <c r="BL125" s="17" t="s">
        <v>195</v>
      </c>
      <c r="BM125" s="143" t="s">
        <v>586</v>
      </c>
    </row>
    <row r="126" spans="2:65" s="1" customFormat="1" ht="16.5" customHeight="1">
      <c r="B126" s="32"/>
      <c r="C126" s="132" t="s">
        <v>394</v>
      </c>
      <c r="D126" s="132" t="s">
        <v>191</v>
      </c>
      <c r="E126" s="133" t="s">
        <v>2741</v>
      </c>
      <c r="F126" s="134" t="s">
        <v>2742</v>
      </c>
      <c r="G126" s="135" t="s">
        <v>2417</v>
      </c>
      <c r="H126" s="136">
        <v>1</v>
      </c>
      <c r="I126" s="137"/>
      <c r="J126" s="138">
        <f t="shared" si="10"/>
        <v>0</v>
      </c>
      <c r="K126" s="134" t="s">
        <v>18</v>
      </c>
      <c r="L126" s="32"/>
      <c r="M126" s="139" t="s">
        <v>18</v>
      </c>
      <c r="N126" s="140" t="s">
        <v>42</v>
      </c>
      <c r="P126" s="141">
        <f t="shared" si="11"/>
        <v>0</v>
      </c>
      <c r="Q126" s="141">
        <v>0</v>
      </c>
      <c r="R126" s="141">
        <f t="shared" si="12"/>
        <v>0</v>
      </c>
      <c r="S126" s="141">
        <v>0</v>
      </c>
      <c r="T126" s="142">
        <f t="shared" si="13"/>
        <v>0</v>
      </c>
      <c r="AR126" s="143" t="s">
        <v>195</v>
      </c>
      <c r="AT126" s="143" t="s">
        <v>191</v>
      </c>
      <c r="AU126" s="143" t="s">
        <v>80</v>
      </c>
      <c r="AY126" s="17" t="s">
        <v>189</v>
      </c>
      <c r="BE126" s="144">
        <f t="shared" si="14"/>
        <v>0</v>
      </c>
      <c r="BF126" s="144">
        <f t="shared" si="15"/>
        <v>0</v>
      </c>
      <c r="BG126" s="144">
        <f t="shared" si="16"/>
        <v>0</v>
      </c>
      <c r="BH126" s="144">
        <f t="shared" si="17"/>
        <v>0</v>
      </c>
      <c r="BI126" s="144">
        <f t="shared" si="18"/>
        <v>0</v>
      </c>
      <c r="BJ126" s="17" t="s">
        <v>78</v>
      </c>
      <c r="BK126" s="144">
        <f t="shared" si="19"/>
        <v>0</v>
      </c>
      <c r="BL126" s="17" t="s">
        <v>195</v>
      </c>
      <c r="BM126" s="143" t="s">
        <v>602</v>
      </c>
    </row>
    <row r="127" spans="2:65" s="1" customFormat="1" ht="16.5" customHeight="1">
      <c r="B127" s="32"/>
      <c r="C127" s="132" t="s">
        <v>399</v>
      </c>
      <c r="D127" s="132" t="s">
        <v>191</v>
      </c>
      <c r="E127" s="133" t="s">
        <v>2743</v>
      </c>
      <c r="F127" s="134" t="s">
        <v>2744</v>
      </c>
      <c r="G127" s="135" t="s">
        <v>2417</v>
      </c>
      <c r="H127" s="136">
        <v>1</v>
      </c>
      <c r="I127" s="137"/>
      <c r="J127" s="138">
        <f t="shared" si="10"/>
        <v>0</v>
      </c>
      <c r="K127" s="134" t="s">
        <v>18</v>
      </c>
      <c r="L127" s="32"/>
      <c r="M127" s="139" t="s">
        <v>18</v>
      </c>
      <c r="N127" s="140" t="s">
        <v>42</v>
      </c>
      <c r="P127" s="141">
        <f t="shared" si="11"/>
        <v>0</v>
      </c>
      <c r="Q127" s="141">
        <v>0</v>
      </c>
      <c r="R127" s="141">
        <f t="shared" si="12"/>
        <v>0</v>
      </c>
      <c r="S127" s="141">
        <v>0</v>
      </c>
      <c r="T127" s="142">
        <f t="shared" si="13"/>
        <v>0</v>
      </c>
      <c r="AR127" s="143" t="s">
        <v>195</v>
      </c>
      <c r="AT127" s="143" t="s">
        <v>191</v>
      </c>
      <c r="AU127" s="143" t="s">
        <v>80</v>
      </c>
      <c r="AY127" s="17" t="s">
        <v>189</v>
      </c>
      <c r="BE127" s="144">
        <f t="shared" si="14"/>
        <v>0</v>
      </c>
      <c r="BF127" s="144">
        <f t="shared" si="15"/>
        <v>0</v>
      </c>
      <c r="BG127" s="144">
        <f t="shared" si="16"/>
        <v>0</v>
      </c>
      <c r="BH127" s="144">
        <f t="shared" si="17"/>
        <v>0</v>
      </c>
      <c r="BI127" s="144">
        <f t="shared" si="18"/>
        <v>0</v>
      </c>
      <c r="BJ127" s="17" t="s">
        <v>78</v>
      </c>
      <c r="BK127" s="144">
        <f t="shared" si="19"/>
        <v>0</v>
      </c>
      <c r="BL127" s="17" t="s">
        <v>195</v>
      </c>
      <c r="BM127" s="143" t="s">
        <v>977</v>
      </c>
    </row>
    <row r="128" spans="2:65" s="1" customFormat="1" ht="16.5" customHeight="1">
      <c r="B128" s="32"/>
      <c r="C128" s="132" t="s">
        <v>405</v>
      </c>
      <c r="D128" s="132" t="s">
        <v>191</v>
      </c>
      <c r="E128" s="133" t="s">
        <v>2745</v>
      </c>
      <c r="F128" s="134" t="s">
        <v>2746</v>
      </c>
      <c r="G128" s="135" t="s">
        <v>2417</v>
      </c>
      <c r="H128" s="136">
        <v>2</v>
      </c>
      <c r="I128" s="137"/>
      <c r="J128" s="138">
        <f t="shared" si="10"/>
        <v>0</v>
      </c>
      <c r="K128" s="134" t="s">
        <v>18</v>
      </c>
      <c r="L128" s="32"/>
      <c r="M128" s="139" t="s">
        <v>18</v>
      </c>
      <c r="N128" s="140" t="s">
        <v>42</v>
      </c>
      <c r="P128" s="141">
        <f t="shared" si="11"/>
        <v>0</v>
      </c>
      <c r="Q128" s="141">
        <v>0</v>
      </c>
      <c r="R128" s="141">
        <f t="shared" si="12"/>
        <v>0</v>
      </c>
      <c r="S128" s="141">
        <v>0</v>
      </c>
      <c r="T128" s="142">
        <f t="shared" si="13"/>
        <v>0</v>
      </c>
      <c r="AR128" s="143" t="s">
        <v>195</v>
      </c>
      <c r="AT128" s="143" t="s">
        <v>191</v>
      </c>
      <c r="AU128" s="143" t="s">
        <v>80</v>
      </c>
      <c r="AY128" s="17" t="s">
        <v>189</v>
      </c>
      <c r="BE128" s="144">
        <f t="shared" si="14"/>
        <v>0</v>
      </c>
      <c r="BF128" s="144">
        <f t="shared" si="15"/>
        <v>0</v>
      </c>
      <c r="BG128" s="144">
        <f t="shared" si="16"/>
        <v>0</v>
      </c>
      <c r="BH128" s="144">
        <f t="shared" si="17"/>
        <v>0</v>
      </c>
      <c r="BI128" s="144">
        <f t="shared" si="18"/>
        <v>0</v>
      </c>
      <c r="BJ128" s="17" t="s">
        <v>78</v>
      </c>
      <c r="BK128" s="144">
        <f t="shared" si="19"/>
        <v>0</v>
      </c>
      <c r="BL128" s="17" t="s">
        <v>195</v>
      </c>
      <c r="BM128" s="143" t="s">
        <v>989</v>
      </c>
    </row>
    <row r="129" spans="2:65" s="1" customFormat="1" ht="24.2" customHeight="1">
      <c r="B129" s="32"/>
      <c r="C129" s="132" t="s">
        <v>412</v>
      </c>
      <c r="D129" s="132" t="s">
        <v>191</v>
      </c>
      <c r="E129" s="133" t="s">
        <v>2747</v>
      </c>
      <c r="F129" s="134" t="s">
        <v>2748</v>
      </c>
      <c r="G129" s="135" t="s">
        <v>18</v>
      </c>
      <c r="H129" s="136">
        <v>0</v>
      </c>
      <c r="I129" s="137"/>
      <c r="J129" s="138">
        <f t="shared" si="10"/>
        <v>0</v>
      </c>
      <c r="K129" s="134" t="s">
        <v>18</v>
      </c>
      <c r="L129" s="32"/>
      <c r="M129" s="139" t="s">
        <v>18</v>
      </c>
      <c r="N129" s="140" t="s">
        <v>42</v>
      </c>
      <c r="P129" s="141">
        <f t="shared" si="11"/>
        <v>0</v>
      </c>
      <c r="Q129" s="141">
        <v>0</v>
      </c>
      <c r="R129" s="141">
        <f t="shared" si="12"/>
        <v>0</v>
      </c>
      <c r="S129" s="141">
        <v>0</v>
      </c>
      <c r="T129" s="142">
        <f t="shared" si="13"/>
        <v>0</v>
      </c>
      <c r="AR129" s="143" t="s">
        <v>195</v>
      </c>
      <c r="AT129" s="143" t="s">
        <v>191</v>
      </c>
      <c r="AU129" s="143" t="s">
        <v>80</v>
      </c>
      <c r="AY129" s="17" t="s">
        <v>189</v>
      </c>
      <c r="BE129" s="144">
        <f t="shared" si="14"/>
        <v>0</v>
      </c>
      <c r="BF129" s="144">
        <f t="shared" si="15"/>
        <v>0</v>
      </c>
      <c r="BG129" s="144">
        <f t="shared" si="16"/>
        <v>0</v>
      </c>
      <c r="BH129" s="144">
        <f t="shared" si="17"/>
        <v>0</v>
      </c>
      <c r="BI129" s="144">
        <f t="shared" si="18"/>
        <v>0</v>
      </c>
      <c r="BJ129" s="17" t="s">
        <v>78</v>
      </c>
      <c r="BK129" s="144">
        <f t="shared" si="19"/>
        <v>0</v>
      </c>
      <c r="BL129" s="17" t="s">
        <v>195</v>
      </c>
      <c r="BM129" s="143" t="s">
        <v>999</v>
      </c>
    </row>
    <row r="130" spans="2:65" s="1" customFormat="1" ht="16.5" customHeight="1">
      <c r="B130" s="32"/>
      <c r="C130" s="132" t="s">
        <v>419</v>
      </c>
      <c r="D130" s="132" t="s">
        <v>191</v>
      </c>
      <c r="E130" s="133" t="s">
        <v>2749</v>
      </c>
      <c r="F130" s="134" t="s">
        <v>2750</v>
      </c>
      <c r="G130" s="135" t="s">
        <v>2417</v>
      </c>
      <c r="H130" s="136">
        <v>2</v>
      </c>
      <c r="I130" s="137"/>
      <c r="J130" s="138">
        <f t="shared" si="10"/>
        <v>0</v>
      </c>
      <c r="K130" s="134" t="s">
        <v>18</v>
      </c>
      <c r="L130" s="32"/>
      <c r="M130" s="139" t="s">
        <v>18</v>
      </c>
      <c r="N130" s="140" t="s">
        <v>42</v>
      </c>
      <c r="P130" s="141">
        <f t="shared" si="11"/>
        <v>0</v>
      </c>
      <c r="Q130" s="141">
        <v>0</v>
      </c>
      <c r="R130" s="141">
        <f t="shared" si="12"/>
        <v>0</v>
      </c>
      <c r="S130" s="141">
        <v>0</v>
      </c>
      <c r="T130" s="142">
        <f t="shared" si="13"/>
        <v>0</v>
      </c>
      <c r="AR130" s="143" t="s">
        <v>195</v>
      </c>
      <c r="AT130" s="143" t="s">
        <v>191</v>
      </c>
      <c r="AU130" s="143" t="s">
        <v>80</v>
      </c>
      <c r="AY130" s="17" t="s">
        <v>189</v>
      </c>
      <c r="BE130" s="144">
        <f t="shared" si="14"/>
        <v>0</v>
      </c>
      <c r="BF130" s="144">
        <f t="shared" si="15"/>
        <v>0</v>
      </c>
      <c r="BG130" s="144">
        <f t="shared" si="16"/>
        <v>0</v>
      </c>
      <c r="BH130" s="144">
        <f t="shared" si="17"/>
        <v>0</v>
      </c>
      <c r="BI130" s="144">
        <f t="shared" si="18"/>
        <v>0</v>
      </c>
      <c r="BJ130" s="17" t="s">
        <v>78</v>
      </c>
      <c r="BK130" s="144">
        <f t="shared" si="19"/>
        <v>0</v>
      </c>
      <c r="BL130" s="17" t="s">
        <v>195</v>
      </c>
      <c r="BM130" s="143" t="s">
        <v>1010</v>
      </c>
    </row>
    <row r="131" spans="2:65" s="1" customFormat="1" ht="16.5" customHeight="1">
      <c r="B131" s="32"/>
      <c r="C131" s="132" t="s">
        <v>424</v>
      </c>
      <c r="D131" s="132" t="s">
        <v>191</v>
      </c>
      <c r="E131" s="133" t="s">
        <v>2751</v>
      </c>
      <c r="F131" s="134" t="s">
        <v>2752</v>
      </c>
      <c r="G131" s="135" t="s">
        <v>2417</v>
      </c>
      <c r="H131" s="136">
        <v>2</v>
      </c>
      <c r="I131" s="137"/>
      <c r="J131" s="138">
        <f t="shared" si="10"/>
        <v>0</v>
      </c>
      <c r="K131" s="134" t="s">
        <v>18</v>
      </c>
      <c r="L131" s="32"/>
      <c r="M131" s="139" t="s">
        <v>18</v>
      </c>
      <c r="N131" s="140" t="s">
        <v>42</v>
      </c>
      <c r="P131" s="141">
        <f t="shared" si="11"/>
        <v>0</v>
      </c>
      <c r="Q131" s="141">
        <v>0</v>
      </c>
      <c r="R131" s="141">
        <f t="shared" si="12"/>
        <v>0</v>
      </c>
      <c r="S131" s="141">
        <v>0</v>
      </c>
      <c r="T131" s="142">
        <f t="shared" si="13"/>
        <v>0</v>
      </c>
      <c r="AR131" s="143" t="s">
        <v>195</v>
      </c>
      <c r="AT131" s="143" t="s">
        <v>191</v>
      </c>
      <c r="AU131" s="143" t="s">
        <v>80</v>
      </c>
      <c r="AY131" s="17" t="s">
        <v>189</v>
      </c>
      <c r="BE131" s="144">
        <f t="shared" si="14"/>
        <v>0</v>
      </c>
      <c r="BF131" s="144">
        <f t="shared" si="15"/>
        <v>0</v>
      </c>
      <c r="BG131" s="144">
        <f t="shared" si="16"/>
        <v>0</v>
      </c>
      <c r="BH131" s="144">
        <f t="shared" si="17"/>
        <v>0</v>
      </c>
      <c r="BI131" s="144">
        <f t="shared" si="18"/>
        <v>0</v>
      </c>
      <c r="BJ131" s="17" t="s">
        <v>78</v>
      </c>
      <c r="BK131" s="144">
        <f t="shared" si="19"/>
        <v>0</v>
      </c>
      <c r="BL131" s="17" t="s">
        <v>195</v>
      </c>
      <c r="BM131" s="143" t="s">
        <v>1022</v>
      </c>
    </row>
    <row r="132" spans="2:65" s="1" customFormat="1" ht="16.5" customHeight="1">
      <c r="B132" s="32"/>
      <c r="C132" s="132" t="s">
        <v>430</v>
      </c>
      <c r="D132" s="132" t="s">
        <v>191</v>
      </c>
      <c r="E132" s="133" t="s">
        <v>2753</v>
      </c>
      <c r="F132" s="134" t="s">
        <v>2754</v>
      </c>
      <c r="G132" s="135" t="s">
        <v>2417</v>
      </c>
      <c r="H132" s="136">
        <v>1</v>
      </c>
      <c r="I132" s="137"/>
      <c r="J132" s="138">
        <f t="shared" si="10"/>
        <v>0</v>
      </c>
      <c r="K132" s="134" t="s">
        <v>18</v>
      </c>
      <c r="L132" s="32"/>
      <c r="M132" s="139" t="s">
        <v>18</v>
      </c>
      <c r="N132" s="140" t="s">
        <v>42</v>
      </c>
      <c r="P132" s="141">
        <f t="shared" si="11"/>
        <v>0</v>
      </c>
      <c r="Q132" s="141">
        <v>0</v>
      </c>
      <c r="R132" s="141">
        <f t="shared" si="12"/>
        <v>0</v>
      </c>
      <c r="S132" s="141">
        <v>0</v>
      </c>
      <c r="T132" s="142">
        <f t="shared" si="13"/>
        <v>0</v>
      </c>
      <c r="AR132" s="143" t="s">
        <v>195</v>
      </c>
      <c r="AT132" s="143" t="s">
        <v>191</v>
      </c>
      <c r="AU132" s="143" t="s">
        <v>80</v>
      </c>
      <c r="AY132" s="17" t="s">
        <v>189</v>
      </c>
      <c r="BE132" s="144">
        <f t="shared" si="14"/>
        <v>0</v>
      </c>
      <c r="BF132" s="144">
        <f t="shared" si="15"/>
        <v>0</v>
      </c>
      <c r="BG132" s="144">
        <f t="shared" si="16"/>
        <v>0</v>
      </c>
      <c r="BH132" s="144">
        <f t="shared" si="17"/>
        <v>0</v>
      </c>
      <c r="BI132" s="144">
        <f t="shared" si="18"/>
        <v>0</v>
      </c>
      <c r="BJ132" s="17" t="s">
        <v>78</v>
      </c>
      <c r="BK132" s="144">
        <f t="shared" si="19"/>
        <v>0</v>
      </c>
      <c r="BL132" s="17" t="s">
        <v>195</v>
      </c>
      <c r="BM132" s="143" t="s">
        <v>1035</v>
      </c>
    </row>
    <row r="133" spans="2:65" s="1" customFormat="1" ht="16.5" customHeight="1">
      <c r="B133" s="32"/>
      <c r="C133" s="132" t="s">
        <v>439</v>
      </c>
      <c r="D133" s="132" t="s">
        <v>191</v>
      </c>
      <c r="E133" s="133" t="s">
        <v>2755</v>
      </c>
      <c r="F133" s="134" t="s">
        <v>2756</v>
      </c>
      <c r="G133" s="135" t="s">
        <v>2417</v>
      </c>
      <c r="H133" s="136">
        <v>1</v>
      </c>
      <c r="I133" s="137"/>
      <c r="J133" s="138">
        <f t="shared" si="10"/>
        <v>0</v>
      </c>
      <c r="K133" s="134" t="s">
        <v>18</v>
      </c>
      <c r="L133" s="32"/>
      <c r="M133" s="139" t="s">
        <v>18</v>
      </c>
      <c r="N133" s="140" t="s">
        <v>42</v>
      </c>
      <c r="P133" s="141">
        <f t="shared" si="11"/>
        <v>0</v>
      </c>
      <c r="Q133" s="141">
        <v>0</v>
      </c>
      <c r="R133" s="141">
        <f t="shared" si="12"/>
        <v>0</v>
      </c>
      <c r="S133" s="141">
        <v>0</v>
      </c>
      <c r="T133" s="142">
        <f t="shared" si="13"/>
        <v>0</v>
      </c>
      <c r="AR133" s="143" t="s">
        <v>195</v>
      </c>
      <c r="AT133" s="143" t="s">
        <v>191</v>
      </c>
      <c r="AU133" s="143" t="s">
        <v>80</v>
      </c>
      <c r="AY133" s="17" t="s">
        <v>189</v>
      </c>
      <c r="BE133" s="144">
        <f t="shared" si="14"/>
        <v>0</v>
      </c>
      <c r="BF133" s="144">
        <f t="shared" si="15"/>
        <v>0</v>
      </c>
      <c r="BG133" s="144">
        <f t="shared" si="16"/>
        <v>0</v>
      </c>
      <c r="BH133" s="144">
        <f t="shared" si="17"/>
        <v>0</v>
      </c>
      <c r="BI133" s="144">
        <f t="shared" si="18"/>
        <v>0</v>
      </c>
      <c r="BJ133" s="17" t="s">
        <v>78</v>
      </c>
      <c r="BK133" s="144">
        <f t="shared" si="19"/>
        <v>0</v>
      </c>
      <c r="BL133" s="17" t="s">
        <v>195</v>
      </c>
      <c r="BM133" s="143" t="s">
        <v>1046</v>
      </c>
    </row>
    <row r="134" spans="2:65" s="1" customFormat="1" ht="16.5" customHeight="1">
      <c r="B134" s="32"/>
      <c r="C134" s="132" t="s">
        <v>444</v>
      </c>
      <c r="D134" s="132" t="s">
        <v>191</v>
      </c>
      <c r="E134" s="133" t="s">
        <v>2757</v>
      </c>
      <c r="F134" s="134" t="s">
        <v>2758</v>
      </c>
      <c r="G134" s="135" t="s">
        <v>2417</v>
      </c>
      <c r="H134" s="136">
        <v>3</v>
      </c>
      <c r="I134" s="137"/>
      <c r="J134" s="138">
        <f t="shared" si="10"/>
        <v>0</v>
      </c>
      <c r="K134" s="134" t="s">
        <v>18</v>
      </c>
      <c r="L134" s="32"/>
      <c r="M134" s="139" t="s">
        <v>18</v>
      </c>
      <c r="N134" s="140" t="s">
        <v>42</v>
      </c>
      <c r="P134" s="141">
        <f t="shared" si="11"/>
        <v>0</v>
      </c>
      <c r="Q134" s="141">
        <v>0</v>
      </c>
      <c r="R134" s="141">
        <f t="shared" si="12"/>
        <v>0</v>
      </c>
      <c r="S134" s="141">
        <v>0</v>
      </c>
      <c r="T134" s="142">
        <f t="shared" si="13"/>
        <v>0</v>
      </c>
      <c r="AR134" s="143" t="s">
        <v>195</v>
      </c>
      <c r="AT134" s="143" t="s">
        <v>191</v>
      </c>
      <c r="AU134" s="143" t="s">
        <v>80</v>
      </c>
      <c r="AY134" s="17" t="s">
        <v>189</v>
      </c>
      <c r="BE134" s="144">
        <f t="shared" si="14"/>
        <v>0</v>
      </c>
      <c r="BF134" s="144">
        <f t="shared" si="15"/>
        <v>0</v>
      </c>
      <c r="BG134" s="144">
        <f t="shared" si="16"/>
        <v>0</v>
      </c>
      <c r="BH134" s="144">
        <f t="shared" si="17"/>
        <v>0</v>
      </c>
      <c r="BI134" s="144">
        <f t="shared" si="18"/>
        <v>0</v>
      </c>
      <c r="BJ134" s="17" t="s">
        <v>78</v>
      </c>
      <c r="BK134" s="144">
        <f t="shared" si="19"/>
        <v>0</v>
      </c>
      <c r="BL134" s="17" t="s">
        <v>195</v>
      </c>
      <c r="BM134" s="143" t="s">
        <v>1058</v>
      </c>
    </row>
    <row r="135" spans="2:65" s="1" customFormat="1" ht="16.5" customHeight="1">
      <c r="B135" s="32"/>
      <c r="C135" s="132" t="s">
        <v>449</v>
      </c>
      <c r="D135" s="132" t="s">
        <v>191</v>
      </c>
      <c r="E135" s="133" t="s">
        <v>2759</v>
      </c>
      <c r="F135" s="134" t="s">
        <v>2760</v>
      </c>
      <c r="G135" s="135" t="s">
        <v>2417</v>
      </c>
      <c r="H135" s="136">
        <v>2</v>
      </c>
      <c r="I135" s="137"/>
      <c r="J135" s="138">
        <f t="shared" si="10"/>
        <v>0</v>
      </c>
      <c r="K135" s="134" t="s">
        <v>18</v>
      </c>
      <c r="L135" s="32"/>
      <c r="M135" s="139" t="s">
        <v>18</v>
      </c>
      <c r="N135" s="140" t="s">
        <v>42</v>
      </c>
      <c r="P135" s="141">
        <f t="shared" si="11"/>
        <v>0</v>
      </c>
      <c r="Q135" s="141">
        <v>0</v>
      </c>
      <c r="R135" s="141">
        <f t="shared" si="12"/>
        <v>0</v>
      </c>
      <c r="S135" s="141">
        <v>0</v>
      </c>
      <c r="T135" s="142">
        <f t="shared" si="13"/>
        <v>0</v>
      </c>
      <c r="AR135" s="143" t="s">
        <v>195</v>
      </c>
      <c r="AT135" s="143" t="s">
        <v>191</v>
      </c>
      <c r="AU135" s="143" t="s">
        <v>80</v>
      </c>
      <c r="AY135" s="17" t="s">
        <v>189</v>
      </c>
      <c r="BE135" s="144">
        <f t="shared" si="14"/>
        <v>0</v>
      </c>
      <c r="BF135" s="144">
        <f t="shared" si="15"/>
        <v>0</v>
      </c>
      <c r="BG135" s="144">
        <f t="shared" si="16"/>
        <v>0</v>
      </c>
      <c r="BH135" s="144">
        <f t="shared" si="17"/>
        <v>0</v>
      </c>
      <c r="BI135" s="144">
        <f t="shared" si="18"/>
        <v>0</v>
      </c>
      <c r="BJ135" s="17" t="s">
        <v>78</v>
      </c>
      <c r="BK135" s="144">
        <f t="shared" si="19"/>
        <v>0</v>
      </c>
      <c r="BL135" s="17" t="s">
        <v>195</v>
      </c>
      <c r="BM135" s="143" t="s">
        <v>1068</v>
      </c>
    </row>
    <row r="136" spans="2:65" s="1" customFormat="1" ht="16.5" customHeight="1">
      <c r="B136" s="32"/>
      <c r="C136" s="132" t="s">
        <v>455</v>
      </c>
      <c r="D136" s="132" t="s">
        <v>191</v>
      </c>
      <c r="E136" s="133" t="s">
        <v>2761</v>
      </c>
      <c r="F136" s="134" t="s">
        <v>2762</v>
      </c>
      <c r="G136" s="135" t="s">
        <v>2417</v>
      </c>
      <c r="H136" s="136">
        <v>2</v>
      </c>
      <c r="I136" s="137"/>
      <c r="J136" s="138">
        <f t="shared" si="10"/>
        <v>0</v>
      </c>
      <c r="K136" s="134" t="s">
        <v>18</v>
      </c>
      <c r="L136" s="32"/>
      <c r="M136" s="139" t="s">
        <v>18</v>
      </c>
      <c r="N136" s="140" t="s">
        <v>42</v>
      </c>
      <c r="P136" s="141">
        <f t="shared" si="11"/>
        <v>0</v>
      </c>
      <c r="Q136" s="141">
        <v>0</v>
      </c>
      <c r="R136" s="141">
        <f t="shared" si="12"/>
        <v>0</v>
      </c>
      <c r="S136" s="141">
        <v>0</v>
      </c>
      <c r="T136" s="142">
        <f t="shared" si="13"/>
        <v>0</v>
      </c>
      <c r="AR136" s="143" t="s">
        <v>195</v>
      </c>
      <c r="AT136" s="143" t="s">
        <v>191</v>
      </c>
      <c r="AU136" s="143" t="s">
        <v>80</v>
      </c>
      <c r="AY136" s="17" t="s">
        <v>189</v>
      </c>
      <c r="BE136" s="144">
        <f t="shared" si="14"/>
        <v>0</v>
      </c>
      <c r="BF136" s="144">
        <f t="shared" si="15"/>
        <v>0</v>
      </c>
      <c r="BG136" s="144">
        <f t="shared" si="16"/>
        <v>0</v>
      </c>
      <c r="BH136" s="144">
        <f t="shared" si="17"/>
        <v>0</v>
      </c>
      <c r="BI136" s="144">
        <f t="shared" si="18"/>
        <v>0</v>
      </c>
      <c r="BJ136" s="17" t="s">
        <v>78</v>
      </c>
      <c r="BK136" s="144">
        <f t="shared" si="19"/>
        <v>0</v>
      </c>
      <c r="BL136" s="17" t="s">
        <v>195</v>
      </c>
      <c r="BM136" s="143" t="s">
        <v>1079</v>
      </c>
    </row>
    <row r="137" spans="2:65" s="1" customFormat="1" ht="16.5" customHeight="1">
      <c r="B137" s="32"/>
      <c r="C137" s="132" t="s">
        <v>460</v>
      </c>
      <c r="D137" s="132" t="s">
        <v>191</v>
      </c>
      <c r="E137" s="133" t="s">
        <v>2763</v>
      </c>
      <c r="F137" s="134" t="s">
        <v>2764</v>
      </c>
      <c r="G137" s="135" t="s">
        <v>2417</v>
      </c>
      <c r="H137" s="136">
        <v>1</v>
      </c>
      <c r="I137" s="137"/>
      <c r="J137" s="138">
        <f t="shared" si="10"/>
        <v>0</v>
      </c>
      <c r="K137" s="134" t="s">
        <v>18</v>
      </c>
      <c r="L137" s="32"/>
      <c r="M137" s="139" t="s">
        <v>18</v>
      </c>
      <c r="N137" s="140" t="s">
        <v>42</v>
      </c>
      <c r="P137" s="141">
        <f t="shared" si="11"/>
        <v>0</v>
      </c>
      <c r="Q137" s="141">
        <v>0</v>
      </c>
      <c r="R137" s="141">
        <f t="shared" si="12"/>
        <v>0</v>
      </c>
      <c r="S137" s="141">
        <v>0</v>
      </c>
      <c r="T137" s="142">
        <f t="shared" si="13"/>
        <v>0</v>
      </c>
      <c r="AR137" s="143" t="s">
        <v>195</v>
      </c>
      <c r="AT137" s="143" t="s">
        <v>191</v>
      </c>
      <c r="AU137" s="143" t="s">
        <v>80</v>
      </c>
      <c r="AY137" s="17" t="s">
        <v>189</v>
      </c>
      <c r="BE137" s="144">
        <f t="shared" si="14"/>
        <v>0</v>
      </c>
      <c r="BF137" s="144">
        <f t="shared" si="15"/>
        <v>0</v>
      </c>
      <c r="BG137" s="144">
        <f t="shared" si="16"/>
        <v>0</v>
      </c>
      <c r="BH137" s="144">
        <f t="shared" si="17"/>
        <v>0</v>
      </c>
      <c r="BI137" s="144">
        <f t="shared" si="18"/>
        <v>0</v>
      </c>
      <c r="BJ137" s="17" t="s">
        <v>78</v>
      </c>
      <c r="BK137" s="144">
        <f t="shared" si="19"/>
        <v>0</v>
      </c>
      <c r="BL137" s="17" t="s">
        <v>195</v>
      </c>
      <c r="BM137" s="143" t="s">
        <v>1091</v>
      </c>
    </row>
    <row r="138" spans="2:65" s="1" customFormat="1" ht="16.5" customHeight="1">
      <c r="B138" s="32"/>
      <c r="C138" s="132" t="s">
        <v>467</v>
      </c>
      <c r="D138" s="132" t="s">
        <v>191</v>
      </c>
      <c r="E138" s="133" t="s">
        <v>2765</v>
      </c>
      <c r="F138" s="134" t="s">
        <v>2766</v>
      </c>
      <c r="G138" s="135" t="s">
        <v>2417</v>
      </c>
      <c r="H138" s="136">
        <v>1</v>
      </c>
      <c r="I138" s="137"/>
      <c r="J138" s="138">
        <f t="shared" si="10"/>
        <v>0</v>
      </c>
      <c r="K138" s="134" t="s">
        <v>18</v>
      </c>
      <c r="L138" s="32"/>
      <c r="M138" s="139" t="s">
        <v>18</v>
      </c>
      <c r="N138" s="140" t="s">
        <v>42</v>
      </c>
      <c r="P138" s="141">
        <f t="shared" si="11"/>
        <v>0</v>
      </c>
      <c r="Q138" s="141">
        <v>0</v>
      </c>
      <c r="R138" s="141">
        <f t="shared" si="12"/>
        <v>0</v>
      </c>
      <c r="S138" s="141">
        <v>0</v>
      </c>
      <c r="T138" s="142">
        <f t="shared" si="13"/>
        <v>0</v>
      </c>
      <c r="AR138" s="143" t="s">
        <v>195</v>
      </c>
      <c r="AT138" s="143" t="s">
        <v>191</v>
      </c>
      <c r="AU138" s="143" t="s">
        <v>80</v>
      </c>
      <c r="AY138" s="17" t="s">
        <v>189</v>
      </c>
      <c r="BE138" s="144">
        <f t="shared" si="14"/>
        <v>0</v>
      </c>
      <c r="BF138" s="144">
        <f t="shared" si="15"/>
        <v>0</v>
      </c>
      <c r="BG138" s="144">
        <f t="shared" si="16"/>
        <v>0</v>
      </c>
      <c r="BH138" s="144">
        <f t="shared" si="17"/>
        <v>0</v>
      </c>
      <c r="BI138" s="144">
        <f t="shared" si="18"/>
        <v>0</v>
      </c>
      <c r="BJ138" s="17" t="s">
        <v>78</v>
      </c>
      <c r="BK138" s="144">
        <f t="shared" si="19"/>
        <v>0</v>
      </c>
      <c r="BL138" s="17" t="s">
        <v>195</v>
      </c>
      <c r="BM138" s="143" t="s">
        <v>1102</v>
      </c>
    </row>
    <row r="139" spans="2:65" s="1" customFormat="1" ht="16.5" customHeight="1">
      <c r="B139" s="32"/>
      <c r="C139" s="132" t="s">
        <v>473</v>
      </c>
      <c r="D139" s="132" t="s">
        <v>191</v>
      </c>
      <c r="E139" s="133" t="s">
        <v>2767</v>
      </c>
      <c r="F139" s="134" t="s">
        <v>2768</v>
      </c>
      <c r="G139" s="135" t="s">
        <v>2417</v>
      </c>
      <c r="H139" s="136">
        <v>2</v>
      </c>
      <c r="I139" s="137"/>
      <c r="J139" s="138">
        <f t="shared" si="10"/>
        <v>0</v>
      </c>
      <c r="K139" s="134" t="s">
        <v>18</v>
      </c>
      <c r="L139" s="32"/>
      <c r="M139" s="139" t="s">
        <v>18</v>
      </c>
      <c r="N139" s="140" t="s">
        <v>42</v>
      </c>
      <c r="P139" s="141">
        <f t="shared" si="11"/>
        <v>0</v>
      </c>
      <c r="Q139" s="141">
        <v>0</v>
      </c>
      <c r="R139" s="141">
        <f t="shared" si="12"/>
        <v>0</v>
      </c>
      <c r="S139" s="141">
        <v>0</v>
      </c>
      <c r="T139" s="142">
        <f t="shared" si="13"/>
        <v>0</v>
      </c>
      <c r="AR139" s="143" t="s">
        <v>195</v>
      </c>
      <c r="AT139" s="143" t="s">
        <v>191</v>
      </c>
      <c r="AU139" s="143" t="s">
        <v>80</v>
      </c>
      <c r="AY139" s="17" t="s">
        <v>189</v>
      </c>
      <c r="BE139" s="144">
        <f t="shared" si="14"/>
        <v>0</v>
      </c>
      <c r="BF139" s="144">
        <f t="shared" si="15"/>
        <v>0</v>
      </c>
      <c r="BG139" s="144">
        <f t="shared" si="16"/>
        <v>0</v>
      </c>
      <c r="BH139" s="144">
        <f t="shared" si="17"/>
        <v>0</v>
      </c>
      <c r="BI139" s="144">
        <f t="shared" si="18"/>
        <v>0</v>
      </c>
      <c r="BJ139" s="17" t="s">
        <v>78</v>
      </c>
      <c r="BK139" s="144">
        <f t="shared" si="19"/>
        <v>0</v>
      </c>
      <c r="BL139" s="17" t="s">
        <v>195</v>
      </c>
      <c r="BM139" s="143" t="s">
        <v>1115</v>
      </c>
    </row>
    <row r="140" spans="2:65" s="1" customFormat="1" ht="16.5" customHeight="1">
      <c r="B140" s="32"/>
      <c r="C140" s="132" t="s">
        <v>479</v>
      </c>
      <c r="D140" s="132" t="s">
        <v>191</v>
      </c>
      <c r="E140" s="133" t="s">
        <v>2769</v>
      </c>
      <c r="F140" s="134" t="s">
        <v>2770</v>
      </c>
      <c r="G140" s="135" t="s">
        <v>2417</v>
      </c>
      <c r="H140" s="136">
        <v>1</v>
      </c>
      <c r="I140" s="137"/>
      <c r="J140" s="138">
        <f t="shared" si="10"/>
        <v>0</v>
      </c>
      <c r="K140" s="134" t="s">
        <v>18</v>
      </c>
      <c r="L140" s="32"/>
      <c r="M140" s="139" t="s">
        <v>18</v>
      </c>
      <c r="N140" s="140" t="s">
        <v>42</v>
      </c>
      <c r="P140" s="141">
        <f t="shared" si="11"/>
        <v>0</v>
      </c>
      <c r="Q140" s="141">
        <v>0</v>
      </c>
      <c r="R140" s="141">
        <f t="shared" si="12"/>
        <v>0</v>
      </c>
      <c r="S140" s="141">
        <v>0</v>
      </c>
      <c r="T140" s="142">
        <f t="shared" si="13"/>
        <v>0</v>
      </c>
      <c r="AR140" s="143" t="s">
        <v>195</v>
      </c>
      <c r="AT140" s="143" t="s">
        <v>191</v>
      </c>
      <c r="AU140" s="143" t="s">
        <v>80</v>
      </c>
      <c r="AY140" s="17" t="s">
        <v>189</v>
      </c>
      <c r="BE140" s="144">
        <f t="shared" si="14"/>
        <v>0</v>
      </c>
      <c r="BF140" s="144">
        <f t="shared" si="15"/>
        <v>0</v>
      </c>
      <c r="BG140" s="144">
        <f t="shared" si="16"/>
        <v>0</v>
      </c>
      <c r="BH140" s="144">
        <f t="shared" si="17"/>
        <v>0</v>
      </c>
      <c r="BI140" s="144">
        <f t="shared" si="18"/>
        <v>0</v>
      </c>
      <c r="BJ140" s="17" t="s">
        <v>78</v>
      </c>
      <c r="BK140" s="144">
        <f t="shared" si="19"/>
        <v>0</v>
      </c>
      <c r="BL140" s="17" t="s">
        <v>195</v>
      </c>
      <c r="BM140" s="143" t="s">
        <v>1127</v>
      </c>
    </row>
    <row r="141" spans="2:65" s="1" customFormat="1" ht="16.5" customHeight="1">
      <c r="B141" s="32"/>
      <c r="C141" s="132" t="s">
        <v>485</v>
      </c>
      <c r="D141" s="132" t="s">
        <v>191</v>
      </c>
      <c r="E141" s="133" t="s">
        <v>2771</v>
      </c>
      <c r="F141" s="134" t="s">
        <v>2772</v>
      </c>
      <c r="G141" s="135" t="s">
        <v>2417</v>
      </c>
      <c r="H141" s="136">
        <v>1</v>
      </c>
      <c r="I141" s="137"/>
      <c r="J141" s="138">
        <f t="shared" si="10"/>
        <v>0</v>
      </c>
      <c r="K141" s="134" t="s">
        <v>18</v>
      </c>
      <c r="L141" s="32"/>
      <c r="M141" s="139" t="s">
        <v>18</v>
      </c>
      <c r="N141" s="140" t="s">
        <v>42</v>
      </c>
      <c r="P141" s="141">
        <f t="shared" si="11"/>
        <v>0</v>
      </c>
      <c r="Q141" s="141">
        <v>0</v>
      </c>
      <c r="R141" s="141">
        <f t="shared" si="12"/>
        <v>0</v>
      </c>
      <c r="S141" s="141">
        <v>0</v>
      </c>
      <c r="T141" s="142">
        <f t="shared" si="13"/>
        <v>0</v>
      </c>
      <c r="AR141" s="143" t="s">
        <v>195</v>
      </c>
      <c r="AT141" s="143" t="s">
        <v>191</v>
      </c>
      <c r="AU141" s="143" t="s">
        <v>80</v>
      </c>
      <c r="AY141" s="17" t="s">
        <v>189</v>
      </c>
      <c r="BE141" s="144">
        <f t="shared" si="14"/>
        <v>0</v>
      </c>
      <c r="BF141" s="144">
        <f t="shared" si="15"/>
        <v>0</v>
      </c>
      <c r="BG141" s="144">
        <f t="shared" si="16"/>
        <v>0</v>
      </c>
      <c r="BH141" s="144">
        <f t="shared" si="17"/>
        <v>0</v>
      </c>
      <c r="BI141" s="144">
        <f t="shared" si="18"/>
        <v>0</v>
      </c>
      <c r="BJ141" s="17" t="s">
        <v>78</v>
      </c>
      <c r="BK141" s="144">
        <f t="shared" si="19"/>
        <v>0</v>
      </c>
      <c r="BL141" s="17" t="s">
        <v>195</v>
      </c>
      <c r="BM141" s="143" t="s">
        <v>1140</v>
      </c>
    </row>
    <row r="142" spans="2:65" s="1" customFormat="1" ht="16.5" customHeight="1">
      <c r="B142" s="32"/>
      <c r="C142" s="132" t="s">
        <v>491</v>
      </c>
      <c r="D142" s="132" t="s">
        <v>191</v>
      </c>
      <c r="E142" s="133" t="s">
        <v>2773</v>
      </c>
      <c r="F142" s="134" t="s">
        <v>2774</v>
      </c>
      <c r="G142" s="135" t="s">
        <v>2417</v>
      </c>
      <c r="H142" s="136">
        <v>26</v>
      </c>
      <c r="I142" s="137"/>
      <c r="J142" s="138">
        <f t="shared" si="10"/>
        <v>0</v>
      </c>
      <c r="K142" s="134" t="s">
        <v>18</v>
      </c>
      <c r="L142" s="32"/>
      <c r="M142" s="139" t="s">
        <v>18</v>
      </c>
      <c r="N142" s="140" t="s">
        <v>42</v>
      </c>
      <c r="P142" s="141">
        <f t="shared" si="11"/>
        <v>0</v>
      </c>
      <c r="Q142" s="141">
        <v>0</v>
      </c>
      <c r="R142" s="141">
        <f t="shared" si="12"/>
        <v>0</v>
      </c>
      <c r="S142" s="141">
        <v>0</v>
      </c>
      <c r="T142" s="142">
        <f t="shared" si="13"/>
        <v>0</v>
      </c>
      <c r="AR142" s="143" t="s">
        <v>195</v>
      </c>
      <c r="AT142" s="143" t="s">
        <v>191</v>
      </c>
      <c r="AU142" s="143" t="s">
        <v>80</v>
      </c>
      <c r="AY142" s="17" t="s">
        <v>189</v>
      </c>
      <c r="BE142" s="144">
        <f t="shared" si="14"/>
        <v>0</v>
      </c>
      <c r="BF142" s="144">
        <f t="shared" si="15"/>
        <v>0</v>
      </c>
      <c r="BG142" s="144">
        <f t="shared" si="16"/>
        <v>0</v>
      </c>
      <c r="BH142" s="144">
        <f t="shared" si="17"/>
        <v>0</v>
      </c>
      <c r="BI142" s="144">
        <f t="shared" si="18"/>
        <v>0</v>
      </c>
      <c r="BJ142" s="17" t="s">
        <v>78</v>
      </c>
      <c r="BK142" s="144">
        <f t="shared" si="19"/>
        <v>0</v>
      </c>
      <c r="BL142" s="17" t="s">
        <v>195</v>
      </c>
      <c r="BM142" s="143" t="s">
        <v>1151</v>
      </c>
    </row>
    <row r="143" spans="2:65" s="1" customFormat="1" ht="16.5" customHeight="1">
      <c r="B143" s="32"/>
      <c r="C143" s="132" t="s">
        <v>497</v>
      </c>
      <c r="D143" s="132" t="s">
        <v>191</v>
      </c>
      <c r="E143" s="133" t="s">
        <v>2598</v>
      </c>
      <c r="F143" s="134" t="s">
        <v>2775</v>
      </c>
      <c r="G143" s="135" t="s">
        <v>2417</v>
      </c>
      <c r="H143" s="136">
        <v>26</v>
      </c>
      <c r="I143" s="137"/>
      <c r="J143" s="138">
        <f t="shared" si="10"/>
        <v>0</v>
      </c>
      <c r="K143" s="134" t="s">
        <v>18</v>
      </c>
      <c r="L143" s="32"/>
      <c r="M143" s="139" t="s">
        <v>18</v>
      </c>
      <c r="N143" s="140" t="s">
        <v>42</v>
      </c>
      <c r="P143" s="141">
        <f t="shared" si="11"/>
        <v>0</v>
      </c>
      <c r="Q143" s="141">
        <v>0</v>
      </c>
      <c r="R143" s="141">
        <f t="shared" si="12"/>
        <v>0</v>
      </c>
      <c r="S143" s="141">
        <v>0</v>
      </c>
      <c r="T143" s="142">
        <f t="shared" si="13"/>
        <v>0</v>
      </c>
      <c r="AR143" s="143" t="s">
        <v>195</v>
      </c>
      <c r="AT143" s="143" t="s">
        <v>191</v>
      </c>
      <c r="AU143" s="143" t="s">
        <v>80</v>
      </c>
      <c r="AY143" s="17" t="s">
        <v>189</v>
      </c>
      <c r="BE143" s="144">
        <f t="shared" si="14"/>
        <v>0</v>
      </c>
      <c r="BF143" s="144">
        <f t="shared" si="15"/>
        <v>0</v>
      </c>
      <c r="BG143" s="144">
        <f t="shared" si="16"/>
        <v>0</v>
      </c>
      <c r="BH143" s="144">
        <f t="shared" si="17"/>
        <v>0</v>
      </c>
      <c r="BI143" s="144">
        <f t="shared" si="18"/>
        <v>0</v>
      </c>
      <c r="BJ143" s="17" t="s">
        <v>78</v>
      </c>
      <c r="BK143" s="144">
        <f t="shared" si="19"/>
        <v>0</v>
      </c>
      <c r="BL143" s="17" t="s">
        <v>195</v>
      </c>
      <c r="BM143" s="143" t="s">
        <v>1161</v>
      </c>
    </row>
    <row r="144" spans="2:65" s="11" customFormat="1" ht="22.9" customHeight="1">
      <c r="B144" s="120"/>
      <c r="D144" s="121" t="s">
        <v>70</v>
      </c>
      <c r="E144" s="130" t="s">
        <v>2776</v>
      </c>
      <c r="F144" s="130" t="s">
        <v>2777</v>
      </c>
      <c r="I144" s="123"/>
      <c r="J144" s="131">
        <f>BK144</f>
        <v>0</v>
      </c>
      <c r="L144" s="120"/>
      <c r="M144" s="125"/>
      <c r="P144" s="126">
        <f>SUM(P145:P149)</f>
        <v>0</v>
      </c>
      <c r="R144" s="126">
        <f>SUM(R145:R149)</f>
        <v>0</v>
      </c>
      <c r="T144" s="127">
        <f>SUM(T145:T149)</f>
        <v>0</v>
      </c>
      <c r="AR144" s="121" t="s">
        <v>78</v>
      </c>
      <c r="AT144" s="128" t="s">
        <v>70</v>
      </c>
      <c r="AU144" s="128" t="s">
        <v>78</v>
      </c>
      <c r="AY144" s="121" t="s">
        <v>189</v>
      </c>
      <c r="BK144" s="129">
        <f>SUM(BK145:BK149)</f>
        <v>0</v>
      </c>
    </row>
    <row r="145" spans="2:65" s="1" customFormat="1" ht="16.5" customHeight="1">
      <c r="B145" s="32"/>
      <c r="C145" s="132" t="s">
        <v>502</v>
      </c>
      <c r="D145" s="132" t="s">
        <v>191</v>
      </c>
      <c r="E145" s="133" t="s">
        <v>2600</v>
      </c>
      <c r="F145" s="134" t="s">
        <v>2778</v>
      </c>
      <c r="G145" s="135" t="s">
        <v>2417</v>
      </c>
      <c r="H145" s="136">
        <v>1</v>
      </c>
      <c r="I145" s="137"/>
      <c r="J145" s="138">
        <f>ROUND(I145*H145,2)</f>
        <v>0</v>
      </c>
      <c r="K145" s="134" t="s">
        <v>18</v>
      </c>
      <c r="L145" s="32"/>
      <c r="M145" s="139" t="s">
        <v>18</v>
      </c>
      <c r="N145" s="140" t="s">
        <v>42</v>
      </c>
      <c r="P145" s="141">
        <f>O145*H145</f>
        <v>0</v>
      </c>
      <c r="Q145" s="141">
        <v>0</v>
      </c>
      <c r="R145" s="141">
        <f>Q145*H145</f>
        <v>0</v>
      </c>
      <c r="S145" s="141">
        <v>0</v>
      </c>
      <c r="T145" s="142">
        <f>S145*H145</f>
        <v>0</v>
      </c>
      <c r="AR145" s="143" t="s">
        <v>195</v>
      </c>
      <c r="AT145" s="143" t="s">
        <v>191</v>
      </c>
      <c r="AU145" s="143" t="s">
        <v>80</v>
      </c>
      <c r="AY145" s="17" t="s">
        <v>189</v>
      </c>
      <c r="BE145" s="144">
        <f>IF(N145="základní",J145,0)</f>
        <v>0</v>
      </c>
      <c r="BF145" s="144">
        <f>IF(N145="snížená",J145,0)</f>
        <v>0</v>
      </c>
      <c r="BG145" s="144">
        <f>IF(N145="zákl. přenesená",J145,0)</f>
        <v>0</v>
      </c>
      <c r="BH145" s="144">
        <f>IF(N145="sníž. přenesená",J145,0)</f>
        <v>0</v>
      </c>
      <c r="BI145" s="144">
        <f>IF(N145="nulová",J145,0)</f>
        <v>0</v>
      </c>
      <c r="BJ145" s="17" t="s">
        <v>78</v>
      </c>
      <c r="BK145" s="144">
        <f>ROUND(I145*H145,2)</f>
        <v>0</v>
      </c>
      <c r="BL145" s="17" t="s">
        <v>195</v>
      </c>
      <c r="BM145" s="143" t="s">
        <v>1171</v>
      </c>
    </row>
    <row r="146" spans="2:65" s="1" customFormat="1" ht="16.5" customHeight="1">
      <c r="B146" s="32"/>
      <c r="C146" s="132" t="s">
        <v>512</v>
      </c>
      <c r="D146" s="132" t="s">
        <v>191</v>
      </c>
      <c r="E146" s="133" t="s">
        <v>2602</v>
      </c>
      <c r="F146" s="134" t="s">
        <v>2779</v>
      </c>
      <c r="G146" s="135" t="s">
        <v>2417</v>
      </c>
      <c r="H146" s="136">
        <v>2</v>
      </c>
      <c r="I146" s="137"/>
      <c r="J146" s="138">
        <f>ROUND(I146*H146,2)</f>
        <v>0</v>
      </c>
      <c r="K146" s="134" t="s">
        <v>18</v>
      </c>
      <c r="L146" s="32"/>
      <c r="M146" s="139" t="s">
        <v>18</v>
      </c>
      <c r="N146" s="140" t="s">
        <v>42</v>
      </c>
      <c r="P146" s="141">
        <f>O146*H146</f>
        <v>0</v>
      </c>
      <c r="Q146" s="141">
        <v>0</v>
      </c>
      <c r="R146" s="141">
        <f>Q146*H146</f>
        <v>0</v>
      </c>
      <c r="S146" s="141">
        <v>0</v>
      </c>
      <c r="T146" s="142">
        <f>S146*H146</f>
        <v>0</v>
      </c>
      <c r="AR146" s="143" t="s">
        <v>195</v>
      </c>
      <c r="AT146" s="143" t="s">
        <v>191</v>
      </c>
      <c r="AU146" s="143" t="s">
        <v>80</v>
      </c>
      <c r="AY146" s="17" t="s">
        <v>189</v>
      </c>
      <c r="BE146" s="144">
        <f>IF(N146="základní",J146,0)</f>
        <v>0</v>
      </c>
      <c r="BF146" s="144">
        <f>IF(N146="snížená",J146,0)</f>
        <v>0</v>
      </c>
      <c r="BG146" s="144">
        <f>IF(N146="zákl. přenesená",J146,0)</f>
        <v>0</v>
      </c>
      <c r="BH146" s="144">
        <f>IF(N146="sníž. přenesená",J146,0)</f>
        <v>0</v>
      </c>
      <c r="BI146" s="144">
        <f>IF(N146="nulová",J146,0)</f>
        <v>0</v>
      </c>
      <c r="BJ146" s="17" t="s">
        <v>78</v>
      </c>
      <c r="BK146" s="144">
        <f>ROUND(I146*H146,2)</f>
        <v>0</v>
      </c>
      <c r="BL146" s="17" t="s">
        <v>195</v>
      </c>
      <c r="BM146" s="143" t="s">
        <v>1183</v>
      </c>
    </row>
    <row r="147" spans="2:65" s="1" customFormat="1" ht="16.5" customHeight="1">
      <c r="B147" s="32"/>
      <c r="C147" s="132" t="s">
        <v>520</v>
      </c>
      <c r="D147" s="132" t="s">
        <v>191</v>
      </c>
      <c r="E147" s="133" t="s">
        <v>2604</v>
      </c>
      <c r="F147" s="134" t="s">
        <v>2780</v>
      </c>
      <c r="G147" s="135" t="s">
        <v>2417</v>
      </c>
      <c r="H147" s="136">
        <v>10</v>
      </c>
      <c r="I147" s="137"/>
      <c r="J147" s="138">
        <f>ROUND(I147*H147,2)</f>
        <v>0</v>
      </c>
      <c r="K147" s="134" t="s">
        <v>18</v>
      </c>
      <c r="L147" s="32"/>
      <c r="M147" s="139" t="s">
        <v>18</v>
      </c>
      <c r="N147" s="140" t="s">
        <v>42</v>
      </c>
      <c r="P147" s="141">
        <f>O147*H147</f>
        <v>0</v>
      </c>
      <c r="Q147" s="141">
        <v>0</v>
      </c>
      <c r="R147" s="141">
        <f>Q147*H147</f>
        <v>0</v>
      </c>
      <c r="S147" s="141">
        <v>0</v>
      </c>
      <c r="T147" s="142">
        <f>S147*H147</f>
        <v>0</v>
      </c>
      <c r="AR147" s="143" t="s">
        <v>195</v>
      </c>
      <c r="AT147" s="143" t="s">
        <v>191</v>
      </c>
      <c r="AU147" s="143" t="s">
        <v>80</v>
      </c>
      <c r="AY147" s="17" t="s">
        <v>189</v>
      </c>
      <c r="BE147" s="144">
        <f>IF(N147="základní",J147,0)</f>
        <v>0</v>
      </c>
      <c r="BF147" s="144">
        <f>IF(N147="snížená",J147,0)</f>
        <v>0</v>
      </c>
      <c r="BG147" s="144">
        <f>IF(N147="zákl. přenesená",J147,0)</f>
        <v>0</v>
      </c>
      <c r="BH147" s="144">
        <f>IF(N147="sníž. přenesená",J147,0)</f>
        <v>0</v>
      </c>
      <c r="BI147" s="144">
        <f>IF(N147="nulová",J147,0)</f>
        <v>0</v>
      </c>
      <c r="BJ147" s="17" t="s">
        <v>78</v>
      </c>
      <c r="BK147" s="144">
        <f>ROUND(I147*H147,2)</f>
        <v>0</v>
      </c>
      <c r="BL147" s="17" t="s">
        <v>195</v>
      </c>
      <c r="BM147" s="143" t="s">
        <v>1193</v>
      </c>
    </row>
    <row r="148" spans="2:65" s="1" customFormat="1" ht="16.5" customHeight="1">
      <c r="B148" s="32"/>
      <c r="C148" s="132" t="s">
        <v>528</v>
      </c>
      <c r="D148" s="132" t="s">
        <v>191</v>
      </c>
      <c r="E148" s="133" t="s">
        <v>2606</v>
      </c>
      <c r="F148" s="134" t="s">
        <v>2781</v>
      </c>
      <c r="G148" s="135" t="s">
        <v>2417</v>
      </c>
      <c r="H148" s="136">
        <v>1</v>
      </c>
      <c r="I148" s="137"/>
      <c r="J148" s="138">
        <f>ROUND(I148*H148,2)</f>
        <v>0</v>
      </c>
      <c r="K148" s="134" t="s">
        <v>18</v>
      </c>
      <c r="L148" s="32"/>
      <c r="M148" s="139" t="s">
        <v>18</v>
      </c>
      <c r="N148" s="140" t="s">
        <v>42</v>
      </c>
      <c r="P148" s="141">
        <f>O148*H148</f>
        <v>0</v>
      </c>
      <c r="Q148" s="141">
        <v>0</v>
      </c>
      <c r="R148" s="141">
        <f>Q148*H148</f>
        <v>0</v>
      </c>
      <c r="S148" s="141">
        <v>0</v>
      </c>
      <c r="T148" s="142">
        <f>S148*H148</f>
        <v>0</v>
      </c>
      <c r="AR148" s="143" t="s">
        <v>195</v>
      </c>
      <c r="AT148" s="143" t="s">
        <v>191</v>
      </c>
      <c r="AU148" s="143" t="s">
        <v>80</v>
      </c>
      <c r="AY148" s="17" t="s">
        <v>189</v>
      </c>
      <c r="BE148" s="144">
        <f>IF(N148="základní",J148,0)</f>
        <v>0</v>
      </c>
      <c r="BF148" s="144">
        <f>IF(N148="snížená",J148,0)</f>
        <v>0</v>
      </c>
      <c r="BG148" s="144">
        <f>IF(N148="zákl. přenesená",J148,0)</f>
        <v>0</v>
      </c>
      <c r="BH148" s="144">
        <f>IF(N148="sníž. přenesená",J148,0)</f>
        <v>0</v>
      </c>
      <c r="BI148" s="144">
        <f>IF(N148="nulová",J148,0)</f>
        <v>0</v>
      </c>
      <c r="BJ148" s="17" t="s">
        <v>78</v>
      </c>
      <c r="BK148" s="144">
        <f>ROUND(I148*H148,2)</f>
        <v>0</v>
      </c>
      <c r="BL148" s="17" t="s">
        <v>195</v>
      </c>
      <c r="BM148" s="143" t="s">
        <v>1203</v>
      </c>
    </row>
    <row r="149" spans="2:65" s="1" customFormat="1" ht="16.5" customHeight="1">
      <c r="B149" s="32"/>
      <c r="C149" s="132" t="s">
        <v>534</v>
      </c>
      <c r="D149" s="132" t="s">
        <v>191</v>
      </c>
      <c r="E149" s="133" t="s">
        <v>2608</v>
      </c>
      <c r="F149" s="134" t="s">
        <v>2782</v>
      </c>
      <c r="G149" s="135" t="s">
        <v>2417</v>
      </c>
      <c r="H149" s="136">
        <v>1</v>
      </c>
      <c r="I149" s="137"/>
      <c r="J149" s="138">
        <f>ROUND(I149*H149,2)</f>
        <v>0</v>
      </c>
      <c r="K149" s="134" t="s">
        <v>18</v>
      </c>
      <c r="L149" s="32"/>
      <c r="M149" s="139" t="s">
        <v>18</v>
      </c>
      <c r="N149" s="140" t="s">
        <v>42</v>
      </c>
      <c r="P149" s="141">
        <f>O149*H149</f>
        <v>0</v>
      </c>
      <c r="Q149" s="141">
        <v>0</v>
      </c>
      <c r="R149" s="141">
        <f>Q149*H149</f>
        <v>0</v>
      </c>
      <c r="S149" s="141">
        <v>0</v>
      </c>
      <c r="T149" s="142">
        <f>S149*H149</f>
        <v>0</v>
      </c>
      <c r="AR149" s="143" t="s">
        <v>195</v>
      </c>
      <c r="AT149" s="143" t="s">
        <v>191</v>
      </c>
      <c r="AU149" s="143" t="s">
        <v>80</v>
      </c>
      <c r="AY149" s="17" t="s">
        <v>189</v>
      </c>
      <c r="BE149" s="144">
        <f>IF(N149="základní",J149,0)</f>
        <v>0</v>
      </c>
      <c r="BF149" s="144">
        <f>IF(N149="snížená",J149,0)</f>
        <v>0</v>
      </c>
      <c r="BG149" s="144">
        <f>IF(N149="zákl. přenesená",J149,0)</f>
        <v>0</v>
      </c>
      <c r="BH149" s="144">
        <f>IF(N149="sníž. přenesená",J149,0)</f>
        <v>0</v>
      </c>
      <c r="BI149" s="144">
        <f>IF(N149="nulová",J149,0)</f>
        <v>0</v>
      </c>
      <c r="BJ149" s="17" t="s">
        <v>78</v>
      </c>
      <c r="BK149" s="144">
        <f>ROUND(I149*H149,2)</f>
        <v>0</v>
      </c>
      <c r="BL149" s="17" t="s">
        <v>195</v>
      </c>
      <c r="BM149" s="143" t="s">
        <v>1213</v>
      </c>
    </row>
    <row r="150" spans="2:65" s="11" customFormat="1" ht="22.9" customHeight="1">
      <c r="B150" s="120"/>
      <c r="D150" s="121" t="s">
        <v>70</v>
      </c>
      <c r="E150" s="130" t="s">
        <v>2783</v>
      </c>
      <c r="F150" s="130" t="s">
        <v>2784</v>
      </c>
      <c r="I150" s="123"/>
      <c r="J150" s="131">
        <f>BK150</f>
        <v>0</v>
      </c>
      <c r="L150" s="120"/>
      <c r="M150" s="125"/>
      <c r="P150" s="126">
        <f>SUM(P151:P163)</f>
        <v>0</v>
      </c>
      <c r="R150" s="126">
        <f>SUM(R151:R163)</f>
        <v>0</v>
      </c>
      <c r="T150" s="127">
        <f>SUM(T151:T163)</f>
        <v>0</v>
      </c>
      <c r="AR150" s="121" t="s">
        <v>78</v>
      </c>
      <c r="AT150" s="128" t="s">
        <v>70</v>
      </c>
      <c r="AU150" s="128" t="s">
        <v>78</v>
      </c>
      <c r="AY150" s="121" t="s">
        <v>189</v>
      </c>
      <c r="BK150" s="129">
        <f>SUM(BK151:BK163)</f>
        <v>0</v>
      </c>
    </row>
    <row r="151" spans="2:65" s="1" customFormat="1" ht="16.5" customHeight="1">
      <c r="B151" s="32"/>
      <c r="C151" s="132" t="s">
        <v>542</v>
      </c>
      <c r="D151" s="132" t="s">
        <v>191</v>
      </c>
      <c r="E151" s="133" t="s">
        <v>2610</v>
      </c>
      <c r="F151" s="134" t="s">
        <v>2785</v>
      </c>
      <c r="G151" s="135" t="s">
        <v>18</v>
      </c>
      <c r="H151" s="136">
        <v>0</v>
      </c>
      <c r="I151" s="137"/>
      <c r="J151" s="138">
        <f t="shared" ref="J151:J163" si="20">ROUND(I151*H151,2)</f>
        <v>0</v>
      </c>
      <c r="K151" s="134" t="s">
        <v>18</v>
      </c>
      <c r="L151" s="32"/>
      <c r="M151" s="139" t="s">
        <v>18</v>
      </c>
      <c r="N151" s="140" t="s">
        <v>42</v>
      </c>
      <c r="P151" s="141">
        <f t="shared" ref="P151:P163" si="21">O151*H151</f>
        <v>0</v>
      </c>
      <c r="Q151" s="141">
        <v>0</v>
      </c>
      <c r="R151" s="141">
        <f t="shared" ref="R151:R163" si="22">Q151*H151</f>
        <v>0</v>
      </c>
      <c r="S151" s="141">
        <v>0</v>
      </c>
      <c r="T151" s="142">
        <f t="shared" ref="T151:T163" si="23">S151*H151</f>
        <v>0</v>
      </c>
      <c r="AR151" s="143" t="s">
        <v>195</v>
      </c>
      <c r="AT151" s="143" t="s">
        <v>191</v>
      </c>
      <c r="AU151" s="143" t="s">
        <v>80</v>
      </c>
      <c r="AY151" s="17" t="s">
        <v>189</v>
      </c>
      <c r="BE151" s="144">
        <f t="shared" ref="BE151:BE163" si="24">IF(N151="základní",J151,0)</f>
        <v>0</v>
      </c>
      <c r="BF151" s="144">
        <f t="shared" ref="BF151:BF163" si="25">IF(N151="snížená",J151,0)</f>
        <v>0</v>
      </c>
      <c r="BG151" s="144">
        <f t="shared" ref="BG151:BG163" si="26">IF(N151="zákl. přenesená",J151,0)</f>
        <v>0</v>
      </c>
      <c r="BH151" s="144">
        <f t="shared" ref="BH151:BH163" si="27">IF(N151="sníž. přenesená",J151,0)</f>
        <v>0</v>
      </c>
      <c r="BI151" s="144">
        <f t="shared" ref="BI151:BI163" si="28">IF(N151="nulová",J151,0)</f>
        <v>0</v>
      </c>
      <c r="BJ151" s="17" t="s">
        <v>78</v>
      </c>
      <c r="BK151" s="144">
        <f t="shared" ref="BK151:BK163" si="29">ROUND(I151*H151,2)</f>
        <v>0</v>
      </c>
      <c r="BL151" s="17" t="s">
        <v>195</v>
      </c>
      <c r="BM151" s="143" t="s">
        <v>1225</v>
      </c>
    </row>
    <row r="152" spans="2:65" s="1" customFormat="1" ht="16.5" customHeight="1">
      <c r="B152" s="32"/>
      <c r="C152" s="132" t="s">
        <v>548</v>
      </c>
      <c r="D152" s="132" t="s">
        <v>191</v>
      </c>
      <c r="E152" s="133" t="s">
        <v>2786</v>
      </c>
      <c r="F152" s="134" t="s">
        <v>2787</v>
      </c>
      <c r="G152" s="135" t="s">
        <v>2616</v>
      </c>
      <c r="H152" s="136">
        <v>343.72</v>
      </c>
      <c r="I152" s="137"/>
      <c r="J152" s="138">
        <f t="shared" si="20"/>
        <v>0</v>
      </c>
      <c r="K152" s="134" t="s">
        <v>18</v>
      </c>
      <c r="L152" s="32"/>
      <c r="M152" s="139" t="s">
        <v>18</v>
      </c>
      <c r="N152" s="140" t="s">
        <v>42</v>
      </c>
      <c r="P152" s="141">
        <f t="shared" si="21"/>
        <v>0</v>
      </c>
      <c r="Q152" s="141">
        <v>0</v>
      </c>
      <c r="R152" s="141">
        <f t="shared" si="22"/>
        <v>0</v>
      </c>
      <c r="S152" s="141">
        <v>0</v>
      </c>
      <c r="T152" s="142">
        <f t="shared" si="23"/>
        <v>0</v>
      </c>
      <c r="AR152" s="143" t="s">
        <v>195</v>
      </c>
      <c r="AT152" s="143" t="s">
        <v>191</v>
      </c>
      <c r="AU152" s="143" t="s">
        <v>80</v>
      </c>
      <c r="AY152" s="17" t="s">
        <v>189</v>
      </c>
      <c r="BE152" s="144">
        <f t="shared" si="24"/>
        <v>0</v>
      </c>
      <c r="BF152" s="144">
        <f t="shared" si="25"/>
        <v>0</v>
      </c>
      <c r="BG152" s="144">
        <f t="shared" si="26"/>
        <v>0</v>
      </c>
      <c r="BH152" s="144">
        <f t="shared" si="27"/>
        <v>0</v>
      </c>
      <c r="BI152" s="144">
        <f t="shared" si="28"/>
        <v>0</v>
      </c>
      <c r="BJ152" s="17" t="s">
        <v>78</v>
      </c>
      <c r="BK152" s="144">
        <f t="shared" si="29"/>
        <v>0</v>
      </c>
      <c r="BL152" s="17" t="s">
        <v>195</v>
      </c>
      <c r="BM152" s="143" t="s">
        <v>1236</v>
      </c>
    </row>
    <row r="153" spans="2:65" s="1" customFormat="1" ht="16.5" customHeight="1">
      <c r="B153" s="32"/>
      <c r="C153" s="132" t="s">
        <v>554</v>
      </c>
      <c r="D153" s="132" t="s">
        <v>191</v>
      </c>
      <c r="E153" s="133" t="s">
        <v>2788</v>
      </c>
      <c r="F153" s="134" t="s">
        <v>2789</v>
      </c>
      <c r="G153" s="135" t="s">
        <v>2616</v>
      </c>
      <c r="H153" s="136">
        <v>2.7</v>
      </c>
      <c r="I153" s="137"/>
      <c r="J153" s="138">
        <f t="shared" si="20"/>
        <v>0</v>
      </c>
      <c r="K153" s="134" t="s">
        <v>18</v>
      </c>
      <c r="L153" s="32"/>
      <c r="M153" s="139" t="s">
        <v>18</v>
      </c>
      <c r="N153" s="140" t="s">
        <v>42</v>
      </c>
      <c r="P153" s="141">
        <f t="shared" si="21"/>
        <v>0</v>
      </c>
      <c r="Q153" s="141">
        <v>0</v>
      </c>
      <c r="R153" s="141">
        <f t="shared" si="22"/>
        <v>0</v>
      </c>
      <c r="S153" s="141">
        <v>0</v>
      </c>
      <c r="T153" s="142">
        <f t="shared" si="23"/>
        <v>0</v>
      </c>
      <c r="AR153" s="143" t="s">
        <v>195</v>
      </c>
      <c r="AT153" s="143" t="s">
        <v>191</v>
      </c>
      <c r="AU153" s="143" t="s">
        <v>80</v>
      </c>
      <c r="AY153" s="17" t="s">
        <v>189</v>
      </c>
      <c r="BE153" s="144">
        <f t="shared" si="24"/>
        <v>0</v>
      </c>
      <c r="BF153" s="144">
        <f t="shared" si="25"/>
        <v>0</v>
      </c>
      <c r="BG153" s="144">
        <f t="shared" si="26"/>
        <v>0</v>
      </c>
      <c r="BH153" s="144">
        <f t="shared" si="27"/>
        <v>0</v>
      </c>
      <c r="BI153" s="144">
        <f t="shared" si="28"/>
        <v>0</v>
      </c>
      <c r="BJ153" s="17" t="s">
        <v>78</v>
      </c>
      <c r="BK153" s="144">
        <f t="shared" si="29"/>
        <v>0</v>
      </c>
      <c r="BL153" s="17" t="s">
        <v>195</v>
      </c>
      <c r="BM153" s="143" t="s">
        <v>1246</v>
      </c>
    </row>
    <row r="154" spans="2:65" s="1" customFormat="1" ht="16.5" customHeight="1">
      <c r="B154" s="32"/>
      <c r="C154" s="132" t="s">
        <v>558</v>
      </c>
      <c r="D154" s="132" t="s">
        <v>191</v>
      </c>
      <c r="E154" s="133" t="s">
        <v>2790</v>
      </c>
      <c r="F154" s="134" t="s">
        <v>2791</v>
      </c>
      <c r="G154" s="135" t="s">
        <v>2616</v>
      </c>
      <c r="H154" s="136">
        <v>17.98</v>
      </c>
      <c r="I154" s="137"/>
      <c r="J154" s="138">
        <f t="shared" si="20"/>
        <v>0</v>
      </c>
      <c r="K154" s="134" t="s">
        <v>18</v>
      </c>
      <c r="L154" s="32"/>
      <c r="M154" s="139" t="s">
        <v>18</v>
      </c>
      <c r="N154" s="140" t="s">
        <v>42</v>
      </c>
      <c r="P154" s="141">
        <f t="shared" si="21"/>
        <v>0</v>
      </c>
      <c r="Q154" s="141">
        <v>0</v>
      </c>
      <c r="R154" s="141">
        <f t="shared" si="22"/>
        <v>0</v>
      </c>
      <c r="S154" s="141">
        <v>0</v>
      </c>
      <c r="T154" s="142">
        <f t="shared" si="23"/>
        <v>0</v>
      </c>
      <c r="AR154" s="143" t="s">
        <v>195</v>
      </c>
      <c r="AT154" s="143" t="s">
        <v>191</v>
      </c>
      <c r="AU154" s="143" t="s">
        <v>80</v>
      </c>
      <c r="AY154" s="17" t="s">
        <v>189</v>
      </c>
      <c r="BE154" s="144">
        <f t="shared" si="24"/>
        <v>0</v>
      </c>
      <c r="BF154" s="144">
        <f t="shared" si="25"/>
        <v>0</v>
      </c>
      <c r="BG154" s="144">
        <f t="shared" si="26"/>
        <v>0</v>
      </c>
      <c r="BH154" s="144">
        <f t="shared" si="27"/>
        <v>0</v>
      </c>
      <c r="BI154" s="144">
        <f t="shared" si="28"/>
        <v>0</v>
      </c>
      <c r="BJ154" s="17" t="s">
        <v>78</v>
      </c>
      <c r="BK154" s="144">
        <f t="shared" si="29"/>
        <v>0</v>
      </c>
      <c r="BL154" s="17" t="s">
        <v>195</v>
      </c>
      <c r="BM154" s="143" t="s">
        <v>1258</v>
      </c>
    </row>
    <row r="155" spans="2:65" s="1" customFormat="1" ht="16.5" customHeight="1">
      <c r="B155" s="32"/>
      <c r="C155" s="132" t="s">
        <v>564</v>
      </c>
      <c r="D155" s="132" t="s">
        <v>191</v>
      </c>
      <c r="E155" s="133" t="s">
        <v>2792</v>
      </c>
      <c r="F155" s="134" t="s">
        <v>2793</v>
      </c>
      <c r="G155" s="135" t="s">
        <v>2616</v>
      </c>
      <c r="H155" s="136">
        <v>19.8</v>
      </c>
      <c r="I155" s="137"/>
      <c r="J155" s="138">
        <f t="shared" si="20"/>
        <v>0</v>
      </c>
      <c r="K155" s="134" t="s">
        <v>18</v>
      </c>
      <c r="L155" s="32"/>
      <c r="M155" s="139" t="s">
        <v>18</v>
      </c>
      <c r="N155" s="140" t="s">
        <v>42</v>
      </c>
      <c r="P155" s="141">
        <f t="shared" si="21"/>
        <v>0</v>
      </c>
      <c r="Q155" s="141">
        <v>0</v>
      </c>
      <c r="R155" s="141">
        <f t="shared" si="22"/>
        <v>0</v>
      </c>
      <c r="S155" s="141">
        <v>0</v>
      </c>
      <c r="T155" s="142">
        <f t="shared" si="23"/>
        <v>0</v>
      </c>
      <c r="AR155" s="143" t="s">
        <v>195</v>
      </c>
      <c r="AT155" s="143" t="s">
        <v>191</v>
      </c>
      <c r="AU155" s="143" t="s">
        <v>80</v>
      </c>
      <c r="AY155" s="17" t="s">
        <v>189</v>
      </c>
      <c r="BE155" s="144">
        <f t="shared" si="24"/>
        <v>0</v>
      </c>
      <c r="BF155" s="144">
        <f t="shared" si="25"/>
        <v>0</v>
      </c>
      <c r="BG155" s="144">
        <f t="shared" si="26"/>
        <v>0</v>
      </c>
      <c r="BH155" s="144">
        <f t="shared" si="27"/>
        <v>0</v>
      </c>
      <c r="BI155" s="144">
        <f t="shared" si="28"/>
        <v>0</v>
      </c>
      <c r="BJ155" s="17" t="s">
        <v>78</v>
      </c>
      <c r="BK155" s="144">
        <f t="shared" si="29"/>
        <v>0</v>
      </c>
      <c r="BL155" s="17" t="s">
        <v>195</v>
      </c>
      <c r="BM155" s="143" t="s">
        <v>1270</v>
      </c>
    </row>
    <row r="156" spans="2:65" s="1" customFormat="1" ht="16.5" customHeight="1">
      <c r="B156" s="32"/>
      <c r="C156" s="132" t="s">
        <v>572</v>
      </c>
      <c r="D156" s="132" t="s">
        <v>191</v>
      </c>
      <c r="E156" s="133" t="s">
        <v>2612</v>
      </c>
      <c r="F156" s="134" t="s">
        <v>2794</v>
      </c>
      <c r="G156" s="135" t="s">
        <v>18</v>
      </c>
      <c r="H156" s="136">
        <v>0</v>
      </c>
      <c r="I156" s="137"/>
      <c r="J156" s="138">
        <f t="shared" si="20"/>
        <v>0</v>
      </c>
      <c r="K156" s="134" t="s">
        <v>18</v>
      </c>
      <c r="L156" s="32"/>
      <c r="M156" s="139" t="s">
        <v>18</v>
      </c>
      <c r="N156" s="140" t="s">
        <v>42</v>
      </c>
      <c r="P156" s="141">
        <f t="shared" si="21"/>
        <v>0</v>
      </c>
      <c r="Q156" s="141">
        <v>0</v>
      </c>
      <c r="R156" s="141">
        <f t="shared" si="22"/>
        <v>0</v>
      </c>
      <c r="S156" s="141">
        <v>0</v>
      </c>
      <c r="T156" s="142">
        <f t="shared" si="23"/>
        <v>0</v>
      </c>
      <c r="AR156" s="143" t="s">
        <v>195</v>
      </c>
      <c r="AT156" s="143" t="s">
        <v>191</v>
      </c>
      <c r="AU156" s="143" t="s">
        <v>80</v>
      </c>
      <c r="AY156" s="17" t="s">
        <v>189</v>
      </c>
      <c r="BE156" s="144">
        <f t="shared" si="24"/>
        <v>0</v>
      </c>
      <c r="BF156" s="144">
        <f t="shared" si="25"/>
        <v>0</v>
      </c>
      <c r="BG156" s="144">
        <f t="shared" si="26"/>
        <v>0</v>
      </c>
      <c r="BH156" s="144">
        <f t="shared" si="27"/>
        <v>0</v>
      </c>
      <c r="BI156" s="144">
        <f t="shared" si="28"/>
        <v>0</v>
      </c>
      <c r="BJ156" s="17" t="s">
        <v>78</v>
      </c>
      <c r="BK156" s="144">
        <f t="shared" si="29"/>
        <v>0</v>
      </c>
      <c r="BL156" s="17" t="s">
        <v>195</v>
      </c>
      <c r="BM156" s="143" t="s">
        <v>1282</v>
      </c>
    </row>
    <row r="157" spans="2:65" s="1" customFormat="1" ht="16.5" customHeight="1">
      <c r="B157" s="32"/>
      <c r="C157" s="132" t="s">
        <v>580</v>
      </c>
      <c r="D157" s="132" t="s">
        <v>191</v>
      </c>
      <c r="E157" s="133" t="s">
        <v>2795</v>
      </c>
      <c r="F157" s="134" t="s">
        <v>2796</v>
      </c>
      <c r="G157" s="135" t="s">
        <v>2616</v>
      </c>
      <c r="H157" s="136">
        <v>328.8</v>
      </c>
      <c r="I157" s="137"/>
      <c r="J157" s="138">
        <f t="shared" si="20"/>
        <v>0</v>
      </c>
      <c r="K157" s="134" t="s">
        <v>18</v>
      </c>
      <c r="L157" s="32"/>
      <c r="M157" s="139" t="s">
        <v>18</v>
      </c>
      <c r="N157" s="140" t="s">
        <v>42</v>
      </c>
      <c r="P157" s="141">
        <f t="shared" si="21"/>
        <v>0</v>
      </c>
      <c r="Q157" s="141">
        <v>0</v>
      </c>
      <c r="R157" s="141">
        <f t="shared" si="22"/>
        <v>0</v>
      </c>
      <c r="S157" s="141">
        <v>0</v>
      </c>
      <c r="T157" s="142">
        <f t="shared" si="23"/>
        <v>0</v>
      </c>
      <c r="AR157" s="143" t="s">
        <v>195</v>
      </c>
      <c r="AT157" s="143" t="s">
        <v>191</v>
      </c>
      <c r="AU157" s="143" t="s">
        <v>80</v>
      </c>
      <c r="AY157" s="17" t="s">
        <v>189</v>
      </c>
      <c r="BE157" s="144">
        <f t="shared" si="24"/>
        <v>0</v>
      </c>
      <c r="BF157" s="144">
        <f t="shared" si="25"/>
        <v>0</v>
      </c>
      <c r="BG157" s="144">
        <f t="shared" si="26"/>
        <v>0</v>
      </c>
      <c r="BH157" s="144">
        <f t="shared" si="27"/>
        <v>0</v>
      </c>
      <c r="BI157" s="144">
        <f t="shared" si="28"/>
        <v>0</v>
      </c>
      <c r="BJ157" s="17" t="s">
        <v>78</v>
      </c>
      <c r="BK157" s="144">
        <f t="shared" si="29"/>
        <v>0</v>
      </c>
      <c r="BL157" s="17" t="s">
        <v>195</v>
      </c>
      <c r="BM157" s="143" t="s">
        <v>1297</v>
      </c>
    </row>
    <row r="158" spans="2:65" s="1" customFormat="1" ht="16.5" customHeight="1">
      <c r="B158" s="32"/>
      <c r="C158" s="132" t="s">
        <v>586</v>
      </c>
      <c r="D158" s="132" t="s">
        <v>191</v>
      </c>
      <c r="E158" s="133" t="s">
        <v>2797</v>
      </c>
      <c r="F158" s="134" t="s">
        <v>2798</v>
      </c>
      <c r="G158" s="135" t="s">
        <v>2616</v>
      </c>
      <c r="H158" s="136">
        <v>3.2</v>
      </c>
      <c r="I158" s="137"/>
      <c r="J158" s="138">
        <f t="shared" si="20"/>
        <v>0</v>
      </c>
      <c r="K158" s="134" t="s">
        <v>18</v>
      </c>
      <c r="L158" s="32"/>
      <c r="M158" s="139" t="s">
        <v>18</v>
      </c>
      <c r="N158" s="140" t="s">
        <v>42</v>
      </c>
      <c r="P158" s="141">
        <f t="shared" si="21"/>
        <v>0</v>
      </c>
      <c r="Q158" s="141">
        <v>0</v>
      </c>
      <c r="R158" s="141">
        <f t="shared" si="22"/>
        <v>0</v>
      </c>
      <c r="S158" s="141">
        <v>0</v>
      </c>
      <c r="T158" s="142">
        <f t="shared" si="23"/>
        <v>0</v>
      </c>
      <c r="AR158" s="143" t="s">
        <v>195</v>
      </c>
      <c r="AT158" s="143" t="s">
        <v>191</v>
      </c>
      <c r="AU158" s="143" t="s">
        <v>80</v>
      </c>
      <c r="AY158" s="17" t="s">
        <v>189</v>
      </c>
      <c r="BE158" s="144">
        <f t="shared" si="24"/>
        <v>0</v>
      </c>
      <c r="BF158" s="144">
        <f t="shared" si="25"/>
        <v>0</v>
      </c>
      <c r="BG158" s="144">
        <f t="shared" si="26"/>
        <v>0</v>
      </c>
      <c r="BH158" s="144">
        <f t="shared" si="27"/>
        <v>0</v>
      </c>
      <c r="BI158" s="144">
        <f t="shared" si="28"/>
        <v>0</v>
      </c>
      <c r="BJ158" s="17" t="s">
        <v>78</v>
      </c>
      <c r="BK158" s="144">
        <f t="shared" si="29"/>
        <v>0</v>
      </c>
      <c r="BL158" s="17" t="s">
        <v>195</v>
      </c>
      <c r="BM158" s="143" t="s">
        <v>1314</v>
      </c>
    </row>
    <row r="159" spans="2:65" s="1" customFormat="1" ht="16.5" customHeight="1">
      <c r="B159" s="32"/>
      <c r="C159" s="132" t="s">
        <v>594</v>
      </c>
      <c r="D159" s="132" t="s">
        <v>191</v>
      </c>
      <c r="E159" s="133" t="s">
        <v>2799</v>
      </c>
      <c r="F159" s="134" t="s">
        <v>2800</v>
      </c>
      <c r="G159" s="135" t="s">
        <v>2616</v>
      </c>
      <c r="H159" s="136">
        <v>23</v>
      </c>
      <c r="I159" s="137"/>
      <c r="J159" s="138">
        <f t="shared" si="20"/>
        <v>0</v>
      </c>
      <c r="K159" s="134" t="s">
        <v>18</v>
      </c>
      <c r="L159" s="32"/>
      <c r="M159" s="139" t="s">
        <v>18</v>
      </c>
      <c r="N159" s="140" t="s">
        <v>42</v>
      </c>
      <c r="P159" s="141">
        <f t="shared" si="21"/>
        <v>0</v>
      </c>
      <c r="Q159" s="141">
        <v>0</v>
      </c>
      <c r="R159" s="141">
        <f t="shared" si="22"/>
        <v>0</v>
      </c>
      <c r="S159" s="141">
        <v>0</v>
      </c>
      <c r="T159" s="142">
        <f t="shared" si="23"/>
        <v>0</v>
      </c>
      <c r="AR159" s="143" t="s">
        <v>195</v>
      </c>
      <c r="AT159" s="143" t="s">
        <v>191</v>
      </c>
      <c r="AU159" s="143" t="s">
        <v>80</v>
      </c>
      <c r="AY159" s="17" t="s">
        <v>189</v>
      </c>
      <c r="BE159" s="144">
        <f t="shared" si="24"/>
        <v>0</v>
      </c>
      <c r="BF159" s="144">
        <f t="shared" si="25"/>
        <v>0</v>
      </c>
      <c r="BG159" s="144">
        <f t="shared" si="26"/>
        <v>0</v>
      </c>
      <c r="BH159" s="144">
        <f t="shared" si="27"/>
        <v>0</v>
      </c>
      <c r="BI159" s="144">
        <f t="shared" si="28"/>
        <v>0</v>
      </c>
      <c r="BJ159" s="17" t="s">
        <v>78</v>
      </c>
      <c r="BK159" s="144">
        <f t="shared" si="29"/>
        <v>0</v>
      </c>
      <c r="BL159" s="17" t="s">
        <v>195</v>
      </c>
      <c r="BM159" s="143" t="s">
        <v>1329</v>
      </c>
    </row>
    <row r="160" spans="2:65" s="1" customFormat="1" ht="16.5" customHeight="1">
      <c r="B160" s="32"/>
      <c r="C160" s="132" t="s">
        <v>602</v>
      </c>
      <c r="D160" s="132" t="s">
        <v>191</v>
      </c>
      <c r="E160" s="133" t="s">
        <v>2801</v>
      </c>
      <c r="F160" s="134" t="s">
        <v>2802</v>
      </c>
      <c r="G160" s="135" t="s">
        <v>2616</v>
      </c>
      <c r="H160" s="136">
        <v>14.8</v>
      </c>
      <c r="I160" s="137"/>
      <c r="J160" s="138">
        <f t="shared" si="20"/>
        <v>0</v>
      </c>
      <c r="K160" s="134" t="s">
        <v>18</v>
      </c>
      <c r="L160" s="32"/>
      <c r="M160" s="139" t="s">
        <v>18</v>
      </c>
      <c r="N160" s="140" t="s">
        <v>42</v>
      </c>
      <c r="P160" s="141">
        <f t="shared" si="21"/>
        <v>0</v>
      </c>
      <c r="Q160" s="141">
        <v>0</v>
      </c>
      <c r="R160" s="141">
        <f t="shared" si="22"/>
        <v>0</v>
      </c>
      <c r="S160" s="141">
        <v>0</v>
      </c>
      <c r="T160" s="142">
        <f t="shared" si="23"/>
        <v>0</v>
      </c>
      <c r="AR160" s="143" t="s">
        <v>195</v>
      </c>
      <c r="AT160" s="143" t="s">
        <v>191</v>
      </c>
      <c r="AU160" s="143" t="s">
        <v>80</v>
      </c>
      <c r="AY160" s="17" t="s">
        <v>189</v>
      </c>
      <c r="BE160" s="144">
        <f t="shared" si="24"/>
        <v>0</v>
      </c>
      <c r="BF160" s="144">
        <f t="shared" si="25"/>
        <v>0</v>
      </c>
      <c r="BG160" s="144">
        <f t="shared" si="26"/>
        <v>0</v>
      </c>
      <c r="BH160" s="144">
        <f t="shared" si="27"/>
        <v>0</v>
      </c>
      <c r="BI160" s="144">
        <f t="shared" si="28"/>
        <v>0</v>
      </c>
      <c r="BJ160" s="17" t="s">
        <v>78</v>
      </c>
      <c r="BK160" s="144">
        <f t="shared" si="29"/>
        <v>0</v>
      </c>
      <c r="BL160" s="17" t="s">
        <v>195</v>
      </c>
      <c r="BM160" s="143" t="s">
        <v>1341</v>
      </c>
    </row>
    <row r="161" spans="2:65" s="1" customFormat="1" ht="16.5" customHeight="1">
      <c r="B161" s="32"/>
      <c r="C161" s="132" t="s">
        <v>971</v>
      </c>
      <c r="D161" s="132" t="s">
        <v>191</v>
      </c>
      <c r="E161" s="133" t="s">
        <v>2614</v>
      </c>
      <c r="F161" s="134" t="s">
        <v>2803</v>
      </c>
      <c r="G161" s="135" t="s">
        <v>18</v>
      </c>
      <c r="H161" s="136">
        <v>0</v>
      </c>
      <c r="I161" s="137"/>
      <c r="J161" s="138">
        <f t="shared" si="20"/>
        <v>0</v>
      </c>
      <c r="K161" s="134" t="s">
        <v>18</v>
      </c>
      <c r="L161" s="32"/>
      <c r="M161" s="139" t="s">
        <v>18</v>
      </c>
      <c r="N161" s="140" t="s">
        <v>42</v>
      </c>
      <c r="P161" s="141">
        <f t="shared" si="21"/>
        <v>0</v>
      </c>
      <c r="Q161" s="141">
        <v>0</v>
      </c>
      <c r="R161" s="141">
        <f t="shared" si="22"/>
        <v>0</v>
      </c>
      <c r="S161" s="141">
        <v>0</v>
      </c>
      <c r="T161" s="142">
        <f t="shared" si="23"/>
        <v>0</v>
      </c>
      <c r="AR161" s="143" t="s">
        <v>195</v>
      </c>
      <c r="AT161" s="143" t="s">
        <v>191</v>
      </c>
      <c r="AU161" s="143" t="s">
        <v>80</v>
      </c>
      <c r="AY161" s="17" t="s">
        <v>189</v>
      </c>
      <c r="BE161" s="144">
        <f t="shared" si="24"/>
        <v>0</v>
      </c>
      <c r="BF161" s="144">
        <f t="shared" si="25"/>
        <v>0</v>
      </c>
      <c r="BG161" s="144">
        <f t="shared" si="26"/>
        <v>0</v>
      </c>
      <c r="BH161" s="144">
        <f t="shared" si="27"/>
        <v>0</v>
      </c>
      <c r="BI161" s="144">
        <f t="shared" si="28"/>
        <v>0</v>
      </c>
      <c r="BJ161" s="17" t="s">
        <v>78</v>
      </c>
      <c r="BK161" s="144">
        <f t="shared" si="29"/>
        <v>0</v>
      </c>
      <c r="BL161" s="17" t="s">
        <v>195</v>
      </c>
      <c r="BM161" s="143" t="s">
        <v>1352</v>
      </c>
    </row>
    <row r="162" spans="2:65" s="1" customFormat="1" ht="16.5" customHeight="1">
      <c r="B162" s="32"/>
      <c r="C162" s="132" t="s">
        <v>977</v>
      </c>
      <c r="D162" s="132" t="s">
        <v>191</v>
      </c>
      <c r="E162" s="133" t="s">
        <v>2804</v>
      </c>
      <c r="F162" s="134" t="s">
        <v>2805</v>
      </c>
      <c r="G162" s="135" t="s">
        <v>2616</v>
      </c>
      <c r="H162" s="136">
        <v>32.799999999999997</v>
      </c>
      <c r="I162" s="137"/>
      <c r="J162" s="138">
        <f t="shared" si="20"/>
        <v>0</v>
      </c>
      <c r="K162" s="134" t="s">
        <v>18</v>
      </c>
      <c r="L162" s="32"/>
      <c r="M162" s="139" t="s">
        <v>18</v>
      </c>
      <c r="N162" s="140" t="s">
        <v>42</v>
      </c>
      <c r="P162" s="141">
        <f t="shared" si="21"/>
        <v>0</v>
      </c>
      <c r="Q162" s="141">
        <v>0</v>
      </c>
      <c r="R162" s="141">
        <f t="shared" si="22"/>
        <v>0</v>
      </c>
      <c r="S162" s="141">
        <v>0</v>
      </c>
      <c r="T162" s="142">
        <f t="shared" si="23"/>
        <v>0</v>
      </c>
      <c r="AR162" s="143" t="s">
        <v>195</v>
      </c>
      <c r="AT162" s="143" t="s">
        <v>191</v>
      </c>
      <c r="AU162" s="143" t="s">
        <v>80</v>
      </c>
      <c r="AY162" s="17" t="s">
        <v>189</v>
      </c>
      <c r="BE162" s="144">
        <f t="shared" si="24"/>
        <v>0</v>
      </c>
      <c r="BF162" s="144">
        <f t="shared" si="25"/>
        <v>0</v>
      </c>
      <c r="BG162" s="144">
        <f t="shared" si="26"/>
        <v>0</v>
      </c>
      <c r="BH162" s="144">
        <f t="shared" si="27"/>
        <v>0</v>
      </c>
      <c r="BI162" s="144">
        <f t="shared" si="28"/>
        <v>0</v>
      </c>
      <c r="BJ162" s="17" t="s">
        <v>78</v>
      </c>
      <c r="BK162" s="144">
        <f t="shared" si="29"/>
        <v>0</v>
      </c>
      <c r="BL162" s="17" t="s">
        <v>195</v>
      </c>
      <c r="BM162" s="143" t="s">
        <v>1366</v>
      </c>
    </row>
    <row r="163" spans="2:65" s="1" customFormat="1" ht="16.5" customHeight="1">
      <c r="B163" s="32"/>
      <c r="C163" s="132" t="s">
        <v>983</v>
      </c>
      <c r="D163" s="132" t="s">
        <v>191</v>
      </c>
      <c r="E163" s="133" t="s">
        <v>2806</v>
      </c>
      <c r="F163" s="134" t="s">
        <v>2807</v>
      </c>
      <c r="G163" s="135" t="s">
        <v>2616</v>
      </c>
      <c r="H163" s="136">
        <v>12.7</v>
      </c>
      <c r="I163" s="137"/>
      <c r="J163" s="138">
        <f t="shared" si="20"/>
        <v>0</v>
      </c>
      <c r="K163" s="134" t="s">
        <v>18</v>
      </c>
      <c r="L163" s="32"/>
      <c r="M163" s="139" t="s">
        <v>18</v>
      </c>
      <c r="N163" s="140" t="s">
        <v>42</v>
      </c>
      <c r="P163" s="141">
        <f t="shared" si="21"/>
        <v>0</v>
      </c>
      <c r="Q163" s="141">
        <v>0</v>
      </c>
      <c r="R163" s="141">
        <f t="shared" si="22"/>
        <v>0</v>
      </c>
      <c r="S163" s="141">
        <v>0</v>
      </c>
      <c r="T163" s="142">
        <f t="shared" si="23"/>
        <v>0</v>
      </c>
      <c r="AR163" s="143" t="s">
        <v>195</v>
      </c>
      <c r="AT163" s="143" t="s">
        <v>191</v>
      </c>
      <c r="AU163" s="143" t="s">
        <v>80</v>
      </c>
      <c r="AY163" s="17" t="s">
        <v>189</v>
      </c>
      <c r="BE163" s="144">
        <f t="shared" si="24"/>
        <v>0</v>
      </c>
      <c r="BF163" s="144">
        <f t="shared" si="25"/>
        <v>0</v>
      </c>
      <c r="BG163" s="144">
        <f t="shared" si="26"/>
        <v>0</v>
      </c>
      <c r="BH163" s="144">
        <f t="shared" si="27"/>
        <v>0</v>
      </c>
      <c r="BI163" s="144">
        <f t="shared" si="28"/>
        <v>0</v>
      </c>
      <c r="BJ163" s="17" t="s">
        <v>78</v>
      </c>
      <c r="BK163" s="144">
        <f t="shared" si="29"/>
        <v>0</v>
      </c>
      <c r="BL163" s="17" t="s">
        <v>195</v>
      </c>
      <c r="BM163" s="143" t="s">
        <v>1377</v>
      </c>
    </row>
    <row r="164" spans="2:65" s="11" customFormat="1" ht="22.9" customHeight="1">
      <c r="B164" s="120"/>
      <c r="D164" s="121" t="s">
        <v>70</v>
      </c>
      <c r="E164" s="130" t="s">
        <v>2666</v>
      </c>
      <c r="F164" s="130" t="s">
        <v>2667</v>
      </c>
      <c r="I164" s="123"/>
      <c r="J164" s="131">
        <f>BK164</f>
        <v>0</v>
      </c>
      <c r="L164" s="120"/>
      <c r="M164" s="125"/>
      <c r="P164" s="126">
        <f>SUM(P165:P177)</f>
        <v>0</v>
      </c>
      <c r="R164" s="126">
        <f>SUM(R165:R177)</f>
        <v>0</v>
      </c>
      <c r="T164" s="127">
        <f>SUM(T165:T177)</f>
        <v>0</v>
      </c>
      <c r="AR164" s="121" t="s">
        <v>78</v>
      </c>
      <c r="AT164" s="128" t="s">
        <v>70</v>
      </c>
      <c r="AU164" s="128" t="s">
        <v>78</v>
      </c>
      <c r="AY164" s="121" t="s">
        <v>189</v>
      </c>
      <c r="BK164" s="129">
        <f>SUM(BK165:BK177)</f>
        <v>0</v>
      </c>
    </row>
    <row r="165" spans="2:65" s="1" customFormat="1" ht="16.5" customHeight="1">
      <c r="B165" s="32"/>
      <c r="C165" s="132" t="s">
        <v>989</v>
      </c>
      <c r="D165" s="132" t="s">
        <v>191</v>
      </c>
      <c r="E165" s="133" t="s">
        <v>78</v>
      </c>
      <c r="F165" s="134" t="s">
        <v>2668</v>
      </c>
      <c r="G165" s="135" t="s">
        <v>1998</v>
      </c>
      <c r="H165" s="136">
        <v>18</v>
      </c>
      <c r="I165" s="137"/>
      <c r="J165" s="138">
        <f t="shared" ref="J165:J177" si="30">ROUND(I165*H165,2)</f>
        <v>0</v>
      </c>
      <c r="K165" s="134" t="s">
        <v>18</v>
      </c>
      <c r="L165" s="32"/>
      <c r="M165" s="139" t="s">
        <v>18</v>
      </c>
      <c r="N165" s="140" t="s">
        <v>42</v>
      </c>
      <c r="P165" s="141">
        <f t="shared" ref="P165:P177" si="31">O165*H165</f>
        <v>0</v>
      </c>
      <c r="Q165" s="141">
        <v>0</v>
      </c>
      <c r="R165" s="141">
        <f t="shared" ref="R165:R177" si="32">Q165*H165</f>
        <v>0</v>
      </c>
      <c r="S165" s="141">
        <v>0</v>
      </c>
      <c r="T165" s="142">
        <f t="shared" ref="T165:T177" si="33">S165*H165</f>
        <v>0</v>
      </c>
      <c r="AR165" s="143" t="s">
        <v>195</v>
      </c>
      <c r="AT165" s="143" t="s">
        <v>191</v>
      </c>
      <c r="AU165" s="143" t="s">
        <v>80</v>
      </c>
      <c r="AY165" s="17" t="s">
        <v>189</v>
      </c>
      <c r="BE165" s="144">
        <f t="shared" ref="BE165:BE177" si="34">IF(N165="základní",J165,0)</f>
        <v>0</v>
      </c>
      <c r="BF165" s="144">
        <f t="shared" ref="BF165:BF177" si="35">IF(N165="snížená",J165,0)</f>
        <v>0</v>
      </c>
      <c r="BG165" s="144">
        <f t="shared" ref="BG165:BG177" si="36">IF(N165="zákl. přenesená",J165,0)</f>
        <v>0</v>
      </c>
      <c r="BH165" s="144">
        <f t="shared" ref="BH165:BH177" si="37">IF(N165="sníž. přenesená",J165,0)</f>
        <v>0</v>
      </c>
      <c r="BI165" s="144">
        <f t="shared" ref="BI165:BI177" si="38">IF(N165="nulová",J165,0)</f>
        <v>0</v>
      </c>
      <c r="BJ165" s="17" t="s">
        <v>78</v>
      </c>
      <c r="BK165" s="144">
        <f t="shared" ref="BK165:BK177" si="39">ROUND(I165*H165,2)</f>
        <v>0</v>
      </c>
      <c r="BL165" s="17" t="s">
        <v>195</v>
      </c>
      <c r="BM165" s="143" t="s">
        <v>1387</v>
      </c>
    </row>
    <row r="166" spans="2:65" s="1" customFormat="1" ht="16.5" customHeight="1">
      <c r="B166" s="32"/>
      <c r="C166" s="132" t="s">
        <v>994</v>
      </c>
      <c r="D166" s="132" t="s">
        <v>191</v>
      </c>
      <c r="E166" s="133" t="s">
        <v>80</v>
      </c>
      <c r="F166" s="134" t="s">
        <v>2669</v>
      </c>
      <c r="G166" s="135" t="s">
        <v>2582</v>
      </c>
      <c r="H166" s="136">
        <v>0</v>
      </c>
      <c r="I166" s="137"/>
      <c r="J166" s="138">
        <f t="shared" si="30"/>
        <v>0</v>
      </c>
      <c r="K166" s="134" t="s">
        <v>18</v>
      </c>
      <c r="L166" s="32"/>
      <c r="M166" s="139" t="s">
        <v>18</v>
      </c>
      <c r="N166" s="140" t="s">
        <v>42</v>
      </c>
      <c r="P166" s="141">
        <f t="shared" si="31"/>
        <v>0</v>
      </c>
      <c r="Q166" s="141">
        <v>0</v>
      </c>
      <c r="R166" s="141">
        <f t="shared" si="32"/>
        <v>0</v>
      </c>
      <c r="S166" s="141">
        <v>0</v>
      </c>
      <c r="T166" s="142">
        <f t="shared" si="33"/>
        <v>0</v>
      </c>
      <c r="AR166" s="143" t="s">
        <v>195</v>
      </c>
      <c r="AT166" s="143" t="s">
        <v>191</v>
      </c>
      <c r="AU166" s="143" t="s">
        <v>80</v>
      </c>
      <c r="AY166" s="17" t="s">
        <v>189</v>
      </c>
      <c r="BE166" s="144">
        <f t="shared" si="34"/>
        <v>0</v>
      </c>
      <c r="BF166" s="144">
        <f t="shared" si="35"/>
        <v>0</v>
      </c>
      <c r="BG166" s="144">
        <f t="shared" si="36"/>
        <v>0</v>
      </c>
      <c r="BH166" s="144">
        <f t="shared" si="37"/>
        <v>0</v>
      </c>
      <c r="BI166" s="144">
        <f t="shared" si="38"/>
        <v>0</v>
      </c>
      <c r="BJ166" s="17" t="s">
        <v>78</v>
      </c>
      <c r="BK166" s="144">
        <f t="shared" si="39"/>
        <v>0</v>
      </c>
      <c r="BL166" s="17" t="s">
        <v>195</v>
      </c>
      <c r="BM166" s="143" t="s">
        <v>1398</v>
      </c>
    </row>
    <row r="167" spans="2:65" s="1" customFormat="1" ht="16.5" customHeight="1">
      <c r="B167" s="32"/>
      <c r="C167" s="132" t="s">
        <v>999</v>
      </c>
      <c r="D167" s="132" t="s">
        <v>191</v>
      </c>
      <c r="E167" s="133" t="s">
        <v>89</v>
      </c>
      <c r="F167" s="134" t="s">
        <v>1090</v>
      </c>
      <c r="G167" s="135" t="s">
        <v>256</v>
      </c>
      <c r="H167" s="136">
        <v>0.9</v>
      </c>
      <c r="I167" s="137"/>
      <c r="J167" s="138">
        <f t="shared" si="30"/>
        <v>0</v>
      </c>
      <c r="K167" s="134" t="s">
        <v>18</v>
      </c>
      <c r="L167" s="32"/>
      <c r="M167" s="139" t="s">
        <v>18</v>
      </c>
      <c r="N167" s="140" t="s">
        <v>42</v>
      </c>
      <c r="P167" s="141">
        <f t="shared" si="31"/>
        <v>0</v>
      </c>
      <c r="Q167" s="141">
        <v>0</v>
      </c>
      <c r="R167" s="141">
        <f t="shared" si="32"/>
        <v>0</v>
      </c>
      <c r="S167" s="141">
        <v>0</v>
      </c>
      <c r="T167" s="142">
        <f t="shared" si="33"/>
        <v>0</v>
      </c>
      <c r="AR167" s="143" t="s">
        <v>195</v>
      </c>
      <c r="AT167" s="143" t="s">
        <v>191</v>
      </c>
      <c r="AU167" s="143" t="s">
        <v>80</v>
      </c>
      <c r="AY167" s="17" t="s">
        <v>189</v>
      </c>
      <c r="BE167" s="144">
        <f t="shared" si="34"/>
        <v>0</v>
      </c>
      <c r="BF167" s="144">
        <f t="shared" si="35"/>
        <v>0</v>
      </c>
      <c r="BG167" s="144">
        <f t="shared" si="36"/>
        <v>0</v>
      </c>
      <c r="BH167" s="144">
        <f t="shared" si="37"/>
        <v>0</v>
      </c>
      <c r="BI167" s="144">
        <f t="shared" si="38"/>
        <v>0</v>
      </c>
      <c r="BJ167" s="17" t="s">
        <v>78</v>
      </c>
      <c r="BK167" s="144">
        <f t="shared" si="39"/>
        <v>0</v>
      </c>
      <c r="BL167" s="17" t="s">
        <v>195</v>
      </c>
      <c r="BM167" s="143" t="s">
        <v>1411</v>
      </c>
    </row>
    <row r="168" spans="2:65" s="1" customFormat="1" ht="16.5" customHeight="1">
      <c r="B168" s="32"/>
      <c r="C168" s="132" t="s">
        <v>1004</v>
      </c>
      <c r="D168" s="132" t="s">
        <v>191</v>
      </c>
      <c r="E168" s="133" t="s">
        <v>195</v>
      </c>
      <c r="F168" s="134" t="s">
        <v>2808</v>
      </c>
      <c r="G168" s="135" t="s">
        <v>1998</v>
      </c>
      <c r="H168" s="136">
        <v>120</v>
      </c>
      <c r="I168" s="137"/>
      <c r="J168" s="138">
        <f t="shared" si="30"/>
        <v>0</v>
      </c>
      <c r="K168" s="134" t="s">
        <v>18</v>
      </c>
      <c r="L168" s="32"/>
      <c r="M168" s="139" t="s">
        <v>18</v>
      </c>
      <c r="N168" s="140" t="s">
        <v>42</v>
      </c>
      <c r="P168" s="141">
        <f t="shared" si="31"/>
        <v>0</v>
      </c>
      <c r="Q168" s="141">
        <v>0</v>
      </c>
      <c r="R168" s="141">
        <f t="shared" si="32"/>
        <v>0</v>
      </c>
      <c r="S168" s="141">
        <v>0</v>
      </c>
      <c r="T168" s="142">
        <f t="shared" si="33"/>
        <v>0</v>
      </c>
      <c r="AR168" s="143" t="s">
        <v>195</v>
      </c>
      <c r="AT168" s="143" t="s">
        <v>191</v>
      </c>
      <c r="AU168" s="143" t="s">
        <v>80</v>
      </c>
      <c r="AY168" s="17" t="s">
        <v>189</v>
      </c>
      <c r="BE168" s="144">
        <f t="shared" si="34"/>
        <v>0</v>
      </c>
      <c r="BF168" s="144">
        <f t="shared" si="35"/>
        <v>0</v>
      </c>
      <c r="BG168" s="144">
        <f t="shared" si="36"/>
        <v>0</v>
      </c>
      <c r="BH168" s="144">
        <f t="shared" si="37"/>
        <v>0</v>
      </c>
      <c r="BI168" s="144">
        <f t="shared" si="38"/>
        <v>0</v>
      </c>
      <c r="BJ168" s="17" t="s">
        <v>78</v>
      </c>
      <c r="BK168" s="144">
        <f t="shared" si="39"/>
        <v>0</v>
      </c>
      <c r="BL168" s="17" t="s">
        <v>195</v>
      </c>
      <c r="BM168" s="143" t="s">
        <v>1422</v>
      </c>
    </row>
    <row r="169" spans="2:65" s="1" customFormat="1" ht="16.5" customHeight="1">
      <c r="B169" s="32"/>
      <c r="C169" s="132" t="s">
        <v>1010</v>
      </c>
      <c r="D169" s="132" t="s">
        <v>191</v>
      </c>
      <c r="E169" s="133" t="s">
        <v>217</v>
      </c>
      <c r="F169" s="134" t="s">
        <v>2809</v>
      </c>
      <c r="G169" s="135" t="s">
        <v>1998</v>
      </c>
      <c r="H169" s="136">
        <v>24</v>
      </c>
      <c r="I169" s="137"/>
      <c r="J169" s="138">
        <f t="shared" si="30"/>
        <v>0</v>
      </c>
      <c r="K169" s="134" t="s">
        <v>18</v>
      </c>
      <c r="L169" s="32"/>
      <c r="M169" s="139" t="s">
        <v>18</v>
      </c>
      <c r="N169" s="140" t="s">
        <v>42</v>
      </c>
      <c r="P169" s="141">
        <f t="shared" si="31"/>
        <v>0</v>
      </c>
      <c r="Q169" s="141">
        <v>0</v>
      </c>
      <c r="R169" s="141">
        <f t="shared" si="32"/>
        <v>0</v>
      </c>
      <c r="S169" s="141">
        <v>0</v>
      </c>
      <c r="T169" s="142">
        <f t="shared" si="33"/>
        <v>0</v>
      </c>
      <c r="AR169" s="143" t="s">
        <v>195</v>
      </c>
      <c r="AT169" s="143" t="s">
        <v>191</v>
      </c>
      <c r="AU169" s="143" t="s">
        <v>80</v>
      </c>
      <c r="AY169" s="17" t="s">
        <v>189</v>
      </c>
      <c r="BE169" s="144">
        <f t="shared" si="34"/>
        <v>0</v>
      </c>
      <c r="BF169" s="144">
        <f t="shared" si="35"/>
        <v>0</v>
      </c>
      <c r="BG169" s="144">
        <f t="shared" si="36"/>
        <v>0</v>
      </c>
      <c r="BH169" s="144">
        <f t="shared" si="37"/>
        <v>0</v>
      </c>
      <c r="BI169" s="144">
        <f t="shared" si="38"/>
        <v>0</v>
      </c>
      <c r="BJ169" s="17" t="s">
        <v>78</v>
      </c>
      <c r="BK169" s="144">
        <f t="shared" si="39"/>
        <v>0</v>
      </c>
      <c r="BL169" s="17" t="s">
        <v>195</v>
      </c>
      <c r="BM169" s="143" t="s">
        <v>1435</v>
      </c>
    </row>
    <row r="170" spans="2:65" s="1" customFormat="1" ht="16.5" customHeight="1">
      <c r="B170" s="32"/>
      <c r="C170" s="132" t="s">
        <v>1017</v>
      </c>
      <c r="D170" s="132" t="s">
        <v>191</v>
      </c>
      <c r="E170" s="133" t="s">
        <v>223</v>
      </c>
      <c r="F170" s="134" t="s">
        <v>2672</v>
      </c>
      <c r="G170" s="135" t="s">
        <v>2582</v>
      </c>
      <c r="H170" s="136">
        <v>1</v>
      </c>
      <c r="I170" s="137"/>
      <c r="J170" s="138">
        <f t="shared" si="30"/>
        <v>0</v>
      </c>
      <c r="K170" s="134" t="s">
        <v>18</v>
      </c>
      <c r="L170" s="32"/>
      <c r="M170" s="139" t="s">
        <v>18</v>
      </c>
      <c r="N170" s="140" t="s">
        <v>42</v>
      </c>
      <c r="P170" s="141">
        <f t="shared" si="31"/>
        <v>0</v>
      </c>
      <c r="Q170" s="141">
        <v>0</v>
      </c>
      <c r="R170" s="141">
        <f t="shared" si="32"/>
        <v>0</v>
      </c>
      <c r="S170" s="141">
        <v>0</v>
      </c>
      <c r="T170" s="142">
        <f t="shared" si="33"/>
        <v>0</v>
      </c>
      <c r="AR170" s="143" t="s">
        <v>195</v>
      </c>
      <c r="AT170" s="143" t="s">
        <v>191</v>
      </c>
      <c r="AU170" s="143" t="s">
        <v>80</v>
      </c>
      <c r="AY170" s="17" t="s">
        <v>189</v>
      </c>
      <c r="BE170" s="144">
        <f t="shared" si="34"/>
        <v>0</v>
      </c>
      <c r="BF170" s="144">
        <f t="shared" si="35"/>
        <v>0</v>
      </c>
      <c r="BG170" s="144">
        <f t="shared" si="36"/>
        <v>0</v>
      </c>
      <c r="BH170" s="144">
        <f t="shared" si="37"/>
        <v>0</v>
      </c>
      <c r="BI170" s="144">
        <f t="shared" si="38"/>
        <v>0</v>
      </c>
      <c r="BJ170" s="17" t="s">
        <v>78</v>
      </c>
      <c r="BK170" s="144">
        <f t="shared" si="39"/>
        <v>0</v>
      </c>
      <c r="BL170" s="17" t="s">
        <v>195</v>
      </c>
      <c r="BM170" s="143" t="s">
        <v>1445</v>
      </c>
    </row>
    <row r="171" spans="2:65" s="1" customFormat="1" ht="16.5" customHeight="1">
      <c r="B171" s="32"/>
      <c r="C171" s="132" t="s">
        <v>1022</v>
      </c>
      <c r="D171" s="132" t="s">
        <v>191</v>
      </c>
      <c r="E171" s="133" t="s">
        <v>229</v>
      </c>
      <c r="F171" s="134" t="s">
        <v>2673</v>
      </c>
      <c r="G171" s="135" t="s">
        <v>2582</v>
      </c>
      <c r="H171" s="136">
        <v>0</v>
      </c>
      <c r="I171" s="137"/>
      <c r="J171" s="138">
        <f t="shared" si="30"/>
        <v>0</v>
      </c>
      <c r="K171" s="134" t="s">
        <v>18</v>
      </c>
      <c r="L171" s="32"/>
      <c r="M171" s="139" t="s">
        <v>18</v>
      </c>
      <c r="N171" s="140" t="s">
        <v>42</v>
      </c>
      <c r="P171" s="141">
        <f t="shared" si="31"/>
        <v>0</v>
      </c>
      <c r="Q171" s="141">
        <v>0</v>
      </c>
      <c r="R171" s="141">
        <f t="shared" si="32"/>
        <v>0</v>
      </c>
      <c r="S171" s="141">
        <v>0</v>
      </c>
      <c r="T171" s="142">
        <f t="shared" si="33"/>
        <v>0</v>
      </c>
      <c r="AR171" s="143" t="s">
        <v>195</v>
      </c>
      <c r="AT171" s="143" t="s">
        <v>191</v>
      </c>
      <c r="AU171" s="143" t="s">
        <v>80</v>
      </c>
      <c r="AY171" s="17" t="s">
        <v>189</v>
      </c>
      <c r="BE171" s="144">
        <f t="shared" si="34"/>
        <v>0</v>
      </c>
      <c r="BF171" s="144">
        <f t="shared" si="35"/>
        <v>0</v>
      </c>
      <c r="BG171" s="144">
        <f t="shared" si="36"/>
        <v>0</v>
      </c>
      <c r="BH171" s="144">
        <f t="shared" si="37"/>
        <v>0</v>
      </c>
      <c r="BI171" s="144">
        <f t="shared" si="38"/>
        <v>0</v>
      </c>
      <c r="BJ171" s="17" t="s">
        <v>78</v>
      </c>
      <c r="BK171" s="144">
        <f t="shared" si="39"/>
        <v>0</v>
      </c>
      <c r="BL171" s="17" t="s">
        <v>195</v>
      </c>
      <c r="BM171" s="143" t="s">
        <v>1455</v>
      </c>
    </row>
    <row r="172" spans="2:65" s="1" customFormat="1" ht="16.5" customHeight="1">
      <c r="B172" s="32"/>
      <c r="C172" s="132" t="s">
        <v>1029</v>
      </c>
      <c r="D172" s="132" t="s">
        <v>191</v>
      </c>
      <c r="E172" s="133" t="s">
        <v>234</v>
      </c>
      <c r="F172" s="134" t="s">
        <v>2810</v>
      </c>
      <c r="G172" s="135" t="s">
        <v>1998</v>
      </c>
      <c r="H172" s="136">
        <v>8</v>
      </c>
      <c r="I172" s="137"/>
      <c r="J172" s="138">
        <f t="shared" si="30"/>
        <v>0</v>
      </c>
      <c r="K172" s="134" t="s">
        <v>18</v>
      </c>
      <c r="L172" s="32"/>
      <c r="M172" s="139" t="s">
        <v>18</v>
      </c>
      <c r="N172" s="140" t="s">
        <v>42</v>
      </c>
      <c r="P172" s="141">
        <f t="shared" si="31"/>
        <v>0</v>
      </c>
      <c r="Q172" s="141">
        <v>0</v>
      </c>
      <c r="R172" s="141">
        <f t="shared" si="32"/>
        <v>0</v>
      </c>
      <c r="S172" s="141">
        <v>0</v>
      </c>
      <c r="T172" s="142">
        <f t="shared" si="33"/>
        <v>0</v>
      </c>
      <c r="AR172" s="143" t="s">
        <v>195</v>
      </c>
      <c r="AT172" s="143" t="s">
        <v>191</v>
      </c>
      <c r="AU172" s="143" t="s">
        <v>80</v>
      </c>
      <c r="AY172" s="17" t="s">
        <v>189</v>
      </c>
      <c r="BE172" s="144">
        <f t="shared" si="34"/>
        <v>0</v>
      </c>
      <c r="BF172" s="144">
        <f t="shared" si="35"/>
        <v>0</v>
      </c>
      <c r="BG172" s="144">
        <f t="shared" si="36"/>
        <v>0</v>
      </c>
      <c r="BH172" s="144">
        <f t="shared" si="37"/>
        <v>0</v>
      </c>
      <c r="BI172" s="144">
        <f t="shared" si="38"/>
        <v>0</v>
      </c>
      <c r="BJ172" s="17" t="s">
        <v>78</v>
      </c>
      <c r="BK172" s="144">
        <f t="shared" si="39"/>
        <v>0</v>
      </c>
      <c r="BL172" s="17" t="s">
        <v>195</v>
      </c>
      <c r="BM172" s="143" t="s">
        <v>1466</v>
      </c>
    </row>
    <row r="173" spans="2:65" s="1" customFormat="1" ht="16.5" customHeight="1">
      <c r="B173" s="32"/>
      <c r="C173" s="132" t="s">
        <v>1035</v>
      </c>
      <c r="D173" s="132" t="s">
        <v>191</v>
      </c>
      <c r="E173" s="133" t="s">
        <v>241</v>
      </c>
      <c r="F173" s="134" t="s">
        <v>2675</v>
      </c>
      <c r="G173" s="135" t="s">
        <v>1998</v>
      </c>
      <c r="H173" s="136">
        <v>0</v>
      </c>
      <c r="I173" s="137"/>
      <c r="J173" s="138">
        <f t="shared" si="30"/>
        <v>0</v>
      </c>
      <c r="K173" s="134" t="s">
        <v>18</v>
      </c>
      <c r="L173" s="32"/>
      <c r="M173" s="139" t="s">
        <v>18</v>
      </c>
      <c r="N173" s="140" t="s">
        <v>42</v>
      </c>
      <c r="P173" s="141">
        <f t="shared" si="31"/>
        <v>0</v>
      </c>
      <c r="Q173" s="141">
        <v>0</v>
      </c>
      <c r="R173" s="141">
        <f t="shared" si="32"/>
        <v>0</v>
      </c>
      <c r="S173" s="141">
        <v>0</v>
      </c>
      <c r="T173" s="142">
        <f t="shared" si="33"/>
        <v>0</v>
      </c>
      <c r="AR173" s="143" t="s">
        <v>195</v>
      </c>
      <c r="AT173" s="143" t="s">
        <v>191</v>
      </c>
      <c r="AU173" s="143" t="s">
        <v>80</v>
      </c>
      <c r="AY173" s="17" t="s">
        <v>189</v>
      </c>
      <c r="BE173" s="144">
        <f t="shared" si="34"/>
        <v>0</v>
      </c>
      <c r="BF173" s="144">
        <f t="shared" si="35"/>
        <v>0</v>
      </c>
      <c r="BG173" s="144">
        <f t="shared" si="36"/>
        <v>0</v>
      </c>
      <c r="BH173" s="144">
        <f t="shared" si="37"/>
        <v>0</v>
      </c>
      <c r="BI173" s="144">
        <f t="shared" si="38"/>
        <v>0</v>
      </c>
      <c r="BJ173" s="17" t="s">
        <v>78</v>
      </c>
      <c r="BK173" s="144">
        <f t="shared" si="39"/>
        <v>0</v>
      </c>
      <c r="BL173" s="17" t="s">
        <v>195</v>
      </c>
      <c r="BM173" s="143" t="s">
        <v>1485</v>
      </c>
    </row>
    <row r="174" spans="2:65" s="1" customFormat="1" ht="16.5" customHeight="1">
      <c r="B174" s="32"/>
      <c r="C174" s="132" t="s">
        <v>1040</v>
      </c>
      <c r="D174" s="132" t="s">
        <v>191</v>
      </c>
      <c r="E174" s="133" t="s">
        <v>247</v>
      </c>
      <c r="F174" s="134" t="s">
        <v>2676</v>
      </c>
      <c r="G174" s="135" t="s">
        <v>2582</v>
      </c>
      <c r="H174" s="136">
        <v>1</v>
      </c>
      <c r="I174" s="137"/>
      <c r="J174" s="138">
        <f t="shared" si="30"/>
        <v>0</v>
      </c>
      <c r="K174" s="134" t="s">
        <v>18</v>
      </c>
      <c r="L174" s="32"/>
      <c r="M174" s="139" t="s">
        <v>18</v>
      </c>
      <c r="N174" s="140" t="s">
        <v>42</v>
      </c>
      <c r="P174" s="141">
        <f t="shared" si="31"/>
        <v>0</v>
      </c>
      <c r="Q174" s="141">
        <v>0</v>
      </c>
      <c r="R174" s="141">
        <f t="shared" si="32"/>
        <v>0</v>
      </c>
      <c r="S174" s="141">
        <v>0</v>
      </c>
      <c r="T174" s="142">
        <f t="shared" si="33"/>
        <v>0</v>
      </c>
      <c r="AR174" s="143" t="s">
        <v>195</v>
      </c>
      <c r="AT174" s="143" t="s">
        <v>191</v>
      </c>
      <c r="AU174" s="143" t="s">
        <v>80</v>
      </c>
      <c r="AY174" s="17" t="s">
        <v>189</v>
      </c>
      <c r="BE174" s="144">
        <f t="shared" si="34"/>
        <v>0</v>
      </c>
      <c r="BF174" s="144">
        <f t="shared" si="35"/>
        <v>0</v>
      </c>
      <c r="BG174" s="144">
        <f t="shared" si="36"/>
        <v>0</v>
      </c>
      <c r="BH174" s="144">
        <f t="shared" si="37"/>
        <v>0</v>
      </c>
      <c r="BI174" s="144">
        <f t="shared" si="38"/>
        <v>0</v>
      </c>
      <c r="BJ174" s="17" t="s">
        <v>78</v>
      </c>
      <c r="BK174" s="144">
        <f t="shared" si="39"/>
        <v>0</v>
      </c>
      <c r="BL174" s="17" t="s">
        <v>195</v>
      </c>
      <c r="BM174" s="143" t="s">
        <v>1497</v>
      </c>
    </row>
    <row r="175" spans="2:65" s="1" customFormat="1" ht="16.5" customHeight="1">
      <c r="B175" s="32"/>
      <c r="C175" s="132" t="s">
        <v>1046</v>
      </c>
      <c r="D175" s="132" t="s">
        <v>191</v>
      </c>
      <c r="E175" s="133" t="s">
        <v>253</v>
      </c>
      <c r="F175" s="134" t="s">
        <v>2677</v>
      </c>
      <c r="G175" s="135" t="s">
        <v>2582</v>
      </c>
      <c r="H175" s="136">
        <v>1</v>
      </c>
      <c r="I175" s="137"/>
      <c r="J175" s="138">
        <f t="shared" si="30"/>
        <v>0</v>
      </c>
      <c r="K175" s="134" t="s">
        <v>18</v>
      </c>
      <c r="L175" s="32"/>
      <c r="M175" s="139" t="s">
        <v>18</v>
      </c>
      <c r="N175" s="140" t="s">
        <v>42</v>
      </c>
      <c r="P175" s="141">
        <f t="shared" si="31"/>
        <v>0</v>
      </c>
      <c r="Q175" s="141">
        <v>0</v>
      </c>
      <c r="R175" s="141">
        <f t="shared" si="32"/>
        <v>0</v>
      </c>
      <c r="S175" s="141">
        <v>0</v>
      </c>
      <c r="T175" s="142">
        <f t="shared" si="33"/>
        <v>0</v>
      </c>
      <c r="AR175" s="143" t="s">
        <v>195</v>
      </c>
      <c r="AT175" s="143" t="s">
        <v>191</v>
      </c>
      <c r="AU175" s="143" t="s">
        <v>80</v>
      </c>
      <c r="AY175" s="17" t="s">
        <v>189</v>
      </c>
      <c r="BE175" s="144">
        <f t="shared" si="34"/>
        <v>0</v>
      </c>
      <c r="BF175" s="144">
        <f t="shared" si="35"/>
        <v>0</v>
      </c>
      <c r="BG175" s="144">
        <f t="shared" si="36"/>
        <v>0</v>
      </c>
      <c r="BH175" s="144">
        <f t="shared" si="37"/>
        <v>0</v>
      </c>
      <c r="BI175" s="144">
        <f t="shared" si="38"/>
        <v>0</v>
      </c>
      <c r="BJ175" s="17" t="s">
        <v>78</v>
      </c>
      <c r="BK175" s="144">
        <f t="shared" si="39"/>
        <v>0</v>
      </c>
      <c r="BL175" s="17" t="s">
        <v>195</v>
      </c>
      <c r="BM175" s="143" t="s">
        <v>1508</v>
      </c>
    </row>
    <row r="176" spans="2:65" s="1" customFormat="1" ht="16.5" customHeight="1">
      <c r="B176" s="32"/>
      <c r="C176" s="132" t="s">
        <v>1053</v>
      </c>
      <c r="D176" s="132" t="s">
        <v>191</v>
      </c>
      <c r="E176" s="133" t="s">
        <v>8</v>
      </c>
      <c r="F176" s="134" t="s">
        <v>2678</v>
      </c>
      <c r="G176" s="135" t="s">
        <v>1998</v>
      </c>
      <c r="H176" s="136">
        <v>8</v>
      </c>
      <c r="I176" s="137"/>
      <c r="J176" s="138">
        <f t="shared" si="30"/>
        <v>0</v>
      </c>
      <c r="K176" s="134" t="s">
        <v>18</v>
      </c>
      <c r="L176" s="32"/>
      <c r="M176" s="139" t="s">
        <v>18</v>
      </c>
      <c r="N176" s="140" t="s">
        <v>42</v>
      </c>
      <c r="P176" s="141">
        <f t="shared" si="31"/>
        <v>0</v>
      </c>
      <c r="Q176" s="141">
        <v>0</v>
      </c>
      <c r="R176" s="141">
        <f t="shared" si="32"/>
        <v>0</v>
      </c>
      <c r="S176" s="141">
        <v>0</v>
      </c>
      <c r="T176" s="142">
        <f t="shared" si="33"/>
        <v>0</v>
      </c>
      <c r="AR176" s="143" t="s">
        <v>195</v>
      </c>
      <c r="AT176" s="143" t="s">
        <v>191</v>
      </c>
      <c r="AU176" s="143" t="s">
        <v>80</v>
      </c>
      <c r="AY176" s="17" t="s">
        <v>189</v>
      </c>
      <c r="BE176" s="144">
        <f t="shared" si="34"/>
        <v>0</v>
      </c>
      <c r="BF176" s="144">
        <f t="shared" si="35"/>
        <v>0</v>
      </c>
      <c r="BG176" s="144">
        <f t="shared" si="36"/>
        <v>0</v>
      </c>
      <c r="BH176" s="144">
        <f t="shared" si="37"/>
        <v>0</v>
      </c>
      <c r="BI176" s="144">
        <f t="shared" si="38"/>
        <v>0</v>
      </c>
      <c r="BJ176" s="17" t="s">
        <v>78</v>
      </c>
      <c r="BK176" s="144">
        <f t="shared" si="39"/>
        <v>0</v>
      </c>
      <c r="BL176" s="17" t="s">
        <v>195</v>
      </c>
      <c r="BM176" s="143" t="s">
        <v>1519</v>
      </c>
    </row>
    <row r="177" spans="2:65" s="1" customFormat="1" ht="16.5" customHeight="1">
      <c r="B177" s="32"/>
      <c r="C177" s="132" t="s">
        <v>1058</v>
      </c>
      <c r="D177" s="132" t="s">
        <v>191</v>
      </c>
      <c r="E177" s="133" t="s">
        <v>270</v>
      </c>
      <c r="F177" s="134" t="s">
        <v>2679</v>
      </c>
      <c r="G177" s="135" t="s">
        <v>1998</v>
      </c>
      <c r="H177" s="136">
        <v>2</v>
      </c>
      <c r="I177" s="137"/>
      <c r="J177" s="138">
        <f t="shared" si="30"/>
        <v>0</v>
      </c>
      <c r="K177" s="134" t="s">
        <v>18</v>
      </c>
      <c r="L177" s="32"/>
      <c r="M177" s="187" t="s">
        <v>18</v>
      </c>
      <c r="N177" s="188" t="s">
        <v>42</v>
      </c>
      <c r="O177" s="185"/>
      <c r="P177" s="189">
        <f t="shared" si="31"/>
        <v>0</v>
      </c>
      <c r="Q177" s="189">
        <v>0</v>
      </c>
      <c r="R177" s="189">
        <f t="shared" si="32"/>
        <v>0</v>
      </c>
      <c r="S177" s="189">
        <v>0</v>
      </c>
      <c r="T177" s="190">
        <f t="shared" si="33"/>
        <v>0</v>
      </c>
      <c r="AR177" s="143" t="s">
        <v>195</v>
      </c>
      <c r="AT177" s="143" t="s">
        <v>191</v>
      </c>
      <c r="AU177" s="143" t="s">
        <v>80</v>
      </c>
      <c r="AY177" s="17" t="s">
        <v>189</v>
      </c>
      <c r="BE177" s="144">
        <f t="shared" si="34"/>
        <v>0</v>
      </c>
      <c r="BF177" s="144">
        <f t="shared" si="35"/>
        <v>0</v>
      </c>
      <c r="BG177" s="144">
        <f t="shared" si="36"/>
        <v>0</v>
      </c>
      <c r="BH177" s="144">
        <f t="shared" si="37"/>
        <v>0</v>
      </c>
      <c r="BI177" s="144">
        <f t="shared" si="38"/>
        <v>0</v>
      </c>
      <c r="BJ177" s="17" t="s">
        <v>78</v>
      </c>
      <c r="BK177" s="144">
        <f t="shared" si="39"/>
        <v>0</v>
      </c>
      <c r="BL177" s="17" t="s">
        <v>195</v>
      </c>
      <c r="BM177" s="143" t="s">
        <v>1529</v>
      </c>
    </row>
    <row r="178" spans="2:65" s="1" customFormat="1" ht="6.95" customHeight="1">
      <c r="B178" s="40"/>
      <c r="C178" s="41"/>
      <c r="D178" s="41"/>
      <c r="E178" s="41"/>
      <c r="F178" s="41"/>
      <c r="G178" s="41"/>
      <c r="H178" s="41"/>
      <c r="I178" s="41"/>
      <c r="J178" s="41"/>
      <c r="K178" s="41"/>
      <c r="L178" s="32"/>
    </row>
  </sheetData>
  <sheetProtection algorithmName="SHA-512" hashValue="W2kGR7mzrlXfGlNkleECSPJqPGNTDsirx4kb6NCG9AHnd6XfgCI9A+sSFmhV7oLeBHrDyEEyxdkeaddmvvHHiA==" saltValue="JjnJXuP7Hc2xsDxnLOx29e3LreWv6teZMneiq6fQ4ukOmqA3MiKMJFSpNW41eusI5fuN3tIGRJU7w26MDoZYwQ==" spinCount="100000" sheet="1" objects="1" scenarios="1" formatColumns="0" formatRows="0" autoFilter="0"/>
  <autoFilter ref="C90:K177" xr:uid="{00000000-0009-0000-0000-000006000000}"/>
  <mergeCells count="12">
    <mergeCell ref="E83:H83"/>
    <mergeCell ref="L2:V2"/>
    <mergeCell ref="E50:H50"/>
    <mergeCell ref="E52:H52"/>
    <mergeCell ref="E54:H54"/>
    <mergeCell ref="E79:H79"/>
    <mergeCell ref="E81:H8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218"/>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104</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 customHeight="1">
      <c r="B8" s="20"/>
      <c r="D8" s="27" t="s">
        <v>150</v>
      </c>
      <c r="L8" s="20"/>
    </row>
    <row r="9" spans="2:46" s="1" customFormat="1" ht="16.5" customHeight="1">
      <c r="B9" s="32"/>
      <c r="E9" s="347" t="s">
        <v>151</v>
      </c>
      <c r="F9" s="346"/>
      <c r="G9" s="346"/>
      <c r="H9" s="346"/>
      <c r="L9" s="32"/>
    </row>
    <row r="10" spans="2:46" s="1" customFormat="1" ht="12" customHeight="1">
      <c r="B10" s="32"/>
      <c r="D10" s="27" t="s">
        <v>152</v>
      </c>
      <c r="L10" s="32"/>
    </row>
    <row r="11" spans="2:46" s="1" customFormat="1" ht="16.5" customHeight="1">
      <c r="B11" s="32"/>
      <c r="E11" s="342" t="s">
        <v>2811</v>
      </c>
      <c r="F11" s="346"/>
      <c r="G11" s="346"/>
      <c r="H11" s="346"/>
      <c r="L11" s="32"/>
    </row>
    <row r="12" spans="2:46" s="1" customFormat="1">
      <c r="B12" s="32"/>
      <c r="L12" s="32"/>
    </row>
    <row r="13" spans="2:46" s="1" customFormat="1" ht="12" customHeight="1">
      <c r="B13" s="32"/>
      <c r="D13" s="27" t="s">
        <v>17</v>
      </c>
      <c r="F13" s="25" t="s">
        <v>18</v>
      </c>
      <c r="I13" s="27" t="s">
        <v>19</v>
      </c>
      <c r="J13" s="25" t="s">
        <v>18</v>
      </c>
      <c r="L13" s="32"/>
    </row>
    <row r="14" spans="2:46" s="1" customFormat="1" ht="12" customHeight="1">
      <c r="B14" s="32"/>
      <c r="D14" s="27" t="s">
        <v>20</v>
      </c>
      <c r="F14" s="25" t="s">
        <v>2164</v>
      </c>
      <c r="I14" s="27" t="s">
        <v>22</v>
      </c>
      <c r="J14" s="48" t="str">
        <f>'Rekapitulace stavby'!AN8</f>
        <v>3. 4. 2024</v>
      </c>
      <c r="L14" s="32"/>
    </row>
    <row r="15" spans="2:46" s="1" customFormat="1" ht="10.9" customHeight="1">
      <c r="B15" s="32"/>
      <c r="L15" s="32"/>
    </row>
    <row r="16" spans="2:46" s="1" customFormat="1" ht="12" customHeight="1">
      <c r="B16" s="32"/>
      <c r="D16" s="27" t="s">
        <v>24</v>
      </c>
      <c r="I16" s="27" t="s">
        <v>25</v>
      </c>
      <c r="J16" s="25" t="str">
        <f>IF('Rekapitulace stavby'!AN10="","",'Rekapitulace stavby'!AN10)</f>
        <v/>
      </c>
      <c r="L16" s="32"/>
    </row>
    <row r="17" spans="2:12" s="1" customFormat="1" ht="18" customHeight="1">
      <c r="B17" s="32"/>
      <c r="E17" s="25" t="str">
        <f>IF('Rekapitulace stavby'!E11="","",'Rekapitulace stavby'!E11)</f>
        <v>Česká zemědělská univerzita</v>
      </c>
      <c r="I17" s="27" t="s">
        <v>27</v>
      </c>
      <c r="J17" s="25" t="str">
        <f>IF('Rekapitulace stavby'!AN11="","",'Rekapitulace stavby'!AN11)</f>
        <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349" t="str">
        <f>'Rekapitulace stavby'!E14</f>
        <v>Vyplň údaj</v>
      </c>
      <c r="F20" s="332"/>
      <c r="G20" s="332"/>
      <c r="H20" s="33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tr">
        <f>IF('Rekapitulace stavby'!AN16="","",'Rekapitulace stavby'!AN16)</f>
        <v/>
      </c>
      <c r="L22" s="32"/>
    </row>
    <row r="23" spans="2:12" s="1" customFormat="1" ht="18" customHeight="1">
      <c r="B23" s="32"/>
      <c r="E23" s="25" t="str">
        <f>IF('Rekapitulace stavby'!E17="","",'Rekapitulace stavby'!E17)</f>
        <v>GREBNER,  spol. s r.o.</v>
      </c>
      <c r="I23" s="27" t="s">
        <v>27</v>
      </c>
      <c r="J23" s="25" t="str">
        <f>IF('Rekapitulace stavby'!AN17="","",'Rekapitulace stavby'!AN17)</f>
        <v/>
      </c>
      <c r="L23" s="32"/>
    </row>
    <row r="24" spans="2:12" s="1" customFormat="1" ht="6.95" customHeight="1">
      <c r="B24" s="32"/>
      <c r="L24" s="32"/>
    </row>
    <row r="25" spans="2:12" s="1" customFormat="1" ht="12" customHeight="1">
      <c r="B25" s="32"/>
      <c r="D25" s="27" t="s">
        <v>33</v>
      </c>
      <c r="I25" s="27" t="s">
        <v>25</v>
      </c>
      <c r="J25" s="25" t="str">
        <f>IF('Rekapitulace stavby'!AN19="","",'Rekapitulace stavby'!AN19)</f>
        <v/>
      </c>
      <c r="L25" s="32"/>
    </row>
    <row r="26" spans="2:12" s="1" customFormat="1" ht="18" customHeight="1">
      <c r="B26" s="32"/>
      <c r="E26" s="25" t="str">
        <f>IF('Rekapitulace stavby'!E20="","",'Rekapitulace stavby'!E20)</f>
        <v>Ing. Josef Němeček</v>
      </c>
      <c r="I26" s="27" t="s">
        <v>27</v>
      </c>
      <c r="J26" s="25" t="str">
        <f>IF('Rekapitulace stavby'!AN20="","",'Rekapitulace stavby'!AN20)</f>
        <v/>
      </c>
      <c r="L26" s="32"/>
    </row>
    <row r="27" spans="2:12" s="1" customFormat="1" ht="6.95" customHeight="1">
      <c r="B27" s="32"/>
      <c r="L27" s="32"/>
    </row>
    <row r="28" spans="2:12" s="1" customFormat="1" ht="12" customHeight="1">
      <c r="B28" s="32"/>
      <c r="D28" s="27" t="s">
        <v>35</v>
      </c>
      <c r="L28" s="32"/>
    </row>
    <row r="29" spans="2:12" s="7" customFormat="1" ht="16.5" customHeight="1">
      <c r="B29" s="90"/>
      <c r="E29" s="336" t="s">
        <v>18</v>
      </c>
      <c r="F29" s="336"/>
      <c r="G29" s="336"/>
      <c r="H29" s="336"/>
      <c r="L29" s="90"/>
    </row>
    <row r="30" spans="2:12" s="1" customFormat="1" ht="6.95" customHeight="1">
      <c r="B30" s="32"/>
      <c r="L30" s="32"/>
    </row>
    <row r="31" spans="2:12" s="1" customFormat="1" ht="6.95" customHeight="1">
      <c r="B31" s="32"/>
      <c r="D31" s="49"/>
      <c r="E31" s="49"/>
      <c r="F31" s="49"/>
      <c r="G31" s="49"/>
      <c r="H31" s="49"/>
      <c r="I31" s="49"/>
      <c r="J31" s="49"/>
      <c r="K31" s="49"/>
      <c r="L31" s="32"/>
    </row>
    <row r="32" spans="2:12" s="1" customFormat="1" ht="25.35" customHeight="1">
      <c r="B32" s="32"/>
      <c r="D32" s="91" t="s">
        <v>37</v>
      </c>
      <c r="J32" s="61">
        <f>ROUND(J96, 2)</f>
        <v>0</v>
      </c>
      <c r="L32" s="32"/>
    </row>
    <row r="33" spans="2:12" s="1" customFormat="1" ht="6.95" customHeight="1">
      <c r="B33" s="32"/>
      <c r="D33" s="49"/>
      <c r="E33" s="49"/>
      <c r="F33" s="49"/>
      <c r="G33" s="49"/>
      <c r="H33" s="49"/>
      <c r="I33" s="49"/>
      <c r="J33" s="49"/>
      <c r="K33" s="49"/>
      <c r="L33" s="32"/>
    </row>
    <row r="34" spans="2:12" s="1" customFormat="1" ht="14.45" customHeight="1">
      <c r="B34" s="32"/>
      <c r="F34" s="92" t="s">
        <v>39</v>
      </c>
      <c r="I34" s="92" t="s">
        <v>38</v>
      </c>
      <c r="J34" s="92" t="s">
        <v>40</v>
      </c>
      <c r="L34" s="32"/>
    </row>
    <row r="35" spans="2:12" s="1" customFormat="1" ht="14.45" customHeight="1">
      <c r="B35" s="32"/>
      <c r="D35" s="93" t="s">
        <v>41</v>
      </c>
      <c r="E35" s="27" t="s">
        <v>42</v>
      </c>
      <c r="F35" s="81">
        <f>ROUND((SUM(BE96:BE217)),  2)</f>
        <v>0</v>
      </c>
      <c r="I35" s="94">
        <v>0.21</v>
      </c>
      <c r="J35" s="81">
        <f>ROUND(((SUM(BE96:BE217))*I35),  2)</f>
        <v>0</v>
      </c>
      <c r="L35" s="32"/>
    </row>
    <row r="36" spans="2:12" s="1" customFormat="1" ht="14.45" customHeight="1">
      <c r="B36" s="32"/>
      <c r="E36" s="27" t="s">
        <v>43</v>
      </c>
      <c r="F36" s="81">
        <f>ROUND((SUM(BF96:BF217)),  2)</f>
        <v>0</v>
      </c>
      <c r="I36" s="94">
        <v>0.12</v>
      </c>
      <c r="J36" s="81">
        <f>ROUND(((SUM(BF96:BF217))*I36),  2)</f>
        <v>0</v>
      </c>
      <c r="L36" s="32"/>
    </row>
    <row r="37" spans="2:12" s="1" customFormat="1" ht="14.45" hidden="1" customHeight="1">
      <c r="B37" s="32"/>
      <c r="E37" s="27" t="s">
        <v>44</v>
      </c>
      <c r="F37" s="81">
        <f>ROUND((SUM(BG96:BG217)),  2)</f>
        <v>0</v>
      </c>
      <c r="I37" s="94">
        <v>0.21</v>
      </c>
      <c r="J37" s="81">
        <f>0</f>
        <v>0</v>
      </c>
      <c r="L37" s="32"/>
    </row>
    <row r="38" spans="2:12" s="1" customFormat="1" ht="14.45" hidden="1" customHeight="1">
      <c r="B38" s="32"/>
      <c r="E38" s="27" t="s">
        <v>45</v>
      </c>
      <c r="F38" s="81">
        <f>ROUND((SUM(BH96:BH217)),  2)</f>
        <v>0</v>
      </c>
      <c r="I38" s="94">
        <v>0.12</v>
      </c>
      <c r="J38" s="81">
        <f>0</f>
        <v>0</v>
      </c>
      <c r="L38" s="32"/>
    </row>
    <row r="39" spans="2:12" s="1" customFormat="1" ht="14.45" hidden="1" customHeight="1">
      <c r="B39" s="32"/>
      <c r="E39" s="27" t="s">
        <v>46</v>
      </c>
      <c r="F39" s="81">
        <f>ROUND((SUM(BI96:BI217)),  2)</f>
        <v>0</v>
      </c>
      <c r="I39" s="94">
        <v>0</v>
      </c>
      <c r="J39" s="81">
        <f>0</f>
        <v>0</v>
      </c>
      <c r="L39" s="32"/>
    </row>
    <row r="40" spans="2:12" s="1" customFormat="1" ht="6.95" customHeight="1">
      <c r="B40" s="32"/>
      <c r="L40" s="32"/>
    </row>
    <row r="41" spans="2:12" s="1" customFormat="1" ht="25.35" customHeight="1">
      <c r="B41" s="32"/>
      <c r="C41" s="95"/>
      <c r="D41" s="96" t="s">
        <v>47</v>
      </c>
      <c r="E41" s="52"/>
      <c r="F41" s="52"/>
      <c r="G41" s="97" t="s">
        <v>48</v>
      </c>
      <c r="H41" s="98" t="s">
        <v>49</v>
      </c>
      <c r="I41" s="52"/>
      <c r="J41" s="99">
        <f>SUM(J32:J39)</f>
        <v>0</v>
      </c>
      <c r="K41" s="100"/>
      <c r="L41" s="32"/>
    </row>
    <row r="42" spans="2:12" s="1" customFormat="1" ht="14.45" customHeight="1">
      <c r="B42" s="40"/>
      <c r="C42" s="41"/>
      <c r="D42" s="41"/>
      <c r="E42" s="41"/>
      <c r="F42" s="41"/>
      <c r="G42" s="41"/>
      <c r="H42" s="41"/>
      <c r="I42" s="41"/>
      <c r="J42" s="41"/>
      <c r="K42" s="41"/>
      <c r="L42" s="32"/>
    </row>
    <row r="46" spans="2:12" s="1" customFormat="1" ht="6.95" customHeight="1">
      <c r="B46" s="42"/>
      <c r="C46" s="43"/>
      <c r="D46" s="43"/>
      <c r="E46" s="43"/>
      <c r="F46" s="43"/>
      <c r="G46" s="43"/>
      <c r="H46" s="43"/>
      <c r="I46" s="43"/>
      <c r="J46" s="43"/>
      <c r="K46" s="43"/>
      <c r="L46" s="32"/>
    </row>
    <row r="47" spans="2:12" s="1" customFormat="1" ht="24.95" customHeight="1">
      <c r="B47" s="32"/>
      <c r="C47" s="21" t="s">
        <v>155</v>
      </c>
      <c r="L47" s="32"/>
    </row>
    <row r="48" spans="2:12" s="1" customFormat="1" ht="6.95" customHeight="1">
      <c r="B48" s="32"/>
      <c r="L48" s="32"/>
    </row>
    <row r="49" spans="2:47" s="1" customFormat="1" ht="12" customHeight="1">
      <c r="B49" s="32"/>
      <c r="C49" s="27" t="s">
        <v>15</v>
      </c>
      <c r="L49" s="32"/>
    </row>
    <row r="50" spans="2:47" s="1" customFormat="1" ht="16.5" customHeight="1">
      <c r="B50" s="32"/>
      <c r="E50" s="347" t="str">
        <f>E7</f>
        <v>Rekonstrukce pavilonu údržby - A, úprava 13.6.2025</v>
      </c>
      <c r="F50" s="348"/>
      <c r="G50" s="348"/>
      <c r="H50" s="348"/>
      <c r="L50" s="32"/>
    </row>
    <row r="51" spans="2:47" ht="12" customHeight="1">
      <c r="B51" s="20"/>
      <c r="C51" s="27" t="s">
        <v>150</v>
      </c>
      <c r="L51" s="20"/>
    </row>
    <row r="52" spans="2:47" s="1" customFormat="1" ht="16.5" customHeight="1">
      <c r="B52" s="32"/>
      <c r="E52" s="347" t="s">
        <v>151</v>
      </c>
      <c r="F52" s="346"/>
      <c r="G52" s="346"/>
      <c r="H52" s="346"/>
      <c r="L52" s="32"/>
    </row>
    <row r="53" spans="2:47" s="1" customFormat="1" ht="12" customHeight="1">
      <c r="B53" s="32"/>
      <c r="C53" s="27" t="s">
        <v>152</v>
      </c>
      <c r="L53" s="32"/>
    </row>
    <row r="54" spans="2:47" s="1" customFormat="1" ht="16.5" customHeight="1">
      <c r="B54" s="32"/>
      <c r="E54" s="342" t="str">
        <f>E11</f>
        <v>06 - SO 01.5 - Silnoproudé rozvody</v>
      </c>
      <c r="F54" s="346"/>
      <c r="G54" s="346"/>
      <c r="H54" s="346"/>
      <c r="L54" s="32"/>
    </row>
    <row r="55" spans="2:47" s="1" customFormat="1" ht="6.95" customHeight="1">
      <c r="B55" s="32"/>
      <c r="L55" s="32"/>
    </row>
    <row r="56" spans="2:47" s="1" customFormat="1" ht="12" customHeight="1">
      <c r="B56" s="32"/>
      <c r="C56" s="27" t="s">
        <v>20</v>
      </c>
      <c r="F56" s="25" t="str">
        <f>F14</f>
        <v xml:space="preserve"> </v>
      </c>
      <c r="I56" s="27" t="s">
        <v>22</v>
      </c>
      <c r="J56" s="48" t="str">
        <f>IF(J14="","",J14)</f>
        <v>3. 4. 2024</v>
      </c>
      <c r="L56" s="32"/>
    </row>
    <row r="57" spans="2:47" s="1" customFormat="1" ht="6.95" customHeight="1">
      <c r="B57" s="32"/>
      <c r="L57" s="32"/>
    </row>
    <row r="58" spans="2:47" s="1" customFormat="1" ht="25.7" customHeight="1">
      <c r="B58" s="32"/>
      <c r="C58" s="27" t="s">
        <v>24</v>
      </c>
      <c r="F58" s="25" t="str">
        <f>E17</f>
        <v>Česká zemědělská univerzita</v>
      </c>
      <c r="I58" s="27" t="s">
        <v>30</v>
      </c>
      <c r="J58" s="30" t="str">
        <f>E23</f>
        <v>GREBNER,  spol. s r.o.</v>
      </c>
      <c r="L58" s="32"/>
    </row>
    <row r="59" spans="2:47" s="1" customFormat="1" ht="15.2" customHeight="1">
      <c r="B59" s="32"/>
      <c r="C59" s="27" t="s">
        <v>28</v>
      </c>
      <c r="F59" s="25" t="str">
        <f>IF(E20="","",E20)</f>
        <v>Vyplň údaj</v>
      </c>
      <c r="I59" s="27" t="s">
        <v>33</v>
      </c>
      <c r="J59" s="30" t="str">
        <f>E26</f>
        <v>Ing. Josef Němeček</v>
      </c>
      <c r="L59" s="32"/>
    </row>
    <row r="60" spans="2:47" s="1" customFormat="1" ht="10.35" customHeight="1">
      <c r="B60" s="32"/>
      <c r="L60" s="32"/>
    </row>
    <row r="61" spans="2:47" s="1" customFormat="1" ht="29.25" customHeight="1">
      <c r="B61" s="32"/>
      <c r="C61" s="101" t="s">
        <v>156</v>
      </c>
      <c r="D61" s="95"/>
      <c r="E61" s="95"/>
      <c r="F61" s="95"/>
      <c r="G61" s="95"/>
      <c r="H61" s="95"/>
      <c r="I61" s="95"/>
      <c r="J61" s="102" t="s">
        <v>157</v>
      </c>
      <c r="K61" s="95"/>
      <c r="L61" s="32"/>
    </row>
    <row r="62" spans="2:47" s="1" customFormat="1" ht="10.35" customHeight="1">
      <c r="B62" s="32"/>
      <c r="L62" s="32"/>
    </row>
    <row r="63" spans="2:47" s="1" customFormat="1" ht="22.9" customHeight="1">
      <c r="B63" s="32"/>
      <c r="C63" s="103" t="s">
        <v>69</v>
      </c>
      <c r="J63" s="61">
        <f>J96</f>
        <v>0</v>
      </c>
      <c r="L63" s="32"/>
      <c r="AU63" s="17" t="s">
        <v>158</v>
      </c>
    </row>
    <row r="64" spans="2:47" s="8" customFormat="1" ht="24.95" customHeight="1">
      <c r="B64" s="104"/>
      <c r="D64" s="105" t="s">
        <v>164</v>
      </c>
      <c r="E64" s="106"/>
      <c r="F64" s="106"/>
      <c r="G64" s="106"/>
      <c r="H64" s="106"/>
      <c r="I64" s="106"/>
      <c r="J64" s="107">
        <f>J97</f>
        <v>0</v>
      </c>
      <c r="L64" s="104"/>
    </row>
    <row r="65" spans="2:12" s="9" customFormat="1" ht="19.899999999999999" customHeight="1">
      <c r="B65" s="108"/>
      <c r="D65" s="109" t="s">
        <v>2812</v>
      </c>
      <c r="E65" s="110"/>
      <c r="F65" s="110"/>
      <c r="G65" s="110"/>
      <c r="H65" s="110"/>
      <c r="I65" s="110"/>
      <c r="J65" s="111">
        <f>J98</f>
        <v>0</v>
      </c>
      <c r="L65" s="108"/>
    </row>
    <row r="66" spans="2:12" s="9" customFormat="1" ht="19.899999999999999" customHeight="1">
      <c r="B66" s="108"/>
      <c r="D66" s="109" t="s">
        <v>2813</v>
      </c>
      <c r="E66" s="110"/>
      <c r="F66" s="110"/>
      <c r="G66" s="110"/>
      <c r="H66" s="110"/>
      <c r="I66" s="110"/>
      <c r="J66" s="111">
        <f>J111</f>
        <v>0</v>
      </c>
      <c r="L66" s="108"/>
    </row>
    <row r="67" spans="2:12" s="9" customFormat="1" ht="19.899999999999999" customHeight="1">
      <c r="B67" s="108"/>
      <c r="D67" s="109" t="s">
        <v>2814</v>
      </c>
      <c r="E67" s="110"/>
      <c r="F67" s="110"/>
      <c r="G67" s="110"/>
      <c r="H67" s="110"/>
      <c r="I67" s="110"/>
      <c r="J67" s="111">
        <f>J115</f>
        <v>0</v>
      </c>
      <c r="L67" s="108"/>
    </row>
    <row r="68" spans="2:12" s="9" customFormat="1" ht="19.899999999999999" customHeight="1">
      <c r="B68" s="108"/>
      <c r="D68" s="109" t="s">
        <v>2815</v>
      </c>
      <c r="E68" s="110"/>
      <c r="F68" s="110"/>
      <c r="G68" s="110"/>
      <c r="H68" s="110"/>
      <c r="I68" s="110"/>
      <c r="J68" s="111">
        <f>J126</f>
        <v>0</v>
      </c>
      <c r="L68" s="108"/>
    </row>
    <row r="69" spans="2:12" s="9" customFormat="1" ht="19.899999999999999" customHeight="1">
      <c r="B69" s="108"/>
      <c r="D69" s="109" t="s">
        <v>2816</v>
      </c>
      <c r="E69" s="110"/>
      <c r="F69" s="110"/>
      <c r="G69" s="110"/>
      <c r="H69" s="110"/>
      <c r="I69" s="110"/>
      <c r="J69" s="111">
        <f>J132</f>
        <v>0</v>
      </c>
      <c r="L69" s="108"/>
    </row>
    <row r="70" spans="2:12" s="9" customFormat="1" ht="19.899999999999999" customHeight="1">
      <c r="B70" s="108"/>
      <c r="D70" s="109" t="s">
        <v>2817</v>
      </c>
      <c r="E70" s="110"/>
      <c r="F70" s="110"/>
      <c r="G70" s="110"/>
      <c r="H70" s="110"/>
      <c r="I70" s="110"/>
      <c r="J70" s="111">
        <f>J149</f>
        <v>0</v>
      </c>
      <c r="L70" s="108"/>
    </row>
    <row r="71" spans="2:12" s="9" customFormat="1" ht="19.899999999999999" customHeight="1">
      <c r="B71" s="108"/>
      <c r="D71" s="109" t="s">
        <v>2818</v>
      </c>
      <c r="E71" s="110"/>
      <c r="F71" s="110"/>
      <c r="G71" s="110"/>
      <c r="H71" s="110"/>
      <c r="I71" s="110"/>
      <c r="J71" s="111">
        <f>J155</f>
        <v>0</v>
      </c>
      <c r="L71" s="108"/>
    </row>
    <row r="72" spans="2:12" s="9" customFormat="1" ht="19.899999999999999" customHeight="1">
      <c r="B72" s="108"/>
      <c r="D72" s="109" t="s">
        <v>2819</v>
      </c>
      <c r="E72" s="110"/>
      <c r="F72" s="110"/>
      <c r="G72" s="110"/>
      <c r="H72" s="110"/>
      <c r="I72" s="110"/>
      <c r="J72" s="111">
        <f>J183</f>
        <v>0</v>
      </c>
      <c r="L72" s="108"/>
    </row>
    <row r="73" spans="2:12" s="9" customFormat="1" ht="19.899999999999999" customHeight="1">
      <c r="B73" s="108"/>
      <c r="D73" s="109" t="s">
        <v>2820</v>
      </c>
      <c r="E73" s="110"/>
      <c r="F73" s="110"/>
      <c r="G73" s="110"/>
      <c r="H73" s="110"/>
      <c r="I73" s="110"/>
      <c r="J73" s="111">
        <f>J193</f>
        <v>0</v>
      </c>
      <c r="L73" s="108"/>
    </row>
    <row r="74" spans="2:12" s="9" customFormat="1" ht="19.899999999999999" customHeight="1">
      <c r="B74" s="108"/>
      <c r="D74" s="109" t="s">
        <v>2821</v>
      </c>
      <c r="E74" s="110"/>
      <c r="F74" s="110"/>
      <c r="G74" s="110"/>
      <c r="H74" s="110"/>
      <c r="I74" s="110"/>
      <c r="J74" s="111">
        <f>J199</f>
        <v>0</v>
      </c>
      <c r="L74" s="108"/>
    </row>
    <row r="75" spans="2:12" s="1" customFormat="1" ht="21.75" customHeight="1">
      <c r="B75" s="32"/>
      <c r="L75" s="32"/>
    </row>
    <row r="76" spans="2:12" s="1" customFormat="1" ht="6.95" customHeight="1">
      <c r="B76" s="40"/>
      <c r="C76" s="41"/>
      <c r="D76" s="41"/>
      <c r="E76" s="41"/>
      <c r="F76" s="41"/>
      <c r="G76" s="41"/>
      <c r="H76" s="41"/>
      <c r="I76" s="41"/>
      <c r="J76" s="41"/>
      <c r="K76" s="41"/>
      <c r="L76" s="32"/>
    </row>
    <row r="80" spans="2:12" s="1" customFormat="1" ht="6.95" customHeight="1">
      <c r="B80" s="42"/>
      <c r="C80" s="43"/>
      <c r="D80" s="43"/>
      <c r="E80" s="43"/>
      <c r="F80" s="43"/>
      <c r="G80" s="43"/>
      <c r="H80" s="43"/>
      <c r="I80" s="43"/>
      <c r="J80" s="43"/>
      <c r="K80" s="43"/>
      <c r="L80" s="32"/>
    </row>
    <row r="81" spans="2:63" s="1" customFormat="1" ht="24.95" customHeight="1">
      <c r="B81" s="32"/>
      <c r="C81" s="21" t="s">
        <v>174</v>
      </c>
      <c r="L81" s="32"/>
    </row>
    <row r="82" spans="2:63" s="1" customFormat="1" ht="6.95" customHeight="1">
      <c r="B82" s="32"/>
      <c r="L82" s="32"/>
    </row>
    <row r="83" spans="2:63" s="1" customFormat="1" ht="12" customHeight="1">
      <c r="B83" s="32"/>
      <c r="C83" s="27" t="s">
        <v>15</v>
      </c>
      <c r="L83" s="32"/>
    </row>
    <row r="84" spans="2:63" s="1" customFormat="1" ht="16.5" customHeight="1">
      <c r="B84" s="32"/>
      <c r="E84" s="347" t="str">
        <f>E7</f>
        <v>Rekonstrukce pavilonu údržby - A, úprava 13.6.2025</v>
      </c>
      <c r="F84" s="348"/>
      <c r="G84" s="348"/>
      <c r="H84" s="348"/>
      <c r="L84" s="32"/>
    </row>
    <row r="85" spans="2:63" ht="12" customHeight="1">
      <c r="B85" s="20"/>
      <c r="C85" s="27" t="s">
        <v>150</v>
      </c>
      <c r="L85" s="20"/>
    </row>
    <row r="86" spans="2:63" s="1" customFormat="1" ht="16.5" customHeight="1">
      <c r="B86" s="32"/>
      <c r="E86" s="347" t="s">
        <v>151</v>
      </c>
      <c r="F86" s="346"/>
      <c r="G86" s="346"/>
      <c r="H86" s="346"/>
      <c r="L86" s="32"/>
    </row>
    <row r="87" spans="2:63" s="1" customFormat="1" ht="12" customHeight="1">
      <c r="B87" s="32"/>
      <c r="C87" s="27" t="s">
        <v>152</v>
      </c>
      <c r="L87" s="32"/>
    </row>
    <row r="88" spans="2:63" s="1" customFormat="1" ht="16.5" customHeight="1">
      <c r="B88" s="32"/>
      <c r="E88" s="342" t="str">
        <f>E11</f>
        <v>06 - SO 01.5 - Silnoproudé rozvody</v>
      </c>
      <c r="F88" s="346"/>
      <c r="G88" s="346"/>
      <c r="H88" s="346"/>
      <c r="L88" s="32"/>
    </row>
    <row r="89" spans="2:63" s="1" customFormat="1" ht="6.95" customHeight="1">
      <c r="B89" s="32"/>
      <c r="L89" s="32"/>
    </row>
    <row r="90" spans="2:63" s="1" customFormat="1" ht="12" customHeight="1">
      <c r="B90" s="32"/>
      <c r="C90" s="27" t="s">
        <v>20</v>
      </c>
      <c r="F90" s="25" t="str">
        <f>F14</f>
        <v xml:space="preserve"> </v>
      </c>
      <c r="I90" s="27" t="s">
        <v>22</v>
      </c>
      <c r="J90" s="48" t="str">
        <f>IF(J14="","",J14)</f>
        <v>3. 4. 2024</v>
      </c>
      <c r="L90" s="32"/>
    </row>
    <row r="91" spans="2:63" s="1" customFormat="1" ht="6.95" customHeight="1">
      <c r="B91" s="32"/>
      <c r="L91" s="32"/>
    </row>
    <row r="92" spans="2:63" s="1" customFormat="1" ht="25.7" customHeight="1">
      <c r="B92" s="32"/>
      <c r="C92" s="27" t="s">
        <v>24</v>
      </c>
      <c r="F92" s="25" t="str">
        <f>E17</f>
        <v>Česká zemědělská univerzita</v>
      </c>
      <c r="I92" s="27" t="s">
        <v>30</v>
      </c>
      <c r="J92" s="30" t="str">
        <f>E23</f>
        <v>GREBNER,  spol. s r.o.</v>
      </c>
      <c r="L92" s="32"/>
    </row>
    <row r="93" spans="2:63" s="1" customFormat="1" ht="15.2" customHeight="1">
      <c r="B93" s="32"/>
      <c r="C93" s="27" t="s">
        <v>28</v>
      </c>
      <c r="F93" s="25" t="str">
        <f>IF(E20="","",E20)</f>
        <v>Vyplň údaj</v>
      </c>
      <c r="I93" s="27" t="s">
        <v>33</v>
      </c>
      <c r="J93" s="30" t="str">
        <f>E26</f>
        <v>Ing. Josef Němeček</v>
      </c>
      <c r="L93" s="32"/>
    </row>
    <row r="94" spans="2:63" s="1" customFormat="1" ht="10.35" customHeight="1">
      <c r="B94" s="32"/>
      <c r="L94" s="32"/>
    </row>
    <row r="95" spans="2:63" s="10" customFormat="1" ht="29.25" customHeight="1">
      <c r="B95" s="112"/>
      <c r="C95" s="113" t="s">
        <v>175</v>
      </c>
      <c r="D95" s="114" t="s">
        <v>56</v>
      </c>
      <c r="E95" s="114" t="s">
        <v>52</v>
      </c>
      <c r="F95" s="114" t="s">
        <v>53</v>
      </c>
      <c r="G95" s="114" t="s">
        <v>176</v>
      </c>
      <c r="H95" s="114" t="s">
        <v>177</v>
      </c>
      <c r="I95" s="114" t="s">
        <v>178</v>
      </c>
      <c r="J95" s="114" t="s">
        <v>157</v>
      </c>
      <c r="K95" s="115" t="s">
        <v>179</v>
      </c>
      <c r="L95" s="112"/>
      <c r="M95" s="54" t="s">
        <v>18</v>
      </c>
      <c r="N95" s="55" t="s">
        <v>41</v>
      </c>
      <c r="O95" s="55" t="s">
        <v>180</v>
      </c>
      <c r="P95" s="55" t="s">
        <v>181</v>
      </c>
      <c r="Q95" s="55" t="s">
        <v>182</v>
      </c>
      <c r="R95" s="55" t="s">
        <v>183</v>
      </c>
      <c r="S95" s="55" t="s">
        <v>184</v>
      </c>
      <c r="T95" s="56" t="s">
        <v>185</v>
      </c>
    </row>
    <row r="96" spans="2:63" s="1" customFormat="1" ht="22.9" customHeight="1">
      <c r="B96" s="32"/>
      <c r="C96" s="59" t="s">
        <v>186</v>
      </c>
      <c r="J96" s="116">
        <f>BK96</f>
        <v>0</v>
      </c>
      <c r="L96" s="32"/>
      <c r="M96" s="57"/>
      <c r="N96" s="49"/>
      <c r="O96" s="49"/>
      <c r="P96" s="117">
        <f>P97</f>
        <v>0</v>
      </c>
      <c r="Q96" s="49"/>
      <c r="R96" s="117">
        <f>R97</f>
        <v>0</v>
      </c>
      <c r="S96" s="49"/>
      <c r="T96" s="118">
        <f>T97</f>
        <v>0</v>
      </c>
      <c r="AT96" s="17" t="s">
        <v>70</v>
      </c>
      <c r="AU96" s="17" t="s">
        <v>158</v>
      </c>
      <c r="BK96" s="119">
        <f>BK97</f>
        <v>0</v>
      </c>
    </row>
    <row r="97" spans="2:65" s="11" customFormat="1" ht="25.9" customHeight="1">
      <c r="B97" s="120"/>
      <c r="D97" s="121" t="s">
        <v>70</v>
      </c>
      <c r="E97" s="122" t="s">
        <v>508</v>
      </c>
      <c r="F97" s="122" t="s">
        <v>509</v>
      </c>
      <c r="I97" s="123"/>
      <c r="J97" s="124">
        <f>BK97</f>
        <v>0</v>
      </c>
      <c r="L97" s="120"/>
      <c r="M97" s="125"/>
      <c r="P97" s="126">
        <f>P98+P111+P115+P126+P132+P149+P155+P183+P193+P199</f>
        <v>0</v>
      </c>
      <c r="R97" s="126">
        <f>R98+R111+R115+R126+R132+R149+R155+R183+R193+R199</f>
        <v>0</v>
      </c>
      <c r="T97" s="127">
        <f>T98+T111+T115+T126+T132+T149+T155+T183+T193+T199</f>
        <v>0</v>
      </c>
      <c r="AR97" s="121" t="s">
        <v>80</v>
      </c>
      <c r="AT97" s="128" t="s">
        <v>70</v>
      </c>
      <c r="AU97" s="128" t="s">
        <v>71</v>
      </c>
      <c r="AY97" s="121" t="s">
        <v>189</v>
      </c>
      <c r="BK97" s="129">
        <f>BK98+BK111+BK115+BK126+BK132+BK149+BK155+BK183+BK193+BK199</f>
        <v>0</v>
      </c>
    </row>
    <row r="98" spans="2:65" s="11" customFormat="1" ht="22.9" customHeight="1">
      <c r="B98" s="120"/>
      <c r="D98" s="121" t="s">
        <v>70</v>
      </c>
      <c r="E98" s="130" t="s">
        <v>2822</v>
      </c>
      <c r="F98" s="130" t="s">
        <v>2823</v>
      </c>
      <c r="I98" s="123"/>
      <c r="J98" s="131">
        <f>BK98</f>
        <v>0</v>
      </c>
      <c r="L98" s="120"/>
      <c r="M98" s="125"/>
      <c r="P98" s="126">
        <f>SUM(P99:P110)</f>
        <v>0</v>
      </c>
      <c r="R98" s="126">
        <f>SUM(R99:R110)</f>
        <v>0</v>
      </c>
      <c r="T98" s="127">
        <f>SUM(T99:T110)</f>
        <v>0</v>
      </c>
      <c r="AR98" s="121" t="s">
        <v>78</v>
      </c>
      <c r="AT98" s="128" t="s">
        <v>70</v>
      </c>
      <c r="AU98" s="128" t="s">
        <v>78</v>
      </c>
      <c r="AY98" s="121" t="s">
        <v>189</v>
      </c>
      <c r="BK98" s="129">
        <f>SUM(BK99:BK110)</f>
        <v>0</v>
      </c>
    </row>
    <row r="99" spans="2:65" s="1" customFormat="1" ht="16.5" customHeight="1">
      <c r="B99" s="32"/>
      <c r="C99" s="132" t="s">
        <v>78</v>
      </c>
      <c r="D99" s="132" t="s">
        <v>191</v>
      </c>
      <c r="E99" s="133" t="s">
        <v>2824</v>
      </c>
      <c r="F99" s="134" t="s">
        <v>2825</v>
      </c>
      <c r="G99" s="135" t="s">
        <v>551</v>
      </c>
      <c r="H99" s="136">
        <v>9</v>
      </c>
      <c r="I99" s="137"/>
      <c r="J99" s="138">
        <f t="shared" ref="J99:J110" si="0">ROUND(I99*H99,2)</f>
        <v>0</v>
      </c>
      <c r="K99" s="134" t="s">
        <v>18</v>
      </c>
      <c r="L99" s="32"/>
      <c r="M99" s="139" t="s">
        <v>18</v>
      </c>
      <c r="N99" s="140" t="s">
        <v>42</v>
      </c>
      <c r="P99" s="141">
        <f t="shared" ref="P99:P110" si="1">O99*H99</f>
        <v>0</v>
      </c>
      <c r="Q99" s="141">
        <v>0</v>
      </c>
      <c r="R99" s="141">
        <f t="shared" ref="R99:R110" si="2">Q99*H99</f>
        <v>0</v>
      </c>
      <c r="S99" s="141">
        <v>0</v>
      </c>
      <c r="T99" s="142">
        <f t="shared" ref="T99:T110" si="3">S99*H99</f>
        <v>0</v>
      </c>
      <c r="AR99" s="143" t="s">
        <v>195</v>
      </c>
      <c r="AT99" s="143" t="s">
        <v>191</v>
      </c>
      <c r="AU99" s="143" t="s">
        <v>80</v>
      </c>
      <c r="AY99" s="17" t="s">
        <v>189</v>
      </c>
      <c r="BE99" s="144">
        <f t="shared" ref="BE99:BE110" si="4">IF(N99="základní",J99,0)</f>
        <v>0</v>
      </c>
      <c r="BF99" s="144">
        <f t="shared" ref="BF99:BF110" si="5">IF(N99="snížená",J99,0)</f>
        <v>0</v>
      </c>
      <c r="BG99" s="144">
        <f t="shared" ref="BG99:BG110" si="6">IF(N99="zákl. přenesená",J99,0)</f>
        <v>0</v>
      </c>
      <c r="BH99" s="144">
        <f t="shared" ref="BH99:BH110" si="7">IF(N99="sníž. přenesená",J99,0)</f>
        <v>0</v>
      </c>
      <c r="BI99" s="144">
        <f t="shared" ref="BI99:BI110" si="8">IF(N99="nulová",J99,0)</f>
        <v>0</v>
      </c>
      <c r="BJ99" s="17" t="s">
        <v>78</v>
      </c>
      <c r="BK99" s="144">
        <f t="shared" ref="BK99:BK110" si="9">ROUND(I99*H99,2)</f>
        <v>0</v>
      </c>
      <c r="BL99" s="17" t="s">
        <v>195</v>
      </c>
      <c r="BM99" s="143" t="s">
        <v>80</v>
      </c>
    </row>
    <row r="100" spans="2:65" s="1" customFormat="1" ht="16.5" customHeight="1">
      <c r="B100" s="32"/>
      <c r="C100" s="132" t="s">
        <v>80</v>
      </c>
      <c r="D100" s="132" t="s">
        <v>191</v>
      </c>
      <c r="E100" s="133" t="s">
        <v>2826</v>
      </c>
      <c r="F100" s="134" t="s">
        <v>2827</v>
      </c>
      <c r="G100" s="135" t="s">
        <v>551</v>
      </c>
      <c r="H100" s="136">
        <v>4</v>
      </c>
      <c r="I100" s="137"/>
      <c r="J100" s="138">
        <f t="shared" si="0"/>
        <v>0</v>
      </c>
      <c r="K100" s="134" t="s">
        <v>18</v>
      </c>
      <c r="L100" s="32"/>
      <c r="M100" s="139" t="s">
        <v>18</v>
      </c>
      <c r="N100" s="140" t="s">
        <v>42</v>
      </c>
      <c r="P100" s="141">
        <f t="shared" si="1"/>
        <v>0</v>
      </c>
      <c r="Q100" s="141">
        <v>0</v>
      </c>
      <c r="R100" s="141">
        <f t="shared" si="2"/>
        <v>0</v>
      </c>
      <c r="S100" s="141">
        <v>0</v>
      </c>
      <c r="T100" s="142">
        <f t="shared" si="3"/>
        <v>0</v>
      </c>
      <c r="AR100" s="143" t="s">
        <v>195</v>
      </c>
      <c r="AT100" s="143" t="s">
        <v>191</v>
      </c>
      <c r="AU100" s="143" t="s">
        <v>80</v>
      </c>
      <c r="AY100" s="17" t="s">
        <v>189</v>
      </c>
      <c r="BE100" s="144">
        <f t="shared" si="4"/>
        <v>0</v>
      </c>
      <c r="BF100" s="144">
        <f t="shared" si="5"/>
        <v>0</v>
      </c>
      <c r="BG100" s="144">
        <f t="shared" si="6"/>
        <v>0</v>
      </c>
      <c r="BH100" s="144">
        <f t="shared" si="7"/>
        <v>0</v>
      </c>
      <c r="BI100" s="144">
        <f t="shared" si="8"/>
        <v>0</v>
      </c>
      <c r="BJ100" s="17" t="s">
        <v>78</v>
      </c>
      <c r="BK100" s="144">
        <f t="shared" si="9"/>
        <v>0</v>
      </c>
      <c r="BL100" s="17" t="s">
        <v>195</v>
      </c>
      <c r="BM100" s="143" t="s">
        <v>195</v>
      </c>
    </row>
    <row r="101" spans="2:65" s="1" customFormat="1" ht="16.5" customHeight="1">
      <c r="B101" s="32"/>
      <c r="C101" s="132" t="s">
        <v>89</v>
      </c>
      <c r="D101" s="132" t="s">
        <v>191</v>
      </c>
      <c r="E101" s="133" t="s">
        <v>2828</v>
      </c>
      <c r="F101" s="134" t="s">
        <v>2829</v>
      </c>
      <c r="G101" s="135" t="s">
        <v>551</v>
      </c>
      <c r="H101" s="136">
        <v>31</v>
      </c>
      <c r="I101" s="137"/>
      <c r="J101" s="138">
        <f t="shared" si="0"/>
        <v>0</v>
      </c>
      <c r="K101" s="134" t="s">
        <v>18</v>
      </c>
      <c r="L101" s="32"/>
      <c r="M101" s="139" t="s">
        <v>18</v>
      </c>
      <c r="N101" s="140" t="s">
        <v>42</v>
      </c>
      <c r="P101" s="141">
        <f t="shared" si="1"/>
        <v>0</v>
      </c>
      <c r="Q101" s="141">
        <v>0</v>
      </c>
      <c r="R101" s="141">
        <f t="shared" si="2"/>
        <v>0</v>
      </c>
      <c r="S101" s="141">
        <v>0</v>
      </c>
      <c r="T101" s="142">
        <f t="shared" si="3"/>
        <v>0</v>
      </c>
      <c r="AR101" s="143" t="s">
        <v>195</v>
      </c>
      <c r="AT101" s="143" t="s">
        <v>191</v>
      </c>
      <c r="AU101" s="143" t="s">
        <v>80</v>
      </c>
      <c r="AY101" s="17" t="s">
        <v>189</v>
      </c>
      <c r="BE101" s="144">
        <f t="shared" si="4"/>
        <v>0</v>
      </c>
      <c r="BF101" s="144">
        <f t="shared" si="5"/>
        <v>0</v>
      </c>
      <c r="BG101" s="144">
        <f t="shared" si="6"/>
        <v>0</v>
      </c>
      <c r="BH101" s="144">
        <f t="shared" si="7"/>
        <v>0</v>
      </c>
      <c r="BI101" s="144">
        <f t="shared" si="8"/>
        <v>0</v>
      </c>
      <c r="BJ101" s="17" t="s">
        <v>78</v>
      </c>
      <c r="BK101" s="144">
        <f t="shared" si="9"/>
        <v>0</v>
      </c>
      <c r="BL101" s="17" t="s">
        <v>195</v>
      </c>
      <c r="BM101" s="143" t="s">
        <v>223</v>
      </c>
    </row>
    <row r="102" spans="2:65" s="1" customFormat="1" ht="16.5" customHeight="1">
      <c r="B102" s="32"/>
      <c r="C102" s="132" t="s">
        <v>195</v>
      </c>
      <c r="D102" s="132" t="s">
        <v>191</v>
      </c>
      <c r="E102" s="133" t="s">
        <v>2830</v>
      </c>
      <c r="F102" s="134" t="s">
        <v>2831</v>
      </c>
      <c r="G102" s="135" t="s">
        <v>551</v>
      </c>
      <c r="H102" s="136">
        <v>30</v>
      </c>
      <c r="I102" s="137"/>
      <c r="J102" s="138">
        <f t="shared" si="0"/>
        <v>0</v>
      </c>
      <c r="K102" s="134" t="s">
        <v>18</v>
      </c>
      <c r="L102" s="32"/>
      <c r="M102" s="139" t="s">
        <v>18</v>
      </c>
      <c r="N102" s="140" t="s">
        <v>42</v>
      </c>
      <c r="P102" s="141">
        <f t="shared" si="1"/>
        <v>0</v>
      </c>
      <c r="Q102" s="141">
        <v>0</v>
      </c>
      <c r="R102" s="141">
        <f t="shared" si="2"/>
        <v>0</v>
      </c>
      <c r="S102" s="141">
        <v>0</v>
      </c>
      <c r="T102" s="142">
        <f t="shared" si="3"/>
        <v>0</v>
      </c>
      <c r="AR102" s="143" t="s">
        <v>195</v>
      </c>
      <c r="AT102" s="143" t="s">
        <v>191</v>
      </c>
      <c r="AU102" s="143" t="s">
        <v>80</v>
      </c>
      <c r="AY102" s="17" t="s">
        <v>189</v>
      </c>
      <c r="BE102" s="144">
        <f t="shared" si="4"/>
        <v>0</v>
      </c>
      <c r="BF102" s="144">
        <f t="shared" si="5"/>
        <v>0</v>
      </c>
      <c r="BG102" s="144">
        <f t="shared" si="6"/>
        <v>0</v>
      </c>
      <c r="BH102" s="144">
        <f t="shared" si="7"/>
        <v>0</v>
      </c>
      <c r="BI102" s="144">
        <f t="shared" si="8"/>
        <v>0</v>
      </c>
      <c r="BJ102" s="17" t="s">
        <v>78</v>
      </c>
      <c r="BK102" s="144">
        <f t="shared" si="9"/>
        <v>0</v>
      </c>
      <c r="BL102" s="17" t="s">
        <v>195</v>
      </c>
      <c r="BM102" s="143" t="s">
        <v>234</v>
      </c>
    </row>
    <row r="103" spans="2:65" s="1" customFormat="1" ht="16.5" customHeight="1">
      <c r="B103" s="32"/>
      <c r="C103" s="132" t="s">
        <v>217</v>
      </c>
      <c r="D103" s="132" t="s">
        <v>191</v>
      </c>
      <c r="E103" s="133" t="s">
        <v>2832</v>
      </c>
      <c r="F103" s="134" t="s">
        <v>2833</v>
      </c>
      <c r="G103" s="135" t="s">
        <v>551</v>
      </c>
      <c r="H103" s="136">
        <v>3</v>
      </c>
      <c r="I103" s="137"/>
      <c r="J103" s="138">
        <f t="shared" si="0"/>
        <v>0</v>
      </c>
      <c r="K103" s="134" t="s">
        <v>18</v>
      </c>
      <c r="L103" s="32"/>
      <c r="M103" s="139" t="s">
        <v>18</v>
      </c>
      <c r="N103" s="140" t="s">
        <v>42</v>
      </c>
      <c r="P103" s="141">
        <f t="shared" si="1"/>
        <v>0</v>
      </c>
      <c r="Q103" s="141">
        <v>0</v>
      </c>
      <c r="R103" s="141">
        <f t="shared" si="2"/>
        <v>0</v>
      </c>
      <c r="S103" s="141">
        <v>0</v>
      </c>
      <c r="T103" s="142">
        <f t="shared" si="3"/>
        <v>0</v>
      </c>
      <c r="AR103" s="143" t="s">
        <v>195</v>
      </c>
      <c r="AT103" s="143" t="s">
        <v>191</v>
      </c>
      <c r="AU103" s="143" t="s">
        <v>80</v>
      </c>
      <c r="AY103" s="17" t="s">
        <v>189</v>
      </c>
      <c r="BE103" s="144">
        <f t="shared" si="4"/>
        <v>0</v>
      </c>
      <c r="BF103" s="144">
        <f t="shared" si="5"/>
        <v>0</v>
      </c>
      <c r="BG103" s="144">
        <f t="shared" si="6"/>
        <v>0</v>
      </c>
      <c r="BH103" s="144">
        <f t="shared" si="7"/>
        <v>0</v>
      </c>
      <c r="BI103" s="144">
        <f t="shared" si="8"/>
        <v>0</v>
      </c>
      <c r="BJ103" s="17" t="s">
        <v>78</v>
      </c>
      <c r="BK103" s="144">
        <f t="shared" si="9"/>
        <v>0</v>
      </c>
      <c r="BL103" s="17" t="s">
        <v>195</v>
      </c>
      <c r="BM103" s="143" t="s">
        <v>247</v>
      </c>
    </row>
    <row r="104" spans="2:65" s="1" customFormat="1" ht="16.5" customHeight="1">
      <c r="B104" s="32"/>
      <c r="C104" s="132" t="s">
        <v>223</v>
      </c>
      <c r="D104" s="132" t="s">
        <v>191</v>
      </c>
      <c r="E104" s="133" t="s">
        <v>2834</v>
      </c>
      <c r="F104" s="134" t="s">
        <v>2835</v>
      </c>
      <c r="G104" s="135" t="s">
        <v>551</v>
      </c>
      <c r="H104" s="136">
        <v>2</v>
      </c>
      <c r="I104" s="137"/>
      <c r="J104" s="138">
        <f t="shared" si="0"/>
        <v>0</v>
      </c>
      <c r="K104" s="134" t="s">
        <v>18</v>
      </c>
      <c r="L104" s="32"/>
      <c r="M104" s="139" t="s">
        <v>18</v>
      </c>
      <c r="N104" s="140" t="s">
        <v>42</v>
      </c>
      <c r="P104" s="141">
        <f t="shared" si="1"/>
        <v>0</v>
      </c>
      <c r="Q104" s="141">
        <v>0</v>
      </c>
      <c r="R104" s="141">
        <f t="shared" si="2"/>
        <v>0</v>
      </c>
      <c r="S104" s="141">
        <v>0</v>
      </c>
      <c r="T104" s="142">
        <f t="shared" si="3"/>
        <v>0</v>
      </c>
      <c r="AR104" s="143" t="s">
        <v>195</v>
      </c>
      <c r="AT104" s="143" t="s">
        <v>191</v>
      </c>
      <c r="AU104" s="143" t="s">
        <v>80</v>
      </c>
      <c r="AY104" s="17" t="s">
        <v>189</v>
      </c>
      <c r="BE104" s="144">
        <f t="shared" si="4"/>
        <v>0</v>
      </c>
      <c r="BF104" s="144">
        <f t="shared" si="5"/>
        <v>0</v>
      </c>
      <c r="BG104" s="144">
        <f t="shared" si="6"/>
        <v>0</v>
      </c>
      <c r="BH104" s="144">
        <f t="shared" si="7"/>
        <v>0</v>
      </c>
      <c r="BI104" s="144">
        <f t="shared" si="8"/>
        <v>0</v>
      </c>
      <c r="BJ104" s="17" t="s">
        <v>78</v>
      </c>
      <c r="BK104" s="144">
        <f t="shared" si="9"/>
        <v>0</v>
      </c>
      <c r="BL104" s="17" t="s">
        <v>195</v>
      </c>
      <c r="BM104" s="143" t="s">
        <v>8</v>
      </c>
    </row>
    <row r="105" spans="2:65" s="1" customFormat="1" ht="21.75" customHeight="1">
      <c r="B105" s="32"/>
      <c r="C105" s="132" t="s">
        <v>229</v>
      </c>
      <c r="D105" s="132" t="s">
        <v>191</v>
      </c>
      <c r="E105" s="133" t="s">
        <v>2836</v>
      </c>
      <c r="F105" s="134" t="s">
        <v>2837</v>
      </c>
      <c r="G105" s="135" t="s">
        <v>551</v>
      </c>
      <c r="H105" s="136">
        <v>11</v>
      </c>
      <c r="I105" s="137"/>
      <c r="J105" s="138">
        <f t="shared" si="0"/>
        <v>0</v>
      </c>
      <c r="K105" s="134" t="s">
        <v>18</v>
      </c>
      <c r="L105" s="32"/>
      <c r="M105" s="139" t="s">
        <v>18</v>
      </c>
      <c r="N105" s="140" t="s">
        <v>42</v>
      </c>
      <c r="P105" s="141">
        <f t="shared" si="1"/>
        <v>0</v>
      </c>
      <c r="Q105" s="141">
        <v>0</v>
      </c>
      <c r="R105" s="141">
        <f t="shared" si="2"/>
        <v>0</v>
      </c>
      <c r="S105" s="141">
        <v>0</v>
      </c>
      <c r="T105" s="142">
        <f t="shared" si="3"/>
        <v>0</v>
      </c>
      <c r="AR105" s="143" t="s">
        <v>195</v>
      </c>
      <c r="AT105" s="143" t="s">
        <v>191</v>
      </c>
      <c r="AU105" s="143" t="s">
        <v>80</v>
      </c>
      <c r="AY105" s="17" t="s">
        <v>189</v>
      </c>
      <c r="BE105" s="144">
        <f t="shared" si="4"/>
        <v>0</v>
      </c>
      <c r="BF105" s="144">
        <f t="shared" si="5"/>
        <v>0</v>
      </c>
      <c r="BG105" s="144">
        <f t="shared" si="6"/>
        <v>0</v>
      </c>
      <c r="BH105" s="144">
        <f t="shared" si="7"/>
        <v>0</v>
      </c>
      <c r="BI105" s="144">
        <f t="shared" si="8"/>
        <v>0</v>
      </c>
      <c r="BJ105" s="17" t="s">
        <v>78</v>
      </c>
      <c r="BK105" s="144">
        <f t="shared" si="9"/>
        <v>0</v>
      </c>
      <c r="BL105" s="17" t="s">
        <v>195</v>
      </c>
      <c r="BM105" s="143" t="s">
        <v>277</v>
      </c>
    </row>
    <row r="106" spans="2:65" s="1" customFormat="1" ht="21.75" customHeight="1">
      <c r="B106" s="32"/>
      <c r="C106" s="132" t="s">
        <v>234</v>
      </c>
      <c r="D106" s="132" t="s">
        <v>191</v>
      </c>
      <c r="E106" s="133" t="s">
        <v>2838</v>
      </c>
      <c r="F106" s="134" t="s">
        <v>2839</v>
      </c>
      <c r="G106" s="135" t="s">
        <v>551</v>
      </c>
      <c r="H106" s="136">
        <v>3</v>
      </c>
      <c r="I106" s="137"/>
      <c r="J106" s="138">
        <f t="shared" si="0"/>
        <v>0</v>
      </c>
      <c r="K106" s="134" t="s">
        <v>18</v>
      </c>
      <c r="L106" s="32"/>
      <c r="M106" s="139" t="s">
        <v>18</v>
      </c>
      <c r="N106" s="140" t="s">
        <v>42</v>
      </c>
      <c r="P106" s="141">
        <f t="shared" si="1"/>
        <v>0</v>
      </c>
      <c r="Q106" s="141">
        <v>0</v>
      </c>
      <c r="R106" s="141">
        <f t="shared" si="2"/>
        <v>0</v>
      </c>
      <c r="S106" s="141">
        <v>0</v>
      </c>
      <c r="T106" s="142">
        <f t="shared" si="3"/>
        <v>0</v>
      </c>
      <c r="AR106" s="143" t="s">
        <v>195</v>
      </c>
      <c r="AT106" s="143" t="s">
        <v>191</v>
      </c>
      <c r="AU106" s="143" t="s">
        <v>80</v>
      </c>
      <c r="AY106" s="17" t="s">
        <v>189</v>
      </c>
      <c r="BE106" s="144">
        <f t="shared" si="4"/>
        <v>0</v>
      </c>
      <c r="BF106" s="144">
        <f t="shared" si="5"/>
        <v>0</v>
      </c>
      <c r="BG106" s="144">
        <f t="shared" si="6"/>
        <v>0</v>
      </c>
      <c r="BH106" s="144">
        <f t="shared" si="7"/>
        <v>0</v>
      </c>
      <c r="BI106" s="144">
        <f t="shared" si="8"/>
        <v>0</v>
      </c>
      <c r="BJ106" s="17" t="s">
        <v>78</v>
      </c>
      <c r="BK106" s="144">
        <f t="shared" si="9"/>
        <v>0</v>
      </c>
      <c r="BL106" s="17" t="s">
        <v>195</v>
      </c>
      <c r="BM106" s="143" t="s">
        <v>291</v>
      </c>
    </row>
    <row r="107" spans="2:65" s="1" customFormat="1" ht="21.75" customHeight="1">
      <c r="B107" s="32"/>
      <c r="C107" s="132" t="s">
        <v>241</v>
      </c>
      <c r="D107" s="132" t="s">
        <v>191</v>
      </c>
      <c r="E107" s="133" t="s">
        <v>2840</v>
      </c>
      <c r="F107" s="134" t="s">
        <v>2841</v>
      </c>
      <c r="G107" s="135" t="s">
        <v>551</v>
      </c>
      <c r="H107" s="136">
        <v>2</v>
      </c>
      <c r="I107" s="137"/>
      <c r="J107" s="138">
        <f t="shared" si="0"/>
        <v>0</v>
      </c>
      <c r="K107" s="134" t="s">
        <v>18</v>
      </c>
      <c r="L107" s="32"/>
      <c r="M107" s="139" t="s">
        <v>18</v>
      </c>
      <c r="N107" s="140" t="s">
        <v>42</v>
      </c>
      <c r="P107" s="141">
        <f t="shared" si="1"/>
        <v>0</v>
      </c>
      <c r="Q107" s="141">
        <v>0</v>
      </c>
      <c r="R107" s="141">
        <f t="shared" si="2"/>
        <v>0</v>
      </c>
      <c r="S107" s="141">
        <v>0</v>
      </c>
      <c r="T107" s="142">
        <f t="shared" si="3"/>
        <v>0</v>
      </c>
      <c r="AR107" s="143" t="s">
        <v>195</v>
      </c>
      <c r="AT107" s="143" t="s">
        <v>191</v>
      </c>
      <c r="AU107" s="143" t="s">
        <v>80</v>
      </c>
      <c r="AY107" s="17" t="s">
        <v>189</v>
      </c>
      <c r="BE107" s="144">
        <f t="shared" si="4"/>
        <v>0</v>
      </c>
      <c r="BF107" s="144">
        <f t="shared" si="5"/>
        <v>0</v>
      </c>
      <c r="BG107" s="144">
        <f t="shared" si="6"/>
        <v>0</v>
      </c>
      <c r="BH107" s="144">
        <f t="shared" si="7"/>
        <v>0</v>
      </c>
      <c r="BI107" s="144">
        <f t="shared" si="8"/>
        <v>0</v>
      </c>
      <c r="BJ107" s="17" t="s">
        <v>78</v>
      </c>
      <c r="BK107" s="144">
        <f t="shared" si="9"/>
        <v>0</v>
      </c>
      <c r="BL107" s="17" t="s">
        <v>195</v>
      </c>
      <c r="BM107" s="143" t="s">
        <v>307</v>
      </c>
    </row>
    <row r="108" spans="2:65" s="1" customFormat="1" ht="21.75" customHeight="1">
      <c r="B108" s="32"/>
      <c r="C108" s="132" t="s">
        <v>247</v>
      </c>
      <c r="D108" s="132" t="s">
        <v>191</v>
      </c>
      <c r="E108" s="133" t="s">
        <v>2842</v>
      </c>
      <c r="F108" s="134" t="s">
        <v>2843</v>
      </c>
      <c r="G108" s="135" t="s">
        <v>551</v>
      </c>
      <c r="H108" s="136">
        <v>4</v>
      </c>
      <c r="I108" s="137"/>
      <c r="J108" s="138">
        <f t="shared" si="0"/>
        <v>0</v>
      </c>
      <c r="K108" s="134" t="s">
        <v>18</v>
      </c>
      <c r="L108" s="32"/>
      <c r="M108" s="139" t="s">
        <v>18</v>
      </c>
      <c r="N108" s="140" t="s">
        <v>42</v>
      </c>
      <c r="P108" s="141">
        <f t="shared" si="1"/>
        <v>0</v>
      </c>
      <c r="Q108" s="141">
        <v>0</v>
      </c>
      <c r="R108" s="141">
        <f t="shared" si="2"/>
        <v>0</v>
      </c>
      <c r="S108" s="141">
        <v>0</v>
      </c>
      <c r="T108" s="142">
        <f t="shared" si="3"/>
        <v>0</v>
      </c>
      <c r="AR108" s="143" t="s">
        <v>195</v>
      </c>
      <c r="AT108" s="143" t="s">
        <v>191</v>
      </c>
      <c r="AU108" s="143" t="s">
        <v>80</v>
      </c>
      <c r="AY108" s="17" t="s">
        <v>189</v>
      </c>
      <c r="BE108" s="144">
        <f t="shared" si="4"/>
        <v>0</v>
      </c>
      <c r="BF108" s="144">
        <f t="shared" si="5"/>
        <v>0</v>
      </c>
      <c r="BG108" s="144">
        <f t="shared" si="6"/>
        <v>0</v>
      </c>
      <c r="BH108" s="144">
        <f t="shared" si="7"/>
        <v>0</v>
      </c>
      <c r="BI108" s="144">
        <f t="shared" si="8"/>
        <v>0</v>
      </c>
      <c r="BJ108" s="17" t="s">
        <v>78</v>
      </c>
      <c r="BK108" s="144">
        <f t="shared" si="9"/>
        <v>0</v>
      </c>
      <c r="BL108" s="17" t="s">
        <v>195</v>
      </c>
      <c r="BM108" s="143" t="s">
        <v>321</v>
      </c>
    </row>
    <row r="109" spans="2:65" s="1" customFormat="1" ht="16.5" customHeight="1">
      <c r="B109" s="32"/>
      <c r="C109" s="132" t="s">
        <v>253</v>
      </c>
      <c r="D109" s="132" t="s">
        <v>191</v>
      </c>
      <c r="E109" s="133" t="s">
        <v>2844</v>
      </c>
      <c r="F109" s="134" t="s">
        <v>2845</v>
      </c>
      <c r="G109" s="135" t="s">
        <v>551</v>
      </c>
      <c r="H109" s="136">
        <v>3</v>
      </c>
      <c r="I109" s="137"/>
      <c r="J109" s="138">
        <f t="shared" si="0"/>
        <v>0</v>
      </c>
      <c r="K109" s="134" t="s">
        <v>18</v>
      </c>
      <c r="L109" s="32"/>
      <c r="M109" s="139" t="s">
        <v>18</v>
      </c>
      <c r="N109" s="140" t="s">
        <v>42</v>
      </c>
      <c r="P109" s="141">
        <f t="shared" si="1"/>
        <v>0</v>
      </c>
      <c r="Q109" s="141">
        <v>0</v>
      </c>
      <c r="R109" s="141">
        <f t="shared" si="2"/>
        <v>0</v>
      </c>
      <c r="S109" s="141">
        <v>0</v>
      </c>
      <c r="T109" s="142">
        <f t="shared" si="3"/>
        <v>0</v>
      </c>
      <c r="AR109" s="143" t="s">
        <v>195</v>
      </c>
      <c r="AT109" s="143" t="s">
        <v>191</v>
      </c>
      <c r="AU109" s="143" t="s">
        <v>80</v>
      </c>
      <c r="AY109" s="17" t="s">
        <v>189</v>
      </c>
      <c r="BE109" s="144">
        <f t="shared" si="4"/>
        <v>0</v>
      </c>
      <c r="BF109" s="144">
        <f t="shared" si="5"/>
        <v>0</v>
      </c>
      <c r="BG109" s="144">
        <f t="shared" si="6"/>
        <v>0</v>
      </c>
      <c r="BH109" s="144">
        <f t="shared" si="7"/>
        <v>0</v>
      </c>
      <c r="BI109" s="144">
        <f t="shared" si="8"/>
        <v>0</v>
      </c>
      <c r="BJ109" s="17" t="s">
        <v>78</v>
      </c>
      <c r="BK109" s="144">
        <f t="shared" si="9"/>
        <v>0</v>
      </c>
      <c r="BL109" s="17" t="s">
        <v>195</v>
      </c>
      <c r="BM109" s="143" t="s">
        <v>332</v>
      </c>
    </row>
    <row r="110" spans="2:65" s="1" customFormat="1" ht="16.5" customHeight="1">
      <c r="B110" s="32"/>
      <c r="C110" s="132" t="s">
        <v>8</v>
      </c>
      <c r="D110" s="132" t="s">
        <v>191</v>
      </c>
      <c r="E110" s="133" t="s">
        <v>2846</v>
      </c>
      <c r="F110" s="134" t="s">
        <v>2847</v>
      </c>
      <c r="G110" s="135" t="s">
        <v>551</v>
      </c>
      <c r="H110" s="136">
        <v>6</v>
      </c>
      <c r="I110" s="137"/>
      <c r="J110" s="138">
        <f t="shared" si="0"/>
        <v>0</v>
      </c>
      <c r="K110" s="134" t="s">
        <v>18</v>
      </c>
      <c r="L110" s="32"/>
      <c r="M110" s="139" t="s">
        <v>18</v>
      </c>
      <c r="N110" s="140" t="s">
        <v>42</v>
      </c>
      <c r="P110" s="141">
        <f t="shared" si="1"/>
        <v>0</v>
      </c>
      <c r="Q110" s="141">
        <v>0</v>
      </c>
      <c r="R110" s="141">
        <f t="shared" si="2"/>
        <v>0</v>
      </c>
      <c r="S110" s="141">
        <v>0</v>
      </c>
      <c r="T110" s="142">
        <f t="shared" si="3"/>
        <v>0</v>
      </c>
      <c r="AR110" s="143" t="s">
        <v>195</v>
      </c>
      <c r="AT110" s="143" t="s">
        <v>191</v>
      </c>
      <c r="AU110" s="143" t="s">
        <v>80</v>
      </c>
      <c r="AY110" s="17" t="s">
        <v>189</v>
      </c>
      <c r="BE110" s="144">
        <f t="shared" si="4"/>
        <v>0</v>
      </c>
      <c r="BF110" s="144">
        <f t="shared" si="5"/>
        <v>0</v>
      </c>
      <c r="BG110" s="144">
        <f t="shared" si="6"/>
        <v>0</v>
      </c>
      <c r="BH110" s="144">
        <f t="shared" si="7"/>
        <v>0</v>
      </c>
      <c r="BI110" s="144">
        <f t="shared" si="8"/>
        <v>0</v>
      </c>
      <c r="BJ110" s="17" t="s">
        <v>78</v>
      </c>
      <c r="BK110" s="144">
        <f t="shared" si="9"/>
        <v>0</v>
      </c>
      <c r="BL110" s="17" t="s">
        <v>195</v>
      </c>
      <c r="BM110" s="143" t="s">
        <v>344</v>
      </c>
    </row>
    <row r="111" spans="2:65" s="11" customFormat="1" ht="22.9" customHeight="1">
      <c r="B111" s="120"/>
      <c r="D111" s="121" t="s">
        <v>70</v>
      </c>
      <c r="E111" s="130" t="s">
        <v>2848</v>
      </c>
      <c r="F111" s="130" t="s">
        <v>2849</v>
      </c>
      <c r="I111" s="123"/>
      <c r="J111" s="131">
        <f>BK111</f>
        <v>0</v>
      </c>
      <c r="L111" s="120"/>
      <c r="M111" s="125"/>
      <c r="P111" s="126">
        <f>SUM(P112:P114)</f>
        <v>0</v>
      </c>
      <c r="R111" s="126">
        <f>SUM(R112:R114)</f>
        <v>0</v>
      </c>
      <c r="T111" s="127">
        <f>SUM(T112:T114)</f>
        <v>0</v>
      </c>
      <c r="AR111" s="121" t="s">
        <v>78</v>
      </c>
      <c r="AT111" s="128" t="s">
        <v>70</v>
      </c>
      <c r="AU111" s="128" t="s">
        <v>78</v>
      </c>
      <c r="AY111" s="121" t="s">
        <v>189</v>
      </c>
      <c r="BK111" s="129">
        <f>SUM(BK112:BK114)</f>
        <v>0</v>
      </c>
    </row>
    <row r="112" spans="2:65" s="1" customFormat="1" ht="24.2" customHeight="1">
      <c r="B112" s="32"/>
      <c r="C112" s="132" t="s">
        <v>270</v>
      </c>
      <c r="D112" s="132" t="s">
        <v>191</v>
      </c>
      <c r="E112" s="133" t="s">
        <v>2850</v>
      </c>
      <c r="F112" s="134" t="s">
        <v>2851</v>
      </c>
      <c r="G112" s="135" t="s">
        <v>551</v>
      </c>
      <c r="H112" s="136">
        <v>81</v>
      </c>
      <c r="I112" s="137"/>
      <c r="J112" s="138">
        <f>ROUND(I112*H112,2)</f>
        <v>0</v>
      </c>
      <c r="K112" s="134" t="s">
        <v>18</v>
      </c>
      <c r="L112" s="32"/>
      <c r="M112" s="139" t="s">
        <v>18</v>
      </c>
      <c r="N112" s="140" t="s">
        <v>42</v>
      </c>
      <c r="P112" s="141">
        <f>O112*H112</f>
        <v>0</v>
      </c>
      <c r="Q112" s="141">
        <v>0</v>
      </c>
      <c r="R112" s="141">
        <f>Q112*H112</f>
        <v>0</v>
      </c>
      <c r="S112" s="141">
        <v>0</v>
      </c>
      <c r="T112" s="142">
        <f>S112*H112</f>
        <v>0</v>
      </c>
      <c r="AR112" s="143" t="s">
        <v>195</v>
      </c>
      <c r="AT112" s="143" t="s">
        <v>191</v>
      </c>
      <c r="AU112" s="143" t="s">
        <v>80</v>
      </c>
      <c r="AY112" s="17" t="s">
        <v>189</v>
      </c>
      <c r="BE112" s="144">
        <f>IF(N112="základní",J112,0)</f>
        <v>0</v>
      </c>
      <c r="BF112" s="144">
        <f>IF(N112="snížená",J112,0)</f>
        <v>0</v>
      </c>
      <c r="BG112" s="144">
        <f>IF(N112="zákl. přenesená",J112,0)</f>
        <v>0</v>
      </c>
      <c r="BH112" s="144">
        <f>IF(N112="sníž. přenesená",J112,0)</f>
        <v>0</v>
      </c>
      <c r="BI112" s="144">
        <f>IF(N112="nulová",J112,0)</f>
        <v>0</v>
      </c>
      <c r="BJ112" s="17" t="s">
        <v>78</v>
      </c>
      <c r="BK112" s="144">
        <f>ROUND(I112*H112,2)</f>
        <v>0</v>
      </c>
      <c r="BL112" s="17" t="s">
        <v>195</v>
      </c>
      <c r="BM112" s="143" t="s">
        <v>356</v>
      </c>
    </row>
    <row r="113" spans="2:65" s="1" customFormat="1" ht="21.75" customHeight="1">
      <c r="B113" s="32"/>
      <c r="C113" s="132" t="s">
        <v>277</v>
      </c>
      <c r="D113" s="132" t="s">
        <v>191</v>
      </c>
      <c r="E113" s="133" t="s">
        <v>2852</v>
      </c>
      <c r="F113" s="134" t="s">
        <v>2853</v>
      </c>
      <c r="G113" s="135" t="s">
        <v>551</v>
      </c>
      <c r="H113" s="136">
        <v>100</v>
      </c>
      <c r="I113" s="137"/>
      <c r="J113" s="138">
        <f>ROUND(I113*H113,2)</f>
        <v>0</v>
      </c>
      <c r="K113" s="134" t="s">
        <v>18</v>
      </c>
      <c r="L113" s="32"/>
      <c r="M113" s="139" t="s">
        <v>18</v>
      </c>
      <c r="N113" s="140" t="s">
        <v>42</v>
      </c>
      <c r="P113" s="141">
        <f>O113*H113</f>
        <v>0</v>
      </c>
      <c r="Q113" s="141">
        <v>0</v>
      </c>
      <c r="R113" s="141">
        <f>Q113*H113</f>
        <v>0</v>
      </c>
      <c r="S113" s="141">
        <v>0</v>
      </c>
      <c r="T113" s="142">
        <f>S113*H113</f>
        <v>0</v>
      </c>
      <c r="AR113" s="143" t="s">
        <v>195</v>
      </c>
      <c r="AT113" s="143" t="s">
        <v>191</v>
      </c>
      <c r="AU113" s="143" t="s">
        <v>80</v>
      </c>
      <c r="AY113" s="17" t="s">
        <v>189</v>
      </c>
      <c r="BE113" s="144">
        <f>IF(N113="základní",J113,0)</f>
        <v>0</v>
      </c>
      <c r="BF113" s="144">
        <f>IF(N113="snížená",J113,0)</f>
        <v>0</v>
      </c>
      <c r="BG113" s="144">
        <f>IF(N113="zákl. přenesená",J113,0)</f>
        <v>0</v>
      </c>
      <c r="BH113" s="144">
        <f>IF(N113="sníž. přenesená",J113,0)</f>
        <v>0</v>
      </c>
      <c r="BI113" s="144">
        <f>IF(N113="nulová",J113,0)</f>
        <v>0</v>
      </c>
      <c r="BJ113" s="17" t="s">
        <v>78</v>
      </c>
      <c r="BK113" s="144">
        <f>ROUND(I113*H113,2)</f>
        <v>0</v>
      </c>
      <c r="BL113" s="17" t="s">
        <v>195</v>
      </c>
      <c r="BM113" s="143" t="s">
        <v>367</v>
      </c>
    </row>
    <row r="114" spans="2:65" s="1" customFormat="1" ht="16.5" customHeight="1">
      <c r="B114" s="32"/>
      <c r="C114" s="132" t="s">
        <v>283</v>
      </c>
      <c r="D114" s="132" t="s">
        <v>191</v>
      </c>
      <c r="E114" s="133" t="s">
        <v>2854</v>
      </c>
      <c r="F114" s="134" t="s">
        <v>2855</v>
      </c>
      <c r="G114" s="135" t="s">
        <v>551</v>
      </c>
      <c r="H114" s="136">
        <v>14</v>
      </c>
      <c r="I114" s="137"/>
      <c r="J114" s="138">
        <f>ROUND(I114*H114,2)</f>
        <v>0</v>
      </c>
      <c r="K114" s="134" t="s">
        <v>18</v>
      </c>
      <c r="L114" s="32"/>
      <c r="M114" s="139" t="s">
        <v>18</v>
      </c>
      <c r="N114" s="140" t="s">
        <v>42</v>
      </c>
      <c r="P114" s="141">
        <f>O114*H114</f>
        <v>0</v>
      </c>
      <c r="Q114" s="141">
        <v>0</v>
      </c>
      <c r="R114" s="141">
        <f>Q114*H114</f>
        <v>0</v>
      </c>
      <c r="S114" s="141">
        <v>0</v>
      </c>
      <c r="T114" s="142">
        <f>S114*H114</f>
        <v>0</v>
      </c>
      <c r="AR114" s="143" t="s">
        <v>195</v>
      </c>
      <c r="AT114" s="143" t="s">
        <v>191</v>
      </c>
      <c r="AU114" s="143" t="s">
        <v>80</v>
      </c>
      <c r="AY114" s="17" t="s">
        <v>189</v>
      </c>
      <c r="BE114" s="144">
        <f>IF(N114="základní",J114,0)</f>
        <v>0</v>
      </c>
      <c r="BF114" s="144">
        <f>IF(N114="snížená",J114,0)</f>
        <v>0</v>
      </c>
      <c r="BG114" s="144">
        <f>IF(N114="zákl. přenesená",J114,0)</f>
        <v>0</v>
      </c>
      <c r="BH114" s="144">
        <f>IF(N114="sníž. přenesená",J114,0)</f>
        <v>0</v>
      </c>
      <c r="BI114" s="144">
        <f>IF(N114="nulová",J114,0)</f>
        <v>0</v>
      </c>
      <c r="BJ114" s="17" t="s">
        <v>78</v>
      </c>
      <c r="BK114" s="144">
        <f>ROUND(I114*H114,2)</f>
        <v>0</v>
      </c>
      <c r="BL114" s="17" t="s">
        <v>195</v>
      </c>
      <c r="BM114" s="143" t="s">
        <v>381</v>
      </c>
    </row>
    <row r="115" spans="2:65" s="11" customFormat="1" ht="22.9" customHeight="1">
      <c r="B115" s="120"/>
      <c r="D115" s="121" t="s">
        <v>70</v>
      </c>
      <c r="E115" s="130" t="s">
        <v>2856</v>
      </c>
      <c r="F115" s="130" t="s">
        <v>2857</v>
      </c>
      <c r="I115" s="123"/>
      <c r="J115" s="131">
        <f>BK115</f>
        <v>0</v>
      </c>
      <c r="L115" s="120"/>
      <c r="M115" s="125"/>
      <c r="P115" s="126">
        <f>SUM(P116:P125)</f>
        <v>0</v>
      </c>
      <c r="R115" s="126">
        <f>SUM(R116:R125)</f>
        <v>0</v>
      </c>
      <c r="T115" s="127">
        <f>SUM(T116:T125)</f>
        <v>0</v>
      </c>
      <c r="AR115" s="121" t="s">
        <v>78</v>
      </c>
      <c r="AT115" s="128" t="s">
        <v>70</v>
      </c>
      <c r="AU115" s="128" t="s">
        <v>78</v>
      </c>
      <c r="AY115" s="121" t="s">
        <v>189</v>
      </c>
      <c r="BK115" s="129">
        <f>SUM(BK116:BK125)</f>
        <v>0</v>
      </c>
    </row>
    <row r="116" spans="2:65" s="1" customFormat="1" ht="21.75" customHeight="1">
      <c r="B116" s="32"/>
      <c r="C116" s="132" t="s">
        <v>291</v>
      </c>
      <c r="D116" s="132" t="s">
        <v>191</v>
      </c>
      <c r="E116" s="133" t="s">
        <v>2858</v>
      </c>
      <c r="F116" s="134" t="s">
        <v>2859</v>
      </c>
      <c r="G116" s="135" t="s">
        <v>551</v>
      </c>
      <c r="H116" s="136">
        <v>7</v>
      </c>
      <c r="I116" s="137"/>
      <c r="J116" s="138">
        <f t="shared" ref="J116:J125" si="10">ROUND(I116*H116,2)</f>
        <v>0</v>
      </c>
      <c r="K116" s="134" t="s">
        <v>18</v>
      </c>
      <c r="L116" s="32"/>
      <c r="M116" s="139" t="s">
        <v>18</v>
      </c>
      <c r="N116" s="140" t="s">
        <v>42</v>
      </c>
      <c r="P116" s="141">
        <f t="shared" ref="P116:P125" si="11">O116*H116</f>
        <v>0</v>
      </c>
      <c r="Q116" s="141">
        <v>0</v>
      </c>
      <c r="R116" s="141">
        <f t="shared" ref="R116:R125" si="12">Q116*H116</f>
        <v>0</v>
      </c>
      <c r="S116" s="141">
        <v>0</v>
      </c>
      <c r="T116" s="142">
        <f t="shared" ref="T116:T125" si="13">S116*H116</f>
        <v>0</v>
      </c>
      <c r="AR116" s="143" t="s">
        <v>195</v>
      </c>
      <c r="AT116" s="143" t="s">
        <v>191</v>
      </c>
      <c r="AU116" s="143" t="s">
        <v>80</v>
      </c>
      <c r="AY116" s="17" t="s">
        <v>189</v>
      </c>
      <c r="BE116" s="144">
        <f t="shared" ref="BE116:BE125" si="14">IF(N116="základní",J116,0)</f>
        <v>0</v>
      </c>
      <c r="BF116" s="144">
        <f t="shared" ref="BF116:BF125" si="15">IF(N116="snížená",J116,0)</f>
        <v>0</v>
      </c>
      <c r="BG116" s="144">
        <f t="shared" ref="BG116:BG125" si="16">IF(N116="zákl. přenesená",J116,0)</f>
        <v>0</v>
      </c>
      <c r="BH116" s="144">
        <f t="shared" ref="BH116:BH125" si="17">IF(N116="sníž. přenesená",J116,0)</f>
        <v>0</v>
      </c>
      <c r="BI116" s="144">
        <f t="shared" ref="BI116:BI125" si="18">IF(N116="nulová",J116,0)</f>
        <v>0</v>
      </c>
      <c r="BJ116" s="17" t="s">
        <v>78</v>
      </c>
      <c r="BK116" s="144">
        <f t="shared" ref="BK116:BK125" si="19">ROUND(I116*H116,2)</f>
        <v>0</v>
      </c>
      <c r="BL116" s="17" t="s">
        <v>195</v>
      </c>
      <c r="BM116" s="143" t="s">
        <v>394</v>
      </c>
    </row>
    <row r="117" spans="2:65" s="1" customFormat="1" ht="21.75" customHeight="1">
      <c r="B117" s="32"/>
      <c r="C117" s="132" t="s">
        <v>298</v>
      </c>
      <c r="D117" s="132" t="s">
        <v>191</v>
      </c>
      <c r="E117" s="133" t="s">
        <v>2860</v>
      </c>
      <c r="F117" s="134" t="s">
        <v>2861</v>
      </c>
      <c r="G117" s="135" t="s">
        <v>551</v>
      </c>
      <c r="H117" s="136">
        <v>4</v>
      </c>
      <c r="I117" s="137"/>
      <c r="J117" s="138">
        <f t="shared" si="10"/>
        <v>0</v>
      </c>
      <c r="K117" s="134" t="s">
        <v>18</v>
      </c>
      <c r="L117" s="32"/>
      <c r="M117" s="139" t="s">
        <v>18</v>
      </c>
      <c r="N117" s="140" t="s">
        <v>42</v>
      </c>
      <c r="P117" s="141">
        <f t="shared" si="11"/>
        <v>0</v>
      </c>
      <c r="Q117" s="141">
        <v>0</v>
      </c>
      <c r="R117" s="141">
        <f t="shared" si="12"/>
        <v>0</v>
      </c>
      <c r="S117" s="141">
        <v>0</v>
      </c>
      <c r="T117" s="142">
        <f t="shared" si="13"/>
        <v>0</v>
      </c>
      <c r="AR117" s="143" t="s">
        <v>195</v>
      </c>
      <c r="AT117" s="143" t="s">
        <v>191</v>
      </c>
      <c r="AU117" s="143" t="s">
        <v>80</v>
      </c>
      <c r="AY117" s="17" t="s">
        <v>189</v>
      </c>
      <c r="BE117" s="144">
        <f t="shared" si="14"/>
        <v>0</v>
      </c>
      <c r="BF117" s="144">
        <f t="shared" si="15"/>
        <v>0</v>
      </c>
      <c r="BG117" s="144">
        <f t="shared" si="16"/>
        <v>0</v>
      </c>
      <c r="BH117" s="144">
        <f t="shared" si="17"/>
        <v>0</v>
      </c>
      <c r="BI117" s="144">
        <f t="shared" si="18"/>
        <v>0</v>
      </c>
      <c r="BJ117" s="17" t="s">
        <v>78</v>
      </c>
      <c r="BK117" s="144">
        <f t="shared" si="19"/>
        <v>0</v>
      </c>
      <c r="BL117" s="17" t="s">
        <v>195</v>
      </c>
      <c r="BM117" s="143" t="s">
        <v>405</v>
      </c>
    </row>
    <row r="118" spans="2:65" s="1" customFormat="1" ht="16.5" customHeight="1">
      <c r="B118" s="32"/>
      <c r="C118" s="132" t="s">
        <v>307</v>
      </c>
      <c r="D118" s="132" t="s">
        <v>191</v>
      </c>
      <c r="E118" s="133" t="s">
        <v>2862</v>
      </c>
      <c r="F118" s="134" t="s">
        <v>2863</v>
      </c>
      <c r="G118" s="135" t="s">
        <v>551</v>
      </c>
      <c r="H118" s="136">
        <v>26</v>
      </c>
      <c r="I118" s="137"/>
      <c r="J118" s="138">
        <f t="shared" si="10"/>
        <v>0</v>
      </c>
      <c r="K118" s="134" t="s">
        <v>18</v>
      </c>
      <c r="L118" s="32"/>
      <c r="M118" s="139" t="s">
        <v>18</v>
      </c>
      <c r="N118" s="140" t="s">
        <v>42</v>
      </c>
      <c r="P118" s="141">
        <f t="shared" si="11"/>
        <v>0</v>
      </c>
      <c r="Q118" s="141">
        <v>0</v>
      </c>
      <c r="R118" s="141">
        <f t="shared" si="12"/>
        <v>0</v>
      </c>
      <c r="S118" s="141">
        <v>0</v>
      </c>
      <c r="T118" s="142">
        <f t="shared" si="13"/>
        <v>0</v>
      </c>
      <c r="AR118" s="143" t="s">
        <v>195</v>
      </c>
      <c r="AT118" s="143" t="s">
        <v>191</v>
      </c>
      <c r="AU118" s="143" t="s">
        <v>80</v>
      </c>
      <c r="AY118" s="17" t="s">
        <v>189</v>
      </c>
      <c r="BE118" s="144">
        <f t="shared" si="14"/>
        <v>0</v>
      </c>
      <c r="BF118" s="144">
        <f t="shared" si="15"/>
        <v>0</v>
      </c>
      <c r="BG118" s="144">
        <f t="shared" si="16"/>
        <v>0</v>
      </c>
      <c r="BH118" s="144">
        <f t="shared" si="17"/>
        <v>0</v>
      </c>
      <c r="BI118" s="144">
        <f t="shared" si="18"/>
        <v>0</v>
      </c>
      <c r="BJ118" s="17" t="s">
        <v>78</v>
      </c>
      <c r="BK118" s="144">
        <f t="shared" si="19"/>
        <v>0</v>
      </c>
      <c r="BL118" s="17" t="s">
        <v>195</v>
      </c>
      <c r="BM118" s="143" t="s">
        <v>419</v>
      </c>
    </row>
    <row r="119" spans="2:65" s="1" customFormat="1" ht="21.75" customHeight="1">
      <c r="B119" s="32"/>
      <c r="C119" s="132" t="s">
        <v>316</v>
      </c>
      <c r="D119" s="132" t="s">
        <v>191</v>
      </c>
      <c r="E119" s="133" t="s">
        <v>2864</v>
      </c>
      <c r="F119" s="134" t="s">
        <v>2865</v>
      </c>
      <c r="G119" s="135" t="s">
        <v>551</v>
      </c>
      <c r="H119" s="136">
        <v>14</v>
      </c>
      <c r="I119" s="137"/>
      <c r="J119" s="138">
        <f t="shared" si="10"/>
        <v>0</v>
      </c>
      <c r="K119" s="134" t="s">
        <v>18</v>
      </c>
      <c r="L119" s="32"/>
      <c r="M119" s="139" t="s">
        <v>18</v>
      </c>
      <c r="N119" s="140" t="s">
        <v>42</v>
      </c>
      <c r="P119" s="141">
        <f t="shared" si="11"/>
        <v>0</v>
      </c>
      <c r="Q119" s="141">
        <v>0</v>
      </c>
      <c r="R119" s="141">
        <f t="shared" si="12"/>
        <v>0</v>
      </c>
      <c r="S119" s="141">
        <v>0</v>
      </c>
      <c r="T119" s="142">
        <f t="shared" si="13"/>
        <v>0</v>
      </c>
      <c r="AR119" s="143" t="s">
        <v>195</v>
      </c>
      <c r="AT119" s="143" t="s">
        <v>191</v>
      </c>
      <c r="AU119" s="143" t="s">
        <v>80</v>
      </c>
      <c r="AY119" s="17" t="s">
        <v>189</v>
      </c>
      <c r="BE119" s="144">
        <f t="shared" si="14"/>
        <v>0</v>
      </c>
      <c r="BF119" s="144">
        <f t="shared" si="15"/>
        <v>0</v>
      </c>
      <c r="BG119" s="144">
        <f t="shared" si="16"/>
        <v>0</v>
      </c>
      <c r="BH119" s="144">
        <f t="shared" si="17"/>
        <v>0</v>
      </c>
      <c r="BI119" s="144">
        <f t="shared" si="18"/>
        <v>0</v>
      </c>
      <c r="BJ119" s="17" t="s">
        <v>78</v>
      </c>
      <c r="BK119" s="144">
        <f t="shared" si="19"/>
        <v>0</v>
      </c>
      <c r="BL119" s="17" t="s">
        <v>195</v>
      </c>
      <c r="BM119" s="143" t="s">
        <v>430</v>
      </c>
    </row>
    <row r="120" spans="2:65" s="1" customFormat="1" ht="21.75" customHeight="1">
      <c r="B120" s="32"/>
      <c r="C120" s="132" t="s">
        <v>321</v>
      </c>
      <c r="D120" s="132" t="s">
        <v>191</v>
      </c>
      <c r="E120" s="133" t="s">
        <v>2866</v>
      </c>
      <c r="F120" s="134" t="s">
        <v>2867</v>
      </c>
      <c r="G120" s="135" t="s">
        <v>551</v>
      </c>
      <c r="H120" s="136">
        <v>4</v>
      </c>
      <c r="I120" s="137"/>
      <c r="J120" s="138">
        <f t="shared" si="10"/>
        <v>0</v>
      </c>
      <c r="K120" s="134" t="s">
        <v>18</v>
      </c>
      <c r="L120" s="32"/>
      <c r="M120" s="139" t="s">
        <v>18</v>
      </c>
      <c r="N120" s="140" t="s">
        <v>42</v>
      </c>
      <c r="P120" s="141">
        <f t="shared" si="11"/>
        <v>0</v>
      </c>
      <c r="Q120" s="141">
        <v>0</v>
      </c>
      <c r="R120" s="141">
        <f t="shared" si="12"/>
        <v>0</v>
      </c>
      <c r="S120" s="141">
        <v>0</v>
      </c>
      <c r="T120" s="142">
        <f t="shared" si="13"/>
        <v>0</v>
      </c>
      <c r="AR120" s="143" t="s">
        <v>195</v>
      </c>
      <c r="AT120" s="143" t="s">
        <v>191</v>
      </c>
      <c r="AU120" s="143" t="s">
        <v>80</v>
      </c>
      <c r="AY120" s="17" t="s">
        <v>189</v>
      </c>
      <c r="BE120" s="144">
        <f t="shared" si="14"/>
        <v>0</v>
      </c>
      <c r="BF120" s="144">
        <f t="shared" si="15"/>
        <v>0</v>
      </c>
      <c r="BG120" s="144">
        <f t="shared" si="16"/>
        <v>0</v>
      </c>
      <c r="BH120" s="144">
        <f t="shared" si="17"/>
        <v>0</v>
      </c>
      <c r="BI120" s="144">
        <f t="shared" si="18"/>
        <v>0</v>
      </c>
      <c r="BJ120" s="17" t="s">
        <v>78</v>
      </c>
      <c r="BK120" s="144">
        <f t="shared" si="19"/>
        <v>0</v>
      </c>
      <c r="BL120" s="17" t="s">
        <v>195</v>
      </c>
      <c r="BM120" s="143" t="s">
        <v>444</v>
      </c>
    </row>
    <row r="121" spans="2:65" s="1" customFormat="1" ht="16.5" customHeight="1">
      <c r="B121" s="32"/>
      <c r="C121" s="132" t="s">
        <v>7</v>
      </c>
      <c r="D121" s="132" t="s">
        <v>191</v>
      </c>
      <c r="E121" s="133" t="s">
        <v>2868</v>
      </c>
      <c r="F121" s="134" t="s">
        <v>2869</v>
      </c>
      <c r="G121" s="135" t="s">
        <v>551</v>
      </c>
      <c r="H121" s="136">
        <v>2</v>
      </c>
      <c r="I121" s="137"/>
      <c r="J121" s="138">
        <f t="shared" si="10"/>
        <v>0</v>
      </c>
      <c r="K121" s="134" t="s">
        <v>18</v>
      </c>
      <c r="L121" s="32"/>
      <c r="M121" s="139" t="s">
        <v>18</v>
      </c>
      <c r="N121" s="140" t="s">
        <v>42</v>
      </c>
      <c r="P121" s="141">
        <f t="shared" si="11"/>
        <v>0</v>
      </c>
      <c r="Q121" s="141">
        <v>0</v>
      </c>
      <c r="R121" s="141">
        <f t="shared" si="12"/>
        <v>0</v>
      </c>
      <c r="S121" s="141">
        <v>0</v>
      </c>
      <c r="T121" s="142">
        <f t="shared" si="13"/>
        <v>0</v>
      </c>
      <c r="AR121" s="143" t="s">
        <v>195</v>
      </c>
      <c r="AT121" s="143" t="s">
        <v>191</v>
      </c>
      <c r="AU121" s="143" t="s">
        <v>80</v>
      </c>
      <c r="AY121" s="17" t="s">
        <v>189</v>
      </c>
      <c r="BE121" s="144">
        <f t="shared" si="14"/>
        <v>0</v>
      </c>
      <c r="BF121" s="144">
        <f t="shared" si="15"/>
        <v>0</v>
      </c>
      <c r="BG121" s="144">
        <f t="shared" si="16"/>
        <v>0</v>
      </c>
      <c r="BH121" s="144">
        <f t="shared" si="17"/>
        <v>0</v>
      </c>
      <c r="BI121" s="144">
        <f t="shared" si="18"/>
        <v>0</v>
      </c>
      <c r="BJ121" s="17" t="s">
        <v>78</v>
      </c>
      <c r="BK121" s="144">
        <f t="shared" si="19"/>
        <v>0</v>
      </c>
      <c r="BL121" s="17" t="s">
        <v>195</v>
      </c>
      <c r="BM121" s="143" t="s">
        <v>455</v>
      </c>
    </row>
    <row r="122" spans="2:65" s="1" customFormat="1" ht="21.75" customHeight="1">
      <c r="B122" s="32"/>
      <c r="C122" s="132" t="s">
        <v>332</v>
      </c>
      <c r="D122" s="132" t="s">
        <v>191</v>
      </c>
      <c r="E122" s="133" t="s">
        <v>2870</v>
      </c>
      <c r="F122" s="134" t="s">
        <v>2871</v>
      </c>
      <c r="G122" s="135" t="s">
        <v>551</v>
      </c>
      <c r="H122" s="136">
        <v>10</v>
      </c>
      <c r="I122" s="137"/>
      <c r="J122" s="138">
        <f t="shared" si="10"/>
        <v>0</v>
      </c>
      <c r="K122" s="134" t="s">
        <v>18</v>
      </c>
      <c r="L122" s="32"/>
      <c r="M122" s="139" t="s">
        <v>18</v>
      </c>
      <c r="N122" s="140" t="s">
        <v>42</v>
      </c>
      <c r="P122" s="141">
        <f t="shared" si="11"/>
        <v>0</v>
      </c>
      <c r="Q122" s="141">
        <v>0</v>
      </c>
      <c r="R122" s="141">
        <f t="shared" si="12"/>
        <v>0</v>
      </c>
      <c r="S122" s="141">
        <v>0</v>
      </c>
      <c r="T122" s="142">
        <f t="shared" si="13"/>
        <v>0</v>
      </c>
      <c r="AR122" s="143" t="s">
        <v>195</v>
      </c>
      <c r="AT122" s="143" t="s">
        <v>191</v>
      </c>
      <c r="AU122" s="143" t="s">
        <v>80</v>
      </c>
      <c r="AY122" s="17" t="s">
        <v>189</v>
      </c>
      <c r="BE122" s="144">
        <f t="shared" si="14"/>
        <v>0</v>
      </c>
      <c r="BF122" s="144">
        <f t="shared" si="15"/>
        <v>0</v>
      </c>
      <c r="BG122" s="144">
        <f t="shared" si="16"/>
        <v>0</v>
      </c>
      <c r="BH122" s="144">
        <f t="shared" si="17"/>
        <v>0</v>
      </c>
      <c r="BI122" s="144">
        <f t="shared" si="18"/>
        <v>0</v>
      </c>
      <c r="BJ122" s="17" t="s">
        <v>78</v>
      </c>
      <c r="BK122" s="144">
        <f t="shared" si="19"/>
        <v>0</v>
      </c>
      <c r="BL122" s="17" t="s">
        <v>195</v>
      </c>
      <c r="BM122" s="143" t="s">
        <v>467</v>
      </c>
    </row>
    <row r="123" spans="2:65" s="1" customFormat="1" ht="16.5" customHeight="1">
      <c r="B123" s="32"/>
      <c r="C123" s="132" t="s">
        <v>338</v>
      </c>
      <c r="D123" s="132" t="s">
        <v>191</v>
      </c>
      <c r="E123" s="133" t="s">
        <v>2872</v>
      </c>
      <c r="F123" s="134" t="s">
        <v>2873</v>
      </c>
      <c r="G123" s="135" t="s">
        <v>551</v>
      </c>
      <c r="H123" s="136">
        <v>1</v>
      </c>
      <c r="I123" s="137"/>
      <c r="J123" s="138">
        <f t="shared" si="10"/>
        <v>0</v>
      </c>
      <c r="K123" s="134" t="s">
        <v>18</v>
      </c>
      <c r="L123" s="32"/>
      <c r="M123" s="139" t="s">
        <v>18</v>
      </c>
      <c r="N123" s="140" t="s">
        <v>42</v>
      </c>
      <c r="P123" s="141">
        <f t="shared" si="11"/>
        <v>0</v>
      </c>
      <c r="Q123" s="141">
        <v>0</v>
      </c>
      <c r="R123" s="141">
        <f t="shared" si="12"/>
        <v>0</v>
      </c>
      <c r="S123" s="141">
        <v>0</v>
      </c>
      <c r="T123" s="142">
        <f t="shared" si="13"/>
        <v>0</v>
      </c>
      <c r="AR123" s="143" t="s">
        <v>195</v>
      </c>
      <c r="AT123" s="143" t="s">
        <v>191</v>
      </c>
      <c r="AU123" s="143" t="s">
        <v>80</v>
      </c>
      <c r="AY123" s="17" t="s">
        <v>189</v>
      </c>
      <c r="BE123" s="144">
        <f t="shared" si="14"/>
        <v>0</v>
      </c>
      <c r="BF123" s="144">
        <f t="shared" si="15"/>
        <v>0</v>
      </c>
      <c r="BG123" s="144">
        <f t="shared" si="16"/>
        <v>0</v>
      </c>
      <c r="BH123" s="144">
        <f t="shared" si="17"/>
        <v>0</v>
      </c>
      <c r="BI123" s="144">
        <f t="shared" si="18"/>
        <v>0</v>
      </c>
      <c r="BJ123" s="17" t="s">
        <v>78</v>
      </c>
      <c r="BK123" s="144">
        <f t="shared" si="19"/>
        <v>0</v>
      </c>
      <c r="BL123" s="17" t="s">
        <v>195</v>
      </c>
      <c r="BM123" s="143" t="s">
        <v>479</v>
      </c>
    </row>
    <row r="124" spans="2:65" s="1" customFormat="1" ht="16.5" customHeight="1">
      <c r="B124" s="32"/>
      <c r="C124" s="132" t="s">
        <v>344</v>
      </c>
      <c r="D124" s="132" t="s">
        <v>191</v>
      </c>
      <c r="E124" s="133" t="s">
        <v>2874</v>
      </c>
      <c r="F124" s="134" t="s">
        <v>2875</v>
      </c>
      <c r="G124" s="135" t="s">
        <v>551</v>
      </c>
      <c r="H124" s="136">
        <v>2</v>
      </c>
      <c r="I124" s="137"/>
      <c r="J124" s="138">
        <f t="shared" si="10"/>
        <v>0</v>
      </c>
      <c r="K124" s="134" t="s">
        <v>18</v>
      </c>
      <c r="L124" s="32"/>
      <c r="M124" s="139" t="s">
        <v>18</v>
      </c>
      <c r="N124" s="140" t="s">
        <v>42</v>
      </c>
      <c r="P124" s="141">
        <f t="shared" si="11"/>
        <v>0</v>
      </c>
      <c r="Q124" s="141">
        <v>0</v>
      </c>
      <c r="R124" s="141">
        <f t="shared" si="12"/>
        <v>0</v>
      </c>
      <c r="S124" s="141">
        <v>0</v>
      </c>
      <c r="T124" s="142">
        <f t="shared" si="13"/>
        <v>0</v>
      </c>
      <c r="AR124" s="143" t="s">
        <v>195</v>
      </c>
      <c r="AT124" s="143" t="s">
        <v>191</v>
      </c>
      <c r="AU124" s="143" t="s">
        <v>80</v>
      </c>
      <c r="AY124" s="17" t="s">
        <v>189</v>
      </c>
      <c r="BE124" s="144">
        <f t="shared" si="14"/>
        <v>0</v>
      </c>
      <c r="BF124" s="144">
        <f t="shared" si="15"/>
        <v>0</v>
      </c>
      <c r="BG124" s="144">
        <f t="shared" si="16"/>
        <v>0</v>
      </c>
      <c r="BH124" s="144">
        <f t="shared" si="17"/>
        <v>0</v>
      </c>
      <c r="BI124" s="144">
        <f t="shared" si="18"/>
        <v>0</v>
      </c>
      <c r="BJ124" s="17" t="s">
        <v>78</v>
      </c>
      <c r="BK124" s="144">
        <f t="shared" si="19"/>
        <v>0</v>
      </c>
      <c r="BL124" s="17" t="s">
        <v>195</v>
      </c>
      <c r="BM124" s="143" t="s">
        <v>491</v>
      </c>
    </row>
    <row r="125" spans="2:65" s="1" customFormat="1" ht="16.5" customHeight="1">
      <c r="B125" s="32"/>
      <c r="C125" s="132" t="s">
        <v>350</v>
      </c>
      <c r="D125" s="132" t="s">
        <v>191</v>
      </c>
      <c r="E125" s="133" t="s">
        <v>2876</v>
      </c>
      <c r="F125" s="134" t="s">
        <v>2877</v>
      </c>
      <c r="G125" s="135" t="s">
        <v>551</v>
      </c>
      <c r="H125" s="136">
        <v>1</v>
      </c>
      <c r="I125" s="137"/>
      <c r="J125" s="138">
        <f t="shared" si="10"/>
        <v>0</v>
      </c>
      <c r="K125" s="134" t="s">
        <v>18</v>
      </c>
      <c r="L125" s="32"/>
      <c r="M125" s="139" t="s">
        <v>18</v>
      </c>
      <c r="N125" s="140" t="s">
        <v>42</v>
      </c>
      <c r="P125" s="141">
        <f t="shared" si="11"/>
        <v>0</v>
      </c>
      <c r="Q125" s="141">
        <v>0</v>
      </c>
      <c r="R125" s="141">
        <f t="shared" si="12"/>
        <v>0</v>
      </c>
      <c r="S125" s="141">
        <v>0</v>
      </c>
      <c r="T125" s="142">
        <f t="shared" si="13"/>
        <v>0</v>
      </c>
      <c r="AR125" s="143" t="s">
        <v>195</v>
      </c>
      <c r="AT125" s="143" t="s">
        <v>191</v>
      </c>
      <c r="AU125" s="143" t="s">
        <v>80</v>
      </c>
      <c r="AY125" s="17" t="s">
        <v>189</v>
      </c>
      <c r="BE125" s="144">
        <f t="shared" si="14"/>
        <v>0</v>
      </c>
      <c r="BF125" s="144">
        <f t="shared" si="15"/>
        <v>0</v>
      </c>
      <c r="BG125" s="144">
        <f t="shared" si="16"/>
        <v>0</v>
      </c>
      <c r="BH125" s="144">
        <f t="shared" si="17"/>
        <v>0</v>
      </c>
      <c r="BI125" s="144">
        <f t="shared" si="18"/>
        <v>0</v>
      </c>
      <c r="BJ125" s="17" t="s">
        <v>78</v>
      </c>
      <c r="BK125" s="144">
        <f t="shared" si="19"/>
        <v>0</v>
      </c>
      <c r="BL125" s="17" t="s">
        <v>195</v>
      </c>
      <c r="BM125" s="143" t="s">
        <v>502</v>
      </c>
    </row>
    <row r="126" spans="2:65" s="11" customFormat="1" ht="22.9" customHeight="1">
      <c r="B126" s="120"/>
      <c r="D126" s="121" t="s">
        <v>70</v>
      </c>
      <c r="E126" s="130" t="s">
        <v>70</v>
      </c>
      <c r="F126" s="130" t="s">
        <v>2878</v>
      </c>
      <c r="I126" s="123"/>
      <c r="J126" s="131">
        <f>BK126</f>
        <v>0</v>
      </c>
      <c r="L126" s="120"/>
      <c r="M126" s="125"/>
      <c r="P126" s="126">
        <f>SUM(P127:P131)</f>
        <v>0</v>
      </c>
      <c r="R126" s="126">
        <f>SUM(R127:R131)</f>
        <v>0</v>
      </c>
      <c r="T126" s="127">
        <f>SUM(T127:T131)</f>
        <v>0</v>
      </c>
      <c r="AR126" s="121" t="s">
        <v>78</v>
      </c>
      <c r="AT126" s="128" t="s">
        <v>70</v>
      </c>
      <c r="AU126" s="128" t="s">
        <v>78</v>
      </c>
      <c r="AY126" s="121" t="s">
        <v>189</v>
      </c>
      <c r="BK126" s="129">
        <f>SUM(BK127:BK131)</f>
        <v>0</v>
      </c>
    </row>
    <row r="127" spans="2:65" s="1" customFormat="1" ht="24.2" customHeight="1">
      <c r="B127" s="32"/>
      <c r="C127" s="132" t="s">
        <v>356</v>
      </c>
      <c r="D127" s="132" t="s">
        <v>191</v>
      </c>
      <c r="E127" s="133" t="s">
        <v>2879</v>
      </c>
      <c r="F127" s="134" t="s">
        <v>2880</v>
      </c>
      <c r="G127" s="135" t="s">
        <v>286</v>
      </c>
      <c r="H127" s="136">
        <v>65</v>
      </c>
      <c r="I127" s="137"/>
      <c r="J127" s="138">
        <f>ROUND(I127*H127,2)</f>
        <v>0</v>
      </c>
      <c r="K127" s="134" t="s">
        <v>18</v>
      </c>
      <c r="L127" s="32"/>
      <c r="M127" s="139" t="s">
        <v>18</v>
      </c>
      <c r="N127" s="140" t="s">
        <v>42</v>
      </c>
      <c r="P127" s="141">
        <f>O127*H127</f>
        <v>0</v>
      </c>
      <c r="Q127" s="141">
        <v>0</v>
      </c>
      <c r="R127" s="141">
        <f>Q127*H127</f>
        <v>0</v>
      </c>
      <c r="S127" s="141">
        <v>0</v>
      </c>
      <c r="T127" s="142">
        <f>S127*H127</f>
        <v>0</v>
      </c>
      <c r="AR127" s="143" t="s">
        <v>195</v>
      </c>
      <c r="AT127" s="143" t="s">
        <v>191</v>
      </c>
      <c r="AU127" s="143" t="s">
        <v>80</v>
      </c>
      <c r="AY127" s="17" t="s">
        <v>189</v>
      </c>
      <c r="BE127" s="144">
        <f>IF(N127="základní",J127,0)</f>
        <v>0</v>
      </c>
      <c r="BF127" s="144">
        <f>IF(N127="snížená",J127,0)</f>
        <v>0</v>
      </c>
      <c r="BG127" s="144">
        <f>IF(N127="zákl. přenesená",J127,0)</f>
        <v>0</v>
      </c>
      <c r="BH127" s="144">
        <f>IF(N127="sníž. přenesená",J127,0)</f>
        <v>0</v>
      </c>
      <c r="BI127" s="144">
        <f>IF(N127="nulová",J127,0)</f>
        <v>0</v>
      </c>
      <c r="BJ127" s="17" t="s">
        <v>78</v>
      </c>
      <c r="BK127" s="144">
        <f>ROUND(I127*H127,2)</f>
        <v>0</v>
      </c>
      <c r="BL127" s="17" t="s">
        <v>195</v>
      </c>
      <c r="BM127" s="143" t="s">
        <v>520</v>
      </c>
    </row>
    <row r="128" spans="2:65" s="1" customFormat="1" ht="24.2" customHeight="1">
      <c r="B128" s="32"/>
      <c r="C128" s="132" t="s">
        <v>361</v>
      </c>
      <c r="D128" s="132" t="s">
        <v>191</v>
      </c>
      <c r="E128" s="133" t="s">
        <v>2881</v>
      </c>
      <c r="F128" s="134" t="s">
        <v>2882</v>
      </c>
      <c r="G128" s="135" t="s">
        <v>286</v>
      </c>
      <c r="H128" s="136">
        <v>250</v>
      </c>
      <c r="I128" s="137"/>
      <c r="J128" s="138">
        <f>ROUND(I128*H128,2)</f>
        <v>0</v>
      </c>
      <c r="K128" s="134" t="s">
        <v>18</v>
      </c>
      <c r="L128" s="32"/>
      <c r="M128" s="139" t="s">
        <v>18</v>
      </c>
      <c r="N128" s="140" t="s">
        <v>42</v>
      </c>
      <c r="P128" s="141">
        <f>O128*H128</f>
        <v>0</v>
      </c>
      <c r="Q128" s="141">
        <v>0</v>
      </c>
      <c r="R128" s="141">
        <f>Q128*H128</f>
        <v>0</v>
      </c>
      <c r="S128" s="141">
        <v>0</v>
      </c>
      <c r="T128" s="142">
        <f>S128*H128</f>
        <v>0</v>
      </c>
      <c r="AR128" s="143" t="s">
        <v>195</v>
      </c>
      <c r="AT128" s="143" t="s">
        <v>191</v>
      </c>
      <c r="AU128" s="143" t="s">
        <v>80</v>
      </c>
      <c r="AY128" s="17" t="s">
        <v>189</v>
      </c>
      <c r="BE128" s="144">
        <f>IF(N128="základní",J128,0)</f>
        <v>0</v>
      </c>
      <c r="BF128" s="144">
        <f>IF(N128="snížená",J128,0)</f>
        <v>0</v>
      </c>
      <c r="BG128" s="144">
        <f>IF(N128="zákl. přenesená",J128,0)</f>
        <v>0</v>
      </c>
      <c r="BH128" s="144">
        <f>IF(N128="sníž. přenesená",J128,0)</f>
        <v>0</v>
      </c>
      <c r="BI128" s="144">
        <f>IF(N128="nulová",J128,0)</f>
        <v>0</v>
      </c>
      <c r="BJ128" s="17" t="s">
        <v>78</v>
      </c>
      <c r="BK128" s="144">
        <f>ROUND(I128*H128,2)</f>
        <v>0</v>
      </c>
      <c r="BL128" s="17" t="s">
        <v>195</v>
      </c>
      <c r="BM128" s="143" t="s">
        <v>534</v>
      </c>
    </row>
    <row r="129" spans="2:65" s="1" customFormat="1" ht="24.2" customHeight="1">
      <c r="B129" s="32"/>
      <c r="C129" s="132" t="s">
        <v>367</v>
      </c>
      <c r="D129" s="132" t="s">
        <v>191</v>
      </c>
      <c r="E129" s="133" t="s">
        <v>2883</v>
      </c>
      <c r="F129" s="134" t="s">
        <v>2884</v>
      </c>
      <c r="G129" s="135" t="s">
        <v>286</v>
      </c>
      <c r="H129" s="136">
        <v>20</v>
      </c>
      <c r="I129" s="137"/>
      <c r="J129" s="138">
        <f>ROUND(I129*H129,2)</f>
        <v>0</v>
      </c>
      <c r="K129" s="134" t="s">
        <v>18</v>
      </c>
      <c r="L129" s="32"/>
      <c r="M129" s="139" t="s">
        <v>18</v>
      </c>
      <c r="N129" s="140" t="s">
        <v>42</v>
      </c>
      <c r="P129" s="141">
        <f>O129*H129</f>
        <v>0</v>
      </c>
      <c r="Q129" s="141">
        <v>0</v>
      </c>
      <c r="R129" s="141">
        <f>Q129*H129</f>
        <v>0</v>
      </c>
      <c r="S129" s="141">
        <v>0</v>
      </c>
      <c r="T129" s="142">
        <f>S129*H129</f>
        <v>0</v>
      </c>
      <c r="AR129" s="143" t="s">
        <v>195</v>
      </c>
      <c r="AT129" s="143" t="s">
        <v>191</v>
      </c>
      <c r="AU129" s="143" t="s">
        <v>80</v>
      </c>
      <c r="AY129" s="17" t="s">
        <v>189</v>
      </c>
      <c r="BE129" s="144">
        <f>IF(N129="základní",J129,0)</f>
        <v>0</v>
      </c>
      <c r="BF129" s="144">
        <f>IF(N129="snížená",J129,0)</f>
        <v>0</v>
      </c>
      <c r="BG129" s="144">
        <f>IF(N129="zákl. přenesená",J129,0)</f>
        <v>0</v>
      </c>
      <c r="BH129" s="144">
        <f>IF(N129="sníž. přenesená",J129,0)</f>
        <v>0</v>
      </c>
      <c r="BI129" s="144">
        <f>IF(N129="nulová",J129,0)</f>
        <v>0</v>
      </c>
      <c r="BJ129" s="17" t="s">
        <v>78</v>
      </c>
      <c r="BK129" s="144">
        <f>ROUND(I129*H129,2)</f>
        <v>0</v>
      </c>
      <c r="BL129" s="17" t="s">
        <v>195</v>
      </c>
      <c r="BM129" s="143" t="s">
        <v>548</v>
      </c>
    </row>
    <row r="130" spans="2:65" s="1" customFormat="1" ht="21.75" customHeight="1">
      <c r="B130" s="32"/>
      <c r="C130" s="132" t="s">
        <v>374</v>
      </c>
      <c r="D130" s="132" t="s">
        <v>191</v>
      </c>
      <c r="E130" s="133" t="s">
        <v>2885</v>
      </c>
      <c r="F130" s="134" t="s">
        <v>2886</v>
      </c>
      <c r="G130" s="135" t="s">
        <v>286</v>
      </c>
      <c r="H130" s="136">
        <v>240</v>
      </c>
      <c r="I130" s="137"/>
      <c r="J130" s="138">
        <f>ROUND(I130*H130,2)</f>
        <v>0</v>
      </c>
      <c r="K130" s="134" t="s">
        <v>18</v>
      </c>
      <c r="L130" s="32"/>
      <c r="M130" s="139" t="s">
        <v>18</v>
      </c>
      <c r="N130" s="140" t="s">
        <v>42</v>
      </c>
      <c r="P130" s="141">
        <f>O130*H130</f>
        <v>0</v>
      </c>
      <c r="Q130" s="141">
        <v>0</v>
      </c>
      <c r="R130" s="141">
        <f>Q130*H130</f>
        <v>0</v>
      </c>
      <c r="S130" s="141">
        <v>0</v>
      </c>
      <c r="T130" s="142">
        <f>S130*H130</f>
        <v>0</v>
      </c>
      <c r="AR130" s="143" t="s">
        <v>195</v>
      </c>
      <c r="AT130" s="143" t="s">
        <v>191</v>
      </c>
      <c r="AU130" s="143" t="s">
        <v>80</v>
      </c>
      <c r="AY130" s="17" t="s">
        <v>189</v>
      </c>
      <c r="BE130" s="144">
        <f>IF(N130="základní",J130,0)</f>
        <v>0</v>
      </c>
      <c r="BF130" s="144">
        <f>IF(N130="snížená",J130,0)</f>
        <v>0</v>
      </c>
      <c r="BG130" s="144">
        <f>IF(N130="zákl. přenesená",J130,0)</f>
        <v>0</v>
      </c>
      <c r="BH130" s="144">
        <f>IF(N130="sníž. přenesená",J130,0)</f>
        <v>0</v>
      </c>
      <c r="BI130" s="144">
        <f>IF(N130="nulová",J130,0)</f>
        <v>0</v>
      </c>
      <c r="BJ130" s="17" t="s">
        <v>78</v>
      </c>
      <c r="BK130" s="144">
        <f>ROUND(I130*H130,2)</f>
        <v>0</v>
      </c>
      <c r="BL130" s="17" t="s">
        <v>195</v>
      </c>
      <c r="BM130" s="143" t="s">
        <v>558</v>
      </c>
    </row>
    <row r="131" spans="2:65" s="1" customFormat="1" ht="16.5" customHeight="1">
      <c r="B131" s="32"/>
      <c r="C131" s="132" t="s">
        <v>381</v>
      </c>
      <c r="D131" s="132" t="s">
        <v>191</v>
      </c>
      <c r="E131" s="133" t="s">
        <v>2887</v>
      </c>
      <c r="F131" s="134" t="s">
        <v>2888</v>
      </c>
      <c r="G131" s="135" t="s">
        <v>286</v>
      </c>
      <c r="H131" s="136">
        <v>78</v>
      </c>
      <c r="I131" s="137"/>
      <c r="J131" s="138">
        <f>ROUND(I131*H131,2)</f>
        <v>0</v>
      </c>
      <c r="K131" s="134" t="s">
        <v>18</v>
      </c>
      <c r="L131" s="32"/>
      <c r="M131" s="139" t="s">
        <v>18</v>
      </c>
      <c r="N131" s="140" t="s">
        <v>42</v>
      </c>
      <c r="P131" s="141">
        <f>O131*H131</f>
        <v>0</v>
      </c>
      <c r="Q131" s="141">
        <v>0</v>
      </c>
      <c r="R131" s="141">
        <f>Q131*H131</f>
        <v>0</v>
      </c>
      <c r="S131" s="141">
        <v>0</v>
      </c>
      <c r="T131" s="142">
        <f>S131*H131</f>
        <v>0</v>
      </c>
      <c r="AR131" s="143" t="s">
        <v>195</v>
      </c>
      <c r="AT131" s="143" t="s">
        <v>191</v>
      </c>
      <c r="AU131" s="143" t="s">
        <v>80</v>
      </c>
      <c r="AY131" s="17" t="s">
        <v>189</v>
      </c>
      <c r="BE131" s="144">
        <f>IF(N131="základní",J131,0)</f>
        <v>0</v>
      </c>
      <c r="BF131" s="144">
        <f>IF(N131="snížená",J131,0)</f>
        <v>0</v>
      </c>
      <c r="BG131" s="144">
        <f>IF(N131="zákl. přenesená",J131,0)</f>
        <v>0</v>
      </c>
      <c r="BH131" s="144">
        <f>IF(N131="sníž. přenesená",J131,0)</f>
        <v>0</v>
      </c>
      <c r="BI131" s="144">
        <f>IF(N131="nulová",J131,0)</f>
        <v>0</v>
      </c>
      <c r="BJ131" s="17" t="s">
        <v>78</v>
      </c>
      <c r="BK131" s="144">
        <f>ROUND(I131*H131,2)</f>
        <v>0</v>
      </c>
      <c r="BL131" s="17" t="s">
        <v>195</v>
      </c>
      <c r="BM131" s="143" t="s">
        <v>572</v>
      </c>
    </row>
    <row r="132" spans="2:65" s="11" customFormat="1" ht="22.9" customHeight="1">
      <c r="B132" s="120"/>
      <c r="D132" s="121" t="s">
        <v>70</v>
      </c>
      <c r="E132" s="130" t="s">
        <v>2889</v>
      </c>
      <c r="F132" s="130" t="s">
        <v>2890</v>
      </c>
      <c r="I132" s="123"/>
      <c r="J132" s="131">
        <f>BK132</f>
        <v>0</v>
      </c>
      <c r="L132" s="120"/>
      <c r="M132" s="125"/>
      <c r="P132" s="126">
        <f>SUM(P133:P148)</f>
        <v>0</v>
      </c>
      <c r="R132" s="126">
        <f>SUM(R133:R148)</f>
        <v>0</v>
      </c>
      <c r="T132" s="127">
        <f>SUM(T133:T148)</f>
        <v>0</v>
      </c>
      <c r="AR132" s="121" t="s">
        <v>78</v>
      </c>
      <c r="AT132" s="128" t="s">
        <v>70</v>
      </c>
      <c r="AU132" s="128" t="s">
        <v>78</v>
      </c>
      <c r="AY132" s="121" t="s">
        <v>189</v>
      </c>
      <c r="BK132" s="129">
        <f>SUM(BK133:BK148)</f>
        <v>0</v>
      </c>
    </row>
    <row r="133" spans="2:65" s="1" customFormat="1" ht="24.2" customHeight="1">
      <c r="B133" s="32"/>
      <c r="C133" s="132" t="s">
        <v>388</v>
      </c>
      <c r="D133" s="132" t="s">
        <v>191</v>
      </c>
      <c r="E133" s="133" t="s">
        <v>2891</v>
      </c>
      <c r="F133" s="134" t="s">
        <v>2892</v>
      </c>
      <c r="G133" s="135" t="s">
        <v>286</v>
      </c>
      <c r="H133" s="136">
        <v>65</v>
      </c>
      <c r="I133" s="137"/>
      <c r="J133" s="138">
        <f t="shared" ref="J133:J148" si="20">ROUND(I133*H133,2)</f>
        <v>0</v>
      </c>
      <c r="K133" s="134" t="s">
        <v>18</v>
      </c>
      <c r="L133" s="32"/>
      <c r="M133" s="139" t="s">
        <v>18</v>
      </c>
      <c r="N133" s="140" t="s">
        <v>42</v>
      </c>
      <c r="P133" s="141">
        <f t="shared" ref="P133:P148" si="21">O133*H133</f>
        <v>0</v>
      </c>
      <c r="Q133" s="141">
        <v>0</v>
      </c>
      <c r="R133" s="141">
        <f t="shared" ref="R133:R148" si="22">Q133*H133</f>
        <v>0</v>
      </c>
      <c r="S133" s="141">
        <v>0</v>
      </c>
      <c r="T133" s="142">
        <f t="shared" ref="T133:T148" si="23">S133*H133</f>
        <v>0</v>
      </c>
      <c r="AR133" s="143" t="s">
        <v>195</v>
      </c>
      <c r="AT133" s="143" t="s">
        <v>191</v>
      </c>
      <c r="AU133" s="143" t="s">
        <v>80</v>
      </c>
      <c r="AY133" s="17" t="s">
        <v>189</v>
      </c>
      <c r="BE133" s="144">
        <f t="shared" ref="BE133:BE148" si="24">IF(N133="základní",J133,0)</f>
        <v>0</v>
      </c>
      <c r="BF133" s="144">
        <f t="shared" ref="BF133:BF148" si="25">IF(N133="snížená",J133,0)</f>
        <v>0</v>
      </c>
      <c r="BG133" s="144">
        <f t="shared" ref="BG133:BG148" si="26">IF(N133="zákl. přenesená",J133,0)</f>
        <v>0</v>
      </c>
      <c r="BH133" s="144">
        <f t="shared" ref="BH133:BH148" si="27">IF(N133="sníž. přenesená",J133,0)</f>
        <v>0</v>
      </c>
      <c r="BI133" s="144">
        <f t="shared" ref="BI133:BI148" si="28">IF(N133="nulová",J133,0)</f>
        <v>0</v>
      </c>
      <c r="BJ133" s="17" t="s">
        <v>78</v>
      </c>
      <c r="BK133" s="144">
        <f t="shared" ref="BK133:BK148" si="29">ROUND(I133*H133,2)</f>
        <v>0</v>
      </c>
      <c r="BL133" s="17" t="s">
        <v>195</v>
      </c>
      <c r="BM133" s="143" t="s">
        <v>586</v>
      </c>
    </row>
    <row r="134" spans="2:65" s="1" customFormat="1" ht="16.5" customHeight="1">
      <c r="B134" s="32"/>
      <c r="C134" s="132" t="s">
        <v>394</v>
      </c>
      <c r="D134" s="132" t="s">
        <v>191</v>
      </c>
      <c r="E134" s="133" t="s">
        <v>2893</v>
      </c>
      <c r="F134" s="134" t="s">
        <v>2894</v>
      </c>
      <c r="G134" s="135" t="s">
        <v>2417</v>
      </c>
      <c r="H134" s="136">
        <v>1</v>
      </c>
      <c r="I134" s="137"/>
      <c r="J134" s="138">
        <f t="shared" si="20"/>
        <v>0</v>
      </c>
      <c r="K134" s="134" t="s">
        <v>18</v>
      </c>
      <c r="L134" s="32"/>
      <c r="M134" s="139" t="s">
        <v>18</v>
      </c>
      <c r="N134" s="140" t="s">
        <v>42</v>
      </c>
      <c r="P134" s="141">
        <f t="shared" si="21"/>
        <v>0</v>
      </c>
      <c r="Q134" s="141">
        <v>0</v>
      </c>
      <c r="R134" s="141">
        <f t="shared" si="22"/>
        <v>0</v>
      </c>
      <c r="S134" s="141">
        <v>0</v>
      </c>
      <c r="T134" s="142">
        <f t="shared" si="23"/>
        <v>0</v>
      </c>
      <c r="AR134" s="143" t="s">
        <v>195</v>
      </c>
      <c r="AT134" s="143" t="s">
        <v>191</v>
      </c>
      <c r="AU134" s="143" t="s">
        <v>80</v>
      </c>
      <c r="AY134" s="17" t="s">
        <v>189</v>
      </c>
      <c r="BE134" s="144">
        <f t="shared" si="24"/>
        <v>0</v>
      </c>
      <c r="BF134" s="144">
        <f t="shared" si="25"/>
        <v>0</v>
      </c>
      <c r="BG134" s="144">
        <f t="shared" si="26"/>
        <v>0</v>
      </c>
      <c r="BH134" s="144">
        <f t="shared" si="27"/>
        <v>0</v>
      </c>
      <c r="BI134" s="144">
        <f t="shared" si="28"/>
        <v>0</v>
      </c>
      <c r="BJ134" s="17" t="s">
        <v>78</v>
      </c>
      <c r="BK134" s="144">
        <f t="shared" si="29"/>
        <v>0</v>
      </c>
      <c r="BL134" s="17" t="s">
        <v>195</v>
      </c>
      <c r="BM134" s="143" t="s">
        <v>602</v>
      </c>
    </row>
    <row r="135" spans="2:65" s="1" customFormat="1" ht="24.2" customHeight="1">
      <c r="B135" s="32"/>
      <c r="C135" s="132" t="s">
        <v>399</v>
      </c>
      <c r="D135" s="132" t="s">
        <v>191</v>
      </c>
      <c r="E135" s="133" t="s">
        <v>2895</v>
      </c>
      <c r="F135" s="134" t="s">
        <v>2896</v>
      </c>
      <c r="G135" s="135" t="s">
        <v>286</v>
      </c>
      <c r="H135" s="136">
        <v>15</v>
      </c>
      <c r="I135" s="137"/>
      <c r="J135" s="138">
        <f t="shared" si="20"/>
        <v>0</v>
      </c>
      <c r="K135" s="134" t="s">
        <v>18</v>
      </c>
      <c r="L135" s="32"/>
      <c r="M135" s="139" t="s">
        <v>18</v>
      </c>
      <c r="N135" s="140" t="s">
        <v>42</v>
      </c>
      <c r="P135" s="141">
        <f t="shared" si="21"/>
        <v>0</v>
      </c>
      <c r="Q135" s="141">
        <v>0</v>
      </c>
      <c r="R135" s="141">
        <f t="shared" si="22"/>
        <v>0</v>
      </c>
      <c r="S135" s="141">
        <v>0</v>
      </c>
      <c r="T135" s="142">
        <f t="shared" si="23"/>
        <v>0</v>
      </c>
      <c r="AR135" s="143" t="s">
        <v>195</v>
      </c>
      <c r="AT135" s="143" t="s">
        <v>191</v>
      </c>
      <c r="AU135" s="143" t="s">
        <v>80</v>
      </c>
      <c r="AY135" s="17" t="s">
        <v>189</v>
      </c>
      <c r="BE135" s="144">
        <f t="shared" si="24"/>
        <v>0</v>
      </c>
      <c r="BF135" s="144">
        <f t="shared" si="25"/>
        <v>0</v>
      </c>
      <c r="BG135" s="144">
        <f t="shared" si="26"/>
        <v>0</v>
      </c>
      <c r="BH135" s="144">
        <f t="shared" si="27"/>
        <v>0</v>
      </c>
      <c r="BI135" s="144">
        <f t="shared" si="28"/>
        <v>0</v>
      </c>
      <c r="BJ135" s="17" t="s">
        <v>78</v>
      </c>
      <c r="BK135" s="144">
        <f t="shared" si="29"/>
        <v>0</v>
      </c>
      <c r="BL135" s="17" t="s">
        <v>195</v>
      </c>
      <c r="BM135" s="143" t="s">
        <v>977</v>
      </c>
    </row>
    <row r="136" spans="2:65" s="1" customFormat="1" ht="24.2" customHeight="1">
      <c r="B136" s="32"/>
      <c r="C136" s="132" t="s">
        <v>405</v>
      </c>
      <c r="D136" s="132" t="s">
        <v>191</v>
      </c>
      <c r="E136" s="133" t="s">
        <v>2897</v>
      </c>
      <c r="F136" s="134" t="s">
        <v>2898</v>
      </c>
      <c r="G136" s="135" t="s">
        <v>286</v>
      </c>
      <c r="H136" s="136">
        <v>20</v>
      </c>
      <c r="I136" s="137"/>
      <c r="J136" s="138">
        <f t="shared" si="20"/>
        <v>0</v>
      </c>
      <c r="K136" s="134" t="s">
        <v>18</v>
      </c>
      <c r="L136" s="32"/>
      <c r="M136" s="139" t="s">
        <v>18</v>
      </c>
      <c r="N136" s="140" t="s">
        <v>42</v>
      </c>
      <c r="P136" s="141">
        <f t="shared" si="21"/>
        <v>0</v>
      </c>
      <c r="Q136" s="141">
        <v>0</v>
      </c>
      <c r="R136" s="141">
        <f t="shared" si="22"/>
        <v>0</v>
      </c>
      <c r="S136" s="141">
        <v>0</v>
      </c>
      <c r="T136" s="142">
        <f t="shared" si="23"/>
        <v>0</v>
      </c>
      <c r="AR136" s="143" t="s">
        <v>195</v>
      </c>
      <c r="AT136" s="143" t="s">
        <v>191</v>
      </c>
      <c r="AU136" s="143" t="s">
        <v>80</v>
      </c>
      <c r="AY136" s="17" t="s">
        <v>189</v>
      </c>
      <c r="BE136" s="144">
        <f t="shared" si="24"/>
        <v>0</v>
      </c>
      <c r="BF136" s="144">
        <f t="shared" si="25"/>
        <v>0</v>
      </c>
      <c r="BG136" s="144">
        <f t="shared" si="26"/>
        <v>0</v>
      </c>
      <c r="BH136" s="144">
        <f t="shared" si="27"/>
        <v>0</v>
      </c>
      <c r="BI136" s="144">
        <f t="shared" si="28"/>
        <v>0</v>
      </c>
      <c r="BJ136" s="17" t="s">
        <v>78</v>
      </c>
      <c r="BK136" s="144">
        <f t="shared" si="29"/>
        <v>0</v>
      </c>
      <c r="BL136" s="17" t="s">
        <v>195</v>
      </c>
      <c r="BM136" s="143" t="s">
        <v>989</v>
      </c>
    </row>
    <row r="137" spans="2:65" s="1" customFormat="1" ht="24.2" customHeight="1">
      <c r="B137" s="32"/>
      <c r="C137" s="132" t="s">
        <v>412</v>
      </c>
      <c r="D137" s="132" t="s">
        <v>191</v>
      </c>
      <c r="E137" s="133" t="s">
        <v>2899</v>
      </c>
      <c r="F137" s="134" t="s">
        <v>2900</v>
      </c>
      <c r="G137" s="135" t="s">
        <v>286</v>
      </c>
      <c r="H137" s="136">
        <v>30</v>
      </c>
      <c r="I137" s="137"/>
      <c r="J137" s="138">
        <f t="shared" si="20"/>
        <v>0</v>
      </c>
      <c r="K137" s="134" t="s">
        <v>18</v>
      </c>
      <c r="L137" s="32"/>
      <c r="M137" s="139" t="s">
        <v>18</v>
      </c>
      <c r="N137" s="140" t="s">
        <v>42</v>
      </c>
      <c r="P137" s="141">
        <f t="shared" si="21"/>
        <v>0</v>
      </c>
      <c r="Q137" s="141">
        <v>0</v>
      </c>
      <c r="R137" s="141">
        <f t="shared" si="22"/>
        <v>0</v>
      </c>
      <c r="S137" s="141">
        <v>0</v>
      </c>
      <c r="T137" s="142">
        <f t="shared" si="23"/>
        <v>0</v>
      </c>
      <c r="AR137" s="143" t="s">
        <v>195</v>
      </c>
      <c r="AT137" s="143" t="s">
        <v>191</v>
      </c>
      <c r="AU137" s="143" t="s">
        <v>80</v>
      </c>
      <c r="AY137" s="17" t="s">
        <v>189</v>
      </c>
      <c r="BE137" s="144">
        <f t="shared" si="24"/>
        <v>0</v>
      </c>
      <c r="BF137" s="144">
        <f t="shared" si="25"/>
        <v>0</v>
      </c>
      <c r="BG137" s="144">
        <f t="shared" si="26"/>
        <v>0</v>
      </c>
      <c r="BH137" s="144">
        <f t="shared" si="27"/>
        <v>0</v>
      </c>
      <c r="BI137" s="144">
        <f t="shared" si="28"/>
        <v>0</v>
      </c>
      <c r="BJ137" s="17" t="s">
        <v>78</v>
      </c>
      <c r="BK137" s="144">
        <f t="shared" si="29"/>
        <v>0</v>
      </c>
      <c r="BL137" s="17" t="s">
        <v>195</v>
      </c>
      <c r="BM137" s="143" t="s">
        <v>999</v>
      </c>
    </row>
    <row r="138" spans="2:65" s="1" customFormat="1" ht="24.2" customHeight="1">
      <c r="B138" s="32"/>
      <c r="C138" s="132" t="s">
        <v>419</v>
      </c>
      <c r="D138" s="132" t="s">
        <v>191</v>
      </c>
      <c r="E138" s="133" t="s">
        <v>2901</v>
      </c>
      <c r="F138" s="134" t="s">
        <v>2902</v>
      </c>
      <c r="G138" s="135" t="s">
        <v>286</v>
      </c>
      <c r="H138" s="136">
        <v>80</v>
      </c>
      <c r="I138" s="137"/>
      <c r="J138" s="138">
        <f t="shared" si="20"/>
        <v>0</v>
      </c>
      <c r="K138" s="134" t="s">
        <v>18</v>
      </c>
      <c r="L138" s="32"/>
      <c r="M138" s="139" t="s">
        <v>18</v>
      </c>
      <c r="N138" s="140" t="s">
        <v>42</v>
      </c>
      <c r="P138" s="141">
        <f t="shared" si="21"/>
        <v>0</v>
      </c>
      <c r="Q138" s="141">
        <v>0</v>
      </c>
      <c r="R138" s="141">
        <f t="shared" si="22"/>
        <v>0</v>
      </c>
      <c r="S138" s="141">
        <v>0</v>
      </c>
      <c r="T138" s="142">
        <f t="shared" si="23"/>
        <v>0</v>
      </c>
      <c r="AR138" s="143" t="s">
        <v>195</v>
      </c>
      <c r="AT138" s="143" t="s">
        <v>191</v>
      </c>
      <c r="AU138" s="143" t="s">
        <v>80</v>
      </c>
      <c r="AY138" s="17" t="s">
        <v>189</v>
      </c>
      <c r="BE138" s="144">
        <f t="shared" si="24"/>
        <v>0</v>
      </c>
      <c r="BF138" s="144">
        <f t="shared" si="25"/>
        <v>0</v>
      </c>
      <c r="BG138" s="144">
        <f t="shared" si="26"/>
        <v>0</v>
      </c>
      <c r="BH138" s="144">
        <f t="shared" si="27"/>
        <v>0</v>
      </c>
      <c r="BI138" s="144">
        <f t="shared" si="28"/>
        <v>0</v>
      </c>
      <c r="BJ138" s="17" t="s">
        <v>78</v>
      </c>
      <c r="BK138" s="144">
        <f t="shared" si="29"/>
        <v>0</v>
      </c>
      <c r="BL138" s="17" t="s">
        <v>195</v>
      </c>
      <c r="BM138" s="143" t="s">
        <v>1010</v>
      </c>
    </row>
    <row r="139" spans="2:65" s="1" customFormat="1" ht="24.2" customHeight="1">
      <c r="B139" s="32"/>
      <c r="C139" s="132" t="s">
        <v>424</v>
      </c>
      <c r="D139" s="132" t="s">
        <v>191</v>
      </c>
      <c r="E139" s="133" t="s">
        <v>2903</v>
      </c>
      <c r="F139" s="134" t="s">
        <v>2904</v>
      </c>
      <c r="G139" s="135" t="s">
        <v>286</v>
      </c>
      <c r="H139" s="136">
        <v>50</v>
      </c>
      <c r="I139" s="137"/>
      <c r="J139" s="138">
        <f t="shared" si="20"/>
        <v>0</v>
      </c>
      <c r="K139" s="134" t="s">
        <v>18</v>
      </c>
      <c r="L139" s="32"/>
      <c r="M139" s="139" t="s">
        <v>18</v>
      </c>
      <c r="N139" s="140" t="s">
        <v>42</v>
      </c>
      <c r="P139" s="141">
        <f t="shared" si="21"/>
        <v>0</v>
      </c>
      <c r="Q139" s="141">
        <v>0</v>
      </c>
      <c r="R139" s="141">
        <f t="shared" si="22"/>
        <v>0</v>
      </c>
      <c r="S139" s="141">
        <v>0</v>
      </c>
      <c r="T139" s="142">
        <f t="shared" si="23"/>
        <v>0</v>
      </c>
      <c r="AR139" s="143" t="s">
        <v>195</v>
      </c>
      <c r="AT139" s="143" t="s">
        <v>191</v>
      </c>
      <c r="AU139" s="143" t="s">
        <v>80</v>
      </c>
      <c r="AY139" s="17" t="s">
        <v>189</v>
      </c>
      <c r="BE139" s="144">
        <f t="shared" si="24"/>
        <v>0</v>
      </c>
      <c r="BF139" s="144">
        <f t="shared" si="25"/>
        <v>0</v>
      </c>
      <c r="BG139" s="144">
        <f t="shared" si="26"/>
        <v>0</v>
      </c>
      <c r="BH139" s="144">
        <f t="shared" si="27"/>
        <v>0</v>
      </c>
      <c r="BI139" s="144">
        <f t="shared" si="28"/>
        <v>0</v>
      </c>
      <c r="BJ139" s="17" t="s">
        <v>78</v>
      </c>
      <c r="BK139" s="144">
        <f t="shared" si="29"/>
        <v>0</v>
      </c>
      <c r="BL139" s="17" t="s">
        <v>195</v>
      </c>
      <c r="BM139" s="143" t="s">
        <v>1022</v>
      </c>
    </row>
    <row r="140" spans="2:65" s="1" customFormat="1" ht="24.2" customHeight="1">
      <c r="B140" s="32"/>
      <c r="C140" s="132" t="s">
        <v>430</v>
      </c>
      <c r="D140" s="132" t="s">
        <v>191</v>
      </c>
      <c r="E140" s="133" t="s">
        <v>2905</v>
      </c>
      <c r="F140" s="134" t="s">
        <v>2906</v>
      </c>
      <c r="G140" s="135" t="s">
        <v>286</v>
      </c>
      <c r="H140" s="136">
        <v>2400</v>
      </c>
      <c r="I140" s="137"/>
      <c r="J140" s="138">
        <f t="shared" si="20"/>
        <v>0</v>
      </c>
      <c r="K140" s="134" t="s">
        <v>18</v>
      </c>
      <c r="L140" s="32"/>
      <c r="M140" s="139" t="s">
        <v>18</v>
      </c>
      <c r="N140" s="140" t="s">
        <v>42</v>
      </c>
      <c r="P140" s="141">
        <f t="shared" si="21"/>
        <v>0</v>
      </c>
      <c r="Q140" s="141">
        <v>0</v>
      </c>
      <c r="R140" s="141">
        <f t="shared" si="22"/>
        <v>0</v>
      </c>
      <c r="S140" s="141">
        <v>0</v>
      </c>
      <c r="T140" s="142">
        <f t="shared" si="23"/>
        <v>0</v>
      </c>
      <c r="AR140" s="143" t="s">
        <v>195</v>
      </c>
      <c r="AT140" s="143" t="s">
        <v>191</v>
      </c>
      <c r="AU140" s="143" t="s">
        <v>80</v>
      </c>
      <c r="AY140" s="17" t="s">
        <v>189</v>
      </c>
      <c r="BE140" s="144">
        <f t="shared" si="24"/>
        <v>0</v>
      </c>
      <c r="BF140" s="144">
        <f t="shared" si="25"/>
        <v>0</v>
      </c>
      <c r="BG140" s="144">
        <f t="shared" si="26"/>
        <v>0</v>
      </c>
      <c r="BH140" s="144">
        <f t="shared" si="27"/>
        <v>0</v>
      </c>
      <c r="BI140" s="144">
        <f t="shared" si="28"/>
        <v>0</v>
      </c>
      <c r="BJ140" s="17" t="s">
        <v>78</v>
      </c>
      <c r="BK140" s="144">
        <f t="shared" si="29"/>
        <v>0</v>
      </c>
      <c r="BL140" s="17" t="s">
        <v>195</v>
      </c>
      <c r="BM140" s="143" t="s">
        <v>1035</v>
      </c>
    </row>
    <row r="141" spans="2:65" s="1" customFormat="1" ht="24.2" customHeight="1">
      <c r="B141" s="32"/>
      <c r="C141" s="132" t="s">
        <v>439</v>
      </c>
      <c r="D141" s="132" t="s">
        <v>191</v>
      </c>
      <c r="E141" s="133" t="s">
        <v>2907</v>
      </c>
      <c r="F141" s="134" t="s">
        <v>2908</v>
      </c>
      <c r="G141" s="135" t="s">
        <v>286</v>
      </c>
      <c r="H141" s="136">
        <v>890</v>
      </c>
      <c r="I141" s="137"/>
      <c r="J141" s="138">
        <f t="shared" si="20"/>
        <v>0</v>
      </c>
      <c r="K141" s="134" t="s">
        <v>18</v>
      </c>
      <c r="L141" s="32"/>
      <c r="M141" s="139" t="s">
        <v>18</v>
      </c>
      <c r="N141" s="140" t="s">
        <v>42</v>
      </c>
      <c r="P141" s="141">
        <f t="shared" si="21"/>
        <v>0</v>
      </c>
      <c r="Q141" s="141">
        <v>0</v>
      </c>
      <c r="R141" s="141">
        <f t="shared" si="22"/>
        <v>0</v>
      </c>
      <c r="S141" s="141">
        <v>0</v>
      </c>
      <c r="T141" s="142">
        <f t="shared" si="23"/>
        <v>0</v>
      </c>
      <c r="AR141" s="143" t="s">
        <v>195</v>
      </c>
      <c r="AT141" s="143" t="s">
        <v>191</v>
      </c>
      <c r="AU141" s="143" t="s">
        <v>80</v>
      </c>
      <c r="AY141" s="17" t="s">
        <v>189</v>
      </c>
      <c r="BE141" s="144">
        <f t="shared" si="24"/>
        <v>0</v>
      </c>
      <c r="BF141" s="144">
        <f t="shared" si="25"/>
        <v>0</v>
      </c>
      <c r="BG141" s="144">
        <f t="shared" si="26"/>
        <v>0</v>
      </c>
      <c r="BH141" s="144">
        <f t="shared" si="27"/>
        <v>0</v>
      </c>
      <c r="BI141" s="144">
        <f t="shared" si="28"/>
        <v>0</v>
      </c>
      <c r="BJ141" s="17" t="s">
        <v>78</v>
      </c>
      <c r="BK141" s="144">
        <f t="shared" si="29"/>
        <v>0</v>
      </c>
      <c r="BL141" s="17" t="s">
        <v>195</v>
      </c>
      <c r="BM141" s="143" t="s">
        <v>1046</v>
      </c>
    </row>
    <row r="142" spans="2:65" s="1" customFormat="1" ht="24.2" customHeight="1">
      <c r="B142" s="32"/>
      <c r="C142" s="132" t="s">
        <v>444</v>
      </c>
      <c r="D142" s="132" t="s">
        <v>191</v>
      </c>
      <c r="E142" s="133" t="s">
        <v>2909</v>
      </c>
      <c r="F142" s="134" t="s">
        <v>2910</v>
      </c>
      <c r="G142" s="135" t="s">
        <v>286</v>
      </c>
      <c r="H142" s="136">
        <v>80</v>
      </c>
      <c r="I142" s="137"/>
      <c r="J142" s="138">
        <f t="shared" si="20"/>
        <v>0</v>
      </c>
      <c r="K142" s="134" t="s">
        <v>18</v>
      </c>
      <c r="L142" s="32"/>
      <c r="M142" s="139" t="s">
        <v>18</v>
      </c>
      <c r="N142" s="140" t="s">
        <v>42</v>
      </c>
      <c r="P142" s="141">
        <f t="shared" si="21"/>
        <v>0</v>
      </c>
      <c r="Q142" s="141">
        <v>0</v>
      </c>
      <c r="R142" s="141">
        <f t="shared" si="22"/>
        <v>0</v>
      </c>
      <c r="S142" s="141">
        <v>0</v>
      </c>
      <c r="T142" s="142">
        <f t="shared" si="23"/>
        <v>0</v>
      </c>
      <c r="AR142" s="143" t="s">
        <v>195</v>
      </c>
      <c r="AT142" s="143" t="s">
        <v>191</v>
      </c>
      <c r="AU142" s="143" t="s">
        <v>80</v>
      </c>
      <c r="AY142" s="17" t="s">
        <v>189</v>
      </c>
      <c r="BE142" s="144">
        <f t="shared" si="24"/>
        <v>0</v>
      </c>
      <c r="BF142" s="144">
        <f t="shared" si="25"/>
        <v>0</v>
      </c>
      <c r="BG142" s="144">
        <f t="shared" si="26"/>
        <v>0</v>
      </c>
      <c r="BH142" s="144">
        <f t="shared" si="27"/>
        <v>0</v>
      </c>
      <c r="BI142" s="144">
        <f t="shared" si="28"/>
        <v>0</v>
      </c>
      <c r="BJ142" s="17" t="s">
        <v>78</v>
      </c>
      <c r="BK142" s="144">
        <f t="shared" si="29"/>
        <v>0</v>
      </c>
      <c r="BL142" s="17" t="s">
        <v>195</v>
      </c>
      <c r="BM142" s="143" t="s">
        <v>1058</v>
      </c>
    </row>
    <row r="143" spans="2:65" s="1" customFormat="1" ht="33" customHeight="1">
      <c r="B143" s="32"/>
      <c r="C143" s="132" t="s">
        <v>449</v>
      </c>
      <c r="D143" s="132" t="s">
        <v>191</v>
      </c>
      <c r="E143" s="133" t="s">
        <v>2911</v>
      </c>
      <c r="F143" s="134" t="s">
        <v>2912</v>
      </c>
      <c r="G143" s="135" t="s">
        <v>286</v>
      </c>
      <c r="H143" s="136">
        <v>70</v>
      </c>
      <c r="I143" s="137"/>
      <c r="J143" s="138">
        <f t="shared" si="20"/>
        <v>0</v>
      </c>
      <c r="K143" s="134" t="s">
        <v>18</v>
      </c>
      <c r="L143" s="32"/>
      <c r="M143" s="139" t="s">
        <v>18</v>
      </c>
      <c r="N143" s="140" t="s">
        <v>42</v>
      </c>
      <c r="P143" s="141">
        <f t="shared" si="21"/>
        <v>0</v>
      </c>
      <c r="Q143" s="141">
        <v>0</v>
      </c>
      <c r="R143" s="141">
        <f t="shared" si="22"/>
        <v>0</v>
      </c>
      <c r="S143" s="141">
        <v>0</v>
      </c>
      <c r="T143" s="142">
        <f t="shared" si="23"/>
        <v>0</v>
      </c>
      <c r="AR143" s="143" t="s">
        <v>195</v>
      </c>
      <c r="AT143" s="143" t="s">
        <v>191</v>
      </c>
      <c r="AU143" s="143" t="s">
        <v>80</v>
      </c>
      <c r="AY143" s="17" t="s">
        <v>189</v>
      </c>
      <c r="BE143" s="144">
        <f t="shared" si="24"/>
        <v>0</v>
      </c>
      <c r="BF143" s="144">
        <f t="shared" si="25"/>
        <v>0</v>
      </c>
      <c r="BG143" s="144">
        <f t="shared" si="26"/>
        <v>0</v>
      </c>
      <c r="BH143" s="144">
        <f t="shared" si="27"/>
        <v>0</v>
      </c>
      <c r="BI143" s="144">
        <f t="shared" si="28"/>
        <v>0</v>
      </c>
      <c r="BJ143" s="17" t="s">
        <v>78</v>
      </c>
      <c r="BK143" s="144">
        <f t="shared" si="29"/>
        <v>0</v>
      </c>
      <c r="BL143" s="17" t="s">
        <v>195</v>
      </c>
      <c r="BM143" s="143" t="s">
        <v>1068</v>
      </c>
    </row>
    <row r="144" spans="2:65" s="1" customFormat="1" ht="24.2" customHeight="1">
      <c r="B144" s="32"/>
      <c r="C144" s="132" t="s">
        <v>455</v>
      </c>
      <c r="D144" s="132" t="s">
        <v>191</v>
      </c>
      <c r="E144" s="133" t="s">
        <v>2913</v>
      </c>
      <c r="F144" s="134" t="s">
        <v>2914</v>
      </c>
      <c r="G144" s="135" t="s">
        <v>286</v>
      </c>
      <c r="H144" s="136">
        <v>95</v>
      </c>
      <c r="I144" s="137"/>
      <c r="J144" s="138">
        <f t="shared" si="20"/>
        <v>0</v>
      </c>
      <c r="K144" s="134" t="s">
        <v>18</v>
      </c>
      <c r="L144" s="32"/>
      <c r="M144" s="139" t="s">
        <v>18</v>
      </c>
      <c r="N144" s="140" t="s">
        <v>42</v>
      </c>
      <c r="P144" s="141">
        <f t="shared" si="21"/>
        <v>0</v>
      </c>
      <c r="Q144" s="141">
        <v>0</v>
      </c>
      <c r="R144" s="141">
        <f t="shared" si="22"/>
        <v>0</v>
      </c>
      <c r="S144" s="141">
        <v>0</v>
      </c>
      <c r="T144" s="142">
        <f t="shared" si="23"/>
        <v>0</v>
      </c>
      <c r="AR144" s="143" t="s">
        <v>195</v>
      </c>
      <c r="AT144" s="143" t="s">
        <v>191</v>
      </c>
      <c r="AU144" s="143" t="s">
        <v>80</v>
      </c>
      <c r="AY144" s="17" t="s">
        <v>189</v>
      </c>
      <c r="BE144" s="144">
        <f t="shared" si="24"/>
        <v>0</v>
      </c>
      <c r="BF144" s="144">
        <f t="shared" si="25"/>
        <v>0</v>
      </c>
      <c r="BG144" s="144">
        <f t="shared" si="26"/>
        <v>0</v>
      </c>
      <c r="BH144" s="144">
        <f t="shared" si="27"/>
        <v>0</v>
      </c>
      <c r="BI144" s="144">
        <f t="shared" si="28"/>
        <v>0</v>
      </c>
      <c r="BJ144" s="17" t="s">
        <v>78</v>
      </c>
      <c r="BK144" s="144">
        <f t="shared" si="29"/>
        <v>0</v>
      </c>
      <c r="BL144" s="17" t="s">
        <v>195</v>
      </c>
      <c r="BM144" s="143" t="s">
        <v>1079</v>
      </c>
    </row>
    <row r="145" spans="2:65" s="1" customFormat="1" ht="24.2" customHeight="1">
      <c r="B145" s="32"/>
      <c r="C145" s="132" t="s">
        <v>460</v>
      </c>
      <c r="D145" s="132" t="s">
        <v>191</v>
      </c>
      <c r="E145" s="133" t="s">
        <v>2915</v>
      </c>
      <c r="F145" s="134" t="s">
        <v>2916</v>
      </c>
      <c r="G145" s="135" t="s">
        <v>286</v>
      </c>
      <c r="H145" s="136">
        <v>180</v>
      </c>
      <c r="I145" s="137"/>
      <c r="J145" s="138">
        <f t="shared" si="20"/>
        <v>0</v>
      </c>
      <c r="K145" s="134" t="s">
        <v>18</v>
      </c>
      <c r="L145" s="32"/>
      <c r="M145" s="139" t="s">
        <v>18</v>
      </c>
      <c r="N145" s="140" t="s">
        <v>42</v>
      </c>
      <c r="P145" s="141">
        <f t="shared" si="21"/>
        <v>0</v>
      </c>
      <c r="Q145" s="141">
        <v>0</v>
      </c>
      <c r="R145" s="141">
        <f t="shared" si="22"/>
        <v>0</v>
      </c>
      <c r="S145" s="141">
        <v>0</v>
      </c>
      <c r="T145" s="142">
        <f t="shared" si="23"/>
        <v>0</v>
      </c>
      <c r="AR145" s="143" t="s">
        <v>195</v>
      </c>
      <c r="AT145" s="143" t="s">
        <v>191</v>
      </c>
      <c r="AU145" s="143" t="s">
        <v>80</v>
      </c>
      <c r="AY145" s="17" t="s">
        <v>189</v>
      </c>
      <c r="BE145" s="144">
        <f t="shared" si="24"/>
        <v>0</v>
      </c>
      <c r="BF145" s="144">
        <f t="shared" si="25"/>
        <v>0</v>
      </c>
      <c r="BG145" s="144">
        <f t="shared" si="26"/>
        <v>0</v>
      </c>
      <c r="BH145" s="144">
        <f t="shared" si="27"/>
        <v>0</v>
      </c>
      <c r="BI145" s="144">
        <f t="shared" si="28"/>
        <v>0</v>
      </c>
      <c r="BJ145" s="17" t="s">
        <v>78</v>
      </c>
      <c r="BK145" s="144">
        <f t="shared" si="29"/>
        <v>0</v>
      </c>
      <c r="BL145" s="17" t="s">
        <v>195</v>
      </c>
      <c r="BM145" s="143" t="s">
        <v>1091</v>
      </c>
    </row>
    <row r="146" spans="2:65" s="1" customFormat="1" ht="24.2" customHeight="1">
      <c r="B146" s="32"/>
      <c r="C146" s="132" t="s">
        <v>467</v>
      </c>
      <c r="D146" s="132" t="s">
        <v>191</v>
      </c>
      <c r="E146" s="133" t="s">
        <v>2917</v>
      </c>
      <c r="F146" s="134" t="s">
        <v>2918</v>
      </c>
      <c r="G146" s="135" t="s">
        <v>286</v>
      </c>
      <c r="H146" s="136">
        <v>120</v>
      </c>
      <c r="I146" s="137"/>
      <c r="J146" s="138">
        <f t="shared" si="20"/>
        <v>0</v>
      </c>
      <c r="K146" s="134" t="s">
        <v>18</v>
      </c>
      <c r="L146" s="32"/>
      <c r="M146" s="139" t="s">
        <v>18</v>
      </c>
      <c r="N146" s="140" t="s">
        <v>42</v>
      </c>
      <c r="P146" s="141">
        <f t="shared" si="21"/>
        <v>0</v>
      </c>
      <c r="Q146" s="141">
        <v>0</v>
      </c>
      <c r="R146" s="141">
        <f t="shared" si="22"/>
        <v>0</v>
      </c>
      <c r="S146" s="141">
        <v>0</v>
      </c>
      <c r="T146" s="142">
        <f t="shared" si="23"/>
        <v>0</v>
      </c>
      <c r="AR146" s="143" t="s">
        <v>195</v>
      </c>
      <c r="AT146" s="143" t="s">
        <v>191</v>
      </c>
      <c r="AU146" s="143" t="s">
        <v>80</v>
      </c>
      <c r="AY146" s="17" t="s">
        <v>189</v>
      </c>
      <c r="BE146" s="144">
        <f t="shared" si="24"/>
        <v>0</v>
      </c>
      <c r="BF146" s="144">
        <f t="shared" si="25"/>
        <v>0</v>
      </c>
      <c r="BG146" s="144">
        <f t="shared" si="26"/>
        <v>0</v>
      </c>
      <c r="BH146" s="144">
        <f t="shared" si="27"/>
        <v>0</v>
      </c>
      <c r="BI146" s="144">
        <f t="shared" si="28"/>
        <v>0</v>
      </c>
      <c r="BJ146" s="17" t="s">
        <v>78</v>
      </c>
      <c r="BK146" s="144">
        <f t="shared" si="29"/>
        <v>0</v>
      </c>
      <c r="BL146" s="17" t="s">
        <v>195</v>
      </c>
      <c r="BM146" s="143" t="s">
        <v>1102</v>
      </c>
    </row>
    <row r="147" spans="2:65" s="1" customFormat="1" ht="24.2" customHeight="1">
      <c r="B147" s="32"/>
      <c r="C147" s="132" t="s">
        <v>473</v>
      </c>
      <c r="D147" s="132" t="s">
        <v>191</v>
      </c>
      <c r="E147" s="133" t="s">
        <v>2919</v>
      </c>
      <c r="F147" s="134" t="s">
        <v>2920</v>
      </c>
      <c r="G147" s="135" t="s">
        <v>286</v>
      </c>
      <c r="H147" s="136">
        <v>80</v>
      </c>
      <c r="I147" s="137"/>
      <c r="J147" s="138">
        <f t="shared" si="20"/>
        <v>0</v>
      </c>
      <c r="K147" s="134" t="s">
        <v>18</v>
      </c>
      <c r="L147" s="32"/>
      <c r="M147" s="139" t="s">
        <v>18</v>
      </c>
      <c r="N147" s="140" t="s">
        <v>42</v>
      </c>
      <c r="P147" s="141">
        <f t="shared" si="21"/>
        <v>0</v>
      </c>
      <c r="Q147" s="141">
        <v>0</v>
      </c>
      <c r="R147" s="141">
        <f t="shared" si="22"/>
        <v>0</v>
      </c>
      <c r="S147" s="141">
        <v>0</v>
      </c>
      <c r="T147" s="142">
        <f t="shared" si="23"/>
        <v>0</v>
      </c>
      <c r="AR147" s="143" t="s">
        <v>195</v>
      </c>
      <c r="AT147" s="143" t="s">
        <v>191</v>
      </c>
      <c r="AU147" s="143" t="s">
        <v>80</v>
      </c>
      <c r="AY147" s="17" t="s">
        <v>189</v>
      </c>
      <c r="BE147" s="144">
        <f t="shared" si="24"/>
        <v>0</v>
      </c>
      <c r="BF147" s="144">
        <f t="shared" si="25"/>
        <v>0</v>
      </c>
      <c r="BG147" s="144">
        <f t="shared" si="26"/>
        <v>0</v>
      </c>
      <c r="BH147" s="144">
        <f t="shared" si="27"/>
        <v>0</v>
      </c>
      <c r="BI147" s="144">
        <f t="shared" si="28"/>
        <v>0</v>
      </c>
      <c r="BJ147" s="17" t="s">
        <v>78</v>
      </c>
      <c r="BK147" s="144">
        <f t="shared" si="29"/>
        <v>0</v>
      </c>
      <c r="BL147" s="17" t="s">
        <v>195</v>
      </c>
      <c r="BM147" s="143" t="s">
        <v>1115</v>
      </c>
    </row>
    <row r="148" spans="2:65" s="1" customFormat="1" ht="24.2" customHeight="1">
      <c r="B148" s="32"/>
      <c r="C148" s="132" t="s">
        <v>479</v>
      </c>
      <c r="D148" s="132" t="s">
        <v>191</v>
      </c>
      <c r="E148" s="133" t="s">
        <v>2921</v>
      </c>
      <c r="F148" s="134" t="s">
        <v>2922</v>
      </c>
      <c r="G148" s="135" t="s">
        <v>286</v>
      </c>
      <c r="H148" s="136">
        <v>50</v>
      </c>
      <c r="I148" s="137"/>
      <c r="J148" s="138">
        <f t="shared" si="20"/>
        <v>0</v>
      </c>
      <c r="K148" s="134" t="s">
        <v>18</v>
      </c>
      <c r="L148" s="32"/>
      <c r="M148" s="139" t="s">
        <v>18</v>
      </c>
      <c r="N148" s="140" t="s">
        <v>42</v>
      </c>
      <c r="P148" s="141">
        <f t="shared" si="21"/>
        <v>0</v>
      </c>
      <c r="Q148" s="141">
        <v>0</v>
      </c>
      <c r="R148" s="141">
        <f t="shared" si="22"/>
        <v>0</v>
      </c>
      <c r="S148" s="141">
        <v>0</v>
      </c>
      <c r="T148" s="142">
        <f t="shared" si="23"/>
        <v>0</v>
      </c>
      <c r="AR148" s="143" t="s">
        <v>195</v>
      </c>
      <c r="AT148" s="143" t="s">
        <v>191</v>
      </c>
      <c r="AU148" s="143" t="s">
        <v>80</v>
      </c>
      <c r="AY148" s="17" t="s">
        <v>189</v>
      </c>
      <c r="BE148" s="144">
        <f t="shared" si="24"/>
        <v>0</v>
      </c>
      <c r="BF148" s="144">
        <f t="shared" si="25"/>
        <v>0</v>
      </c>
      <c r="BG148" s="144">
        <f t="shared" si="26"/>
        <v>0</v>
      </c>
      <c r="BH148" s="144">
        <f t="shared" si="27"/>
        <v>0</v>
      </c>
      <c r="BI148" s="144">
        <f t="shared" si="28"/>
        <v>0</v>
      </c>
      <c r="BJ148" s="17" t="s">
        <v>78</v>
      </c>
      <c r="BK148" s="144">
        <f t="shared" si="29"/>
        <v>0</v>
      </c>
      <c r="BL148" s="17" t="s">
        <v>195</v>
      </c>
      <c r="BM148" s="143" t="s">
        <v>1127</v>
      </c>
    </row>
    <row r="149" spans="2:65" s="11" customFormat="1" ht="22.9" customHeight="1">
      <c r="B149" s="120"/>
      <c r="D149" s="121" t="s">
        <v>70</v>
      </c>
      <c r="E149" s="130" t="s">
        <v>2923</v>
      </c>
      <c r="F149" s="130" t="s">
        <v>2924</v>
      </c>
      <c r="I149" s="123"/>
      <c r="J149" s="131">
        <f>BK149</f>
        <v>0</v>
      </c>
      <c r="L149" s="120"/>
      <c r="M149" s="125"/>
      <c r="P149" s="126">
        <f>SUM(P150:P154)</f>
        <v>0</v>
      </c>
      <c r="R149" s="126">
        <f>SUM(R150:R154)</f>
        <v>0</v>
      </c>
      <c r="T149" s="127">
        <f>SUM(T150:T154)</f>
        <v>0</v>
      </c>
      <c r="AR149" s="121" t="s">
        <v>78</v>
      </c>
      <c r="AT149" s="128" t="s">
        <v>70</v>
      </c>
      <c r="AU149" s="128" t="s">
        <v>78</v>
      </c>
      <c r="AY149" s="121" t="s">
        <v>189</v>
      </c>
      <c r="BK149" s="129">
        <f>SUM(BK150:BK154)</f>
        <v>0</v>
      </c>
    </row>
    <row r="150" spans="2:65" s="1" customFormat="1" ht="24.2" customHeight="1">
      <c r="B150" s="32"/>
      <c r="C150" s="132" t="s">
        <v>485</v>
      </c>
      <c r="D150" s="132" t="s">
        <v>191</v>
      </c>
      <c r="E150" s="133" t="s">
        <v>2925</v>
      </c>
      <c r="F150" s="134" t="s">
        <v>2926</v>
      </c>
      <c r="G150" s="135" t="s">
        <v>2417</v>
      </c>
      <c r="H150" s="136">
        <v>1</v>
      </c>
      <c r="I150" s="137"/>
      <c r="J150" s="138">
        <f>ROUND(I150*H150,2)</f>
        <v>0</v>
      </c>
      <c r="K150" s="134" t="s">
        <v>18</v>
      </c>
      <c r="L150" s="32"/>
      <c r="M150" s="139" t="s">
        <v>18</v>
      </c>
      <c r="N150" s="140" t="s">
        <v>42</v>
      </c>
      <c r="P150" s="141">
        <f>O150*H150</f>
        <v>0</v>
      </c>
      <c r="Q150" s="141">
        <v>0</v>
      </c>
      <c r="R150" s="141">
        <f>Q150*H150</f>
        <v>0</v>
      </c>
      <c r="S150" s="141">
        <v>0</v>
      </c>
      <c r="T150" s="142">
        <f>S150*H150</f>
        <v>0</v>
      </c>
      <c r="AR150" s="143" t="s">
        <v>195</v>
      </c>
      <c r="AT150" s="143" t="s">
        <v>191</v>
      </c>
      <c r="AU150" s="143" t="s">
        <v>80</v>
      </c>
      <c r="AY150" s="17" t="s">
        <v>189</v>
      </c>
      <c r="BE150" s="144">
        <f>IF(N150="základní",J150,0)</f>
        <v>0</v>
      </c>
      <c r="BF150" s="144">
        <f>IF(N150="snížená",J150,0)</f>
        <v>0</v>
      </c>
      <c r="BG150" s="144">
        <f>IF(N150="zákl. přenesená",J150,0)</f>
        <v>0</v>
      </c>
      <c r="BH150" s="144">
        <f>IF(N150="sníž. přenesená",J150,0)</f>
        <v>0</v>
      </c>
      <c r="BI150" s="144">
        <f>IF(N150="nulová",J150,0)</f>
        <v>0</v>
      </c>
      <c r="BJ150" s="17" t="s">
        <v>78</v>
      </c>
      <c r="BK150" s="144">
        <f>ROUND(I150*H150,2)</f>
        <v>0</v>
      </c>
      <c r="BL150" s="17" t="s">
        <v>195</v>
      </c>
      <c r="BM150" s="143" t="s">
        <v>1140</v>
      </c>
    </row>
    <row r="151" spans="2:65" s="1" customFormat="1" ht="24.2" customHeight="1">
      <c r="B151" s="32"/>
      <c r="C151" s="132" t="s">
        <v>491</v>
      </c>
      <c r="D151" s="132" t="s">
        <v>191</v>
      </c>
      <c r="E151" s="133" t="s">
        <v>2927</v>
      </c>
      <c r="F151" s="134" t="s">
        <v>2928</v>
      </c>
      <c r="G151" s="135" t="s">
        <v>2417</v>
      </c>
      <c r="H151" s="136">
        <v>1</v>
      </c>
      <c r="I151" s="137"/>
      <c r="J151" s="138">
        <f>ROUND(I151*H151,2)</f>
        <v>0</v>
      </c>
      <c r="K151" s="134" t="s">
        <v>18</v>
      </c>
      <c r="L151" s="32"/>
      <c r="M151" s="139" t="s">
        <v>18</v>
      </c>
      <c r="N151" s="140" t="s">
        <v>42</v>
      </c>
      <c r="P151" s="141">
        <f>O151*H151</f>
        <v>0</v>
      </c>
      <c r="Q151" s="141">
        <v>0</v>
      </c>
      <c r="R151" s="141">
        <f>Q151*H151</f>
        <v>0</v>
      </c>
      <c r="S151" s="141">
        <v>0</v>
      </c>
      <c r="T151" s="142">
        <f>S151*H151</f>
        <v>0</v>
      </c>
      <c r="AR151" s="143" t="s">
        <v>195</v>
      </c>
      <c r="AT151" s="143" t="s">
        <v>191</v>
      </c>
      <c r="AU151" s="143" t="s">
        <v>80</v>
      </c>
      <c r="AY151" s="17" t="s">
        <v>189</v>
      </c>
      <c r="BE151" s="144">
        <f>IF(N151="základní",J151,0)</f>
        <v>0</v>
      </c>
      <c r="BF151" s="144">
        <f>IF(N151="snížená",J151,0)</f>
        <v>0</v>
      </c>
      <c r="BG151" s="144">
        <f>IF(N151="zákl. přenesená",J151,0)</f>
        <v>0</v>
      </c>
      <c r="BH151" s="144">
        <f>IF(N151="sníž. přenesená",J151,0)</f>
        <v>0</v>
      </c>
      <c r="BI151" s="144">
        <f>IF(N151="nulová",J151,0)</f>
        <v>0</v>
      </c>
      <c r="BJ151" s="17" t="s">
        <v>78</v>
      </c>
      <c r="BK151" s="144">
        <f>ROUND(I151*H151,2)</f>
        <v>0</v>
      </c>
      <c r="BL151" s="17" t="s">
        <v>195</v>
      </c>
      <c r="BM151" s="143" t="s">
        <v>1151</v>
      </c>
    </row>
    <row r="152" spans="2:65" s="1" customFormat="1" ht="24.2" customHeight="1">
      <c r="B152" s="32"/>
      <c r="C152" s="132" t="s">
        <v>497</v>
      </c>
      <c r="D152" s="132" t="s">
        <v>191</v>
      </c>
      <c r="E152" s="133" t="s">
        <v>2929</v>
      </c>
      <c r="F152" s="134" t="s">
        <v>2930</v>
      </c>
      <c r="G152" s="135" t="s">
        <v>2417</v>
      </c>
      <c r="H152" s="136">
        <v>1</v>
      </c>
      <c r="I152" s="137"/>
      <c r="J152" s="138">
        <f>ROUND(I152*H152,2)</f>
        <v>0</v>
      </c>
      <c r="K152" s="134" t="s">
        <v>18</v>
      </c>
      <c r="L152" s="32"/>
      <c r="M152" s="139" t="s">
        <v>18</v>
      </c>
      <c r="N152" s="140" t="s">
        <v>42</v>
      </c>
      <c r="P152" s="141">
        <f>O152*H152</f>
        <v>0</v>
      </c>
      <c r="Q152" s="141">
        <v>0</v>
      </c>
      <c r="R152" s="141">
        <f>Q152*H152</f>
        <v>0</v>
      </c>
      <c r="S152" s="141">
        <v>0</v>
      </c>
      <c r="T152" s="142">
        <f>S152*H152</f>
        <v>0</v>
      </c>
      <c r="AR152" s="143" t="s">
        <v>195</v>
      </c>
      <c r="AT152" s="143" t="s">
        <v>191</v>
      </c>
      <c r="AU152" s="143" t="s">
        <v>80</v>
      </c>
      <c r="AY152" s="17" t="s">
        <v>189</v>
      </c>
      <c r="BE152" s="144">
        <f>IF(N152="základní",J152,0)</f>
        <v>0</v>
      </c>
      <c r="BF152" s="144">
        <f>IF(N152="snížená",J152,0)</f>
        <v>0</v>
      </c>
      <c r="BG152" s="144">
        <f>IF(N152="zákl. přenesená",J152,0)</f>
        <v>0</v>
      </c>
      <c r="BH152" s="144">
        <f>IF(N152="sníž. přenesená",J152,0)</f>
        <v>0</v>
      </c>
      <c r="BI152" s="144">
        <f>IF(N152="nulová",J152,0)</f>
        <v>0</v>
      </c>
      <c r="BJ152" s="17" t="s">
        <v>78</v>
      </c>
      <c r="BK152" s="144">
        <f>ROUND(I152*H152,2)</f>
        <v>0</v>
      </c>
      <c r="BL152" s="17" t="s">
        <v>195</v>
      </c>
      <c r="BM152" s="143" t="s">
        <v>1161</v>
      </c>
    </row>
    <row r="153" spans="2:65" s="1" customFormat="1" ht="24.2" customHeight="1">
      <c r="B153" s="32"/>
      <c r="C153" s="132" t="s">
        <v>502</v>
      </c>
      <c r="D153" s="132" t="s">
        <v>191</v>
      </c>
      <c r="E153" s="133" t="s">
        <v>2931</v>
      </c>
      <c r="F153" s="134" t="s">
        <v>2932</v>
      </c>
      <c r="G153" s="135" t="s">
        <v>2417</v>
      </c>
      <c r="H153" s="136">
        <v>1</v>
      </c>
      <c r="I153" s="137"/>
      <c r="J153" s="138">
        <f>ROUND(I153*H153,2)</f>
        <v>0</v>
      </c>
      <c r="K153" s="134" t="s">
        <v>18</v>
      </c>
      <c r="L153" s="32"/>
      <c r="M153" s="139" t="s">
        <v>18</v>
      </c>
      <c r="N153" s="140" t="s">
        <v>42</v>
      </c>
      <c r="P153" s="141">
        <f>O153*H153</f>
        <v>0</v>
      </c>
      <c r="Q153" s="141">
        <v>0</v>
      </c>
      <c r="R153" s="141">
        <f>Q153*H153</f>
        <v>0</v>
      </c>
      <c r="S153" s="141">
        <v>0</v>
      </c>
      <c r="T153" s="142">
        <f>S153*H153</f>
        <v>0</v>
      </c>
      <c r="AR153" s="143" t="s">
        <v>195</v>
      </c>
      <c r="AT153" s="143" t="s">
        <v>191</v>
      </c>
      <c r="AU153" s="143" t="s">
        <v>80</v>
      </c>
      <c r="AY153" s="17" t="s">
        <v>189</v>
      </c>
      <c r="BE153" s="144">
        <f>IF(N153="základní",J153,0)</f>
        <v>0</v>
      </c>
      <c r="BF153" s="144">
        <f>IF(N153="snížená",J153,0)</f>
        <v>0</v>
      </c>
      <c r="BG153" s="144">
        <f>IF(N153="zákl. přenesená",J153,0)</f>
        <v>0</v>
      </c>
      <c r="BH153" s="144">
        <f>IF(N153="sníž. přenesená",J153,0)</f>
        <v>0</v>
      </c>
      <c r="BI153" s="144">
        <f>IF(N153="nulová",J153,0)</f>
        <v>0</v>
      </c>
      <c r="BJ153" s="17" t="s">
        <v>78</v>
      </c>
      <c r="BK153" s="144">
        <f>ROUND(I153*H153,2)</f>
        <v>0</v>
      </c>
      <c r="BL153" s="17" t="s">
        <v>195</v>
      </c>
      <c r="BM153" s="143" t="s">
        <v>1171</v>
      </c>
    </row>
    <row r="154" spans="2:65" s="1" customFormat="1" ht="24.2" customHeight="1">
      <c r="B154" s="32"/>
      <c r="C154" s="132" t="s">
        <v>512</v>
      </c>
      <c r="D154" s="132" t="s">
        <v>191</v>
      </c>
      <c r="E154" s="133" t="s">
        <v>2933</v>
      </c>
      <c r="F154" s="134" t="s">
        <v>2934</v>
      </c>
      <c r="G154" s="135" t="s">
        <v>2417</v>
      </c>
      <c r="H154" s="136">
        <v>1</v>
      </c>
      <c r="I154" s="137"/>
      <c r="J154" s="138">
        <f>ROUND(I154*H154,2)</f>
        <v>0</v>
      </c>
      <c r="K154" s="134" t="s">
        <v>18</v>
      </c>
      <c r="L154" s="32"/>
      <c r="M154" s="139" t="s">
        <v>18</v>
      </c>
      <c r="N154" s="140" t="s">
        <v>42</v>
      </c>
      <c r="P154" s="141">
        <f>O154*H154</f>
        <v>0</v>
      </c>
      <c r="Q154" s="141">
        <v>0</v>
      </c>
      <c r="R154" s="141">
        <f>Q154*H154</f>
        <v>0</v>
      </c>
      <c r="S154" s="141">
        <v>0</v>
      </c>
      <c r="T154" s="142">
        <f>S154*H154</f>
        <v>0</v>
      </c>
      <c r="AR154" s="143" t="s">
        <v>195</v>
      </c>
      <c r="AT154" s="143" t="s">
        <v>191</v>
      </c>
      <c r="AU154" s="143" t="s">
        <v>80</v>
      </c>
      <c r="AY154" s="17" t="s">
        <v>189</v>
      </c>
      <c r="BE154" s="144">
        <f>IF(N154="základní",J154,0)</f>
        <v>0</v>
      </c>
      <c r="BF154" s="144">
        <f>IF(N154="snížená",J154,0)</f>
        <v>0</v>
      </c>
      <c r="BG154" s="144">
        <f>IF(N154="zákl. přenesená",J154,0)</f>
        <v>0</v>
      </c>
      <c r="BH154" s="144">
        <f>IF(N154="sníž. přenesená",J154,0)</f>
        <v>0</v>
      </c>
      <c r="BI154" s="144">
        <f>IF(N154="nulová",J154,0)</f>
        <v>0</v>
      </c>
      <c r="BJ154" s="17" t="s">
        <v>78</v>
      </c>
      <c r="BK154" s="144">
        <f>ROUND(I154*H154,2)</f>
        <v>0</v>
      </c>
      <c r="BL154" s="17" t="s">
        <v>195</v>
      </c>
      <c r="BM154" s="143" t="s">
        <v>1183</v>
      </c>
    </row>
    <row r="155" spans="2:65" s="11" customFormat="1" ht="22.9" customHeight="1">
      <c r="B155" s="120"/>
      <c r="D155" s="121" t="s">
        <v>70</v>
      </c>
      <c r="E155" s="130" t="s">
        <v>2935</v>
      </c>
      <c r="F155" s="130" t="s">
        <v>2936</v>
      </c>
      <c r="I155" s="123"/>
      <c r="J155" s="131">
        <f>BK155</f>
        <v>0</v>
      </c>
      <c r="L155" s="120"/>
      <c r="M155" s="125"/>
      <c r="P155" s="126">
        <f>SUM(P156:P182)</f>
        <v>0</v>
      </c>
      <c r="R155" s="126">
        <f>SUM(R156:R182)</f>
        <v>0</v>
      </c>
      <c r="T155" s="127">
        <f>SUM(T156:T182)</f>
        <v>0</v>
      </c>
      <c r="AR155" s="121" t="s">
        <v>78</v>
      </c>
      <c r="AT155" s="128" t="s">
        <v>70</v>
      </c>
      <c r="AU155" s="128" t="s">
        <v>78</v>
      </c>
      <c r="AY155" s="121" t="s">
        <v>189</v>
      </c>
      <c r="BK155" s="129">
        <f>SUM(BK156:BK182)</f>
        <v>0</v>
      </c>
    </row>
    <row r="156" spans="2:65" s="1" customFormat="1" ht="16.5" customHeight="1">
      <c r="B156" s="32"/>
      <c r="C156" s="132" t="s">
        <v>520</v>
      </c>
      <c r="D156" s="132" t="s">
        <v>191</v>
      </c>
      <c r="E156" s="133" t="s">
        <v>2937</v>
      </c>
      <c r="F156" s="134" t="s">
        <v>2938</v>
      </c>
      <c r="G156" s="135" t="s">
        <v>286</v>
      </c>
      <c r="H156" s="136">
        <v>150</v>
      </c>
      <c r="I156" s="137"/>
      <c r="J156" s="138">
        <f t="shared" ref="J156:J182" si="30">ROUND(I156*H156,2)</f>
        <v>0</v>
      </c>
      <c r="K156" s="134" t="s">
        <v>18</v>
      </c>
      <c r="L156" s="32"/>
      <c r="M156" s="139" t="s">
        <v>18</v>
      </c>
      <c r="N156" s="140" t="s">
        <v>42</v>
      </c>
      <c r="P156" s="141">
        <f t="shared" ref="P156:P182" si="31">O156*H156</f>
        <v>0</v>
      </c>
      <c r="Q156" s="141">
        <v>0</v>
      </c>
      <c r="R156" s="141">
        <f t="shared" ref="R156:R182" si="32">Q156*H156</f>
        <v>0</v>
      </c>
      <c r="S156" s="141">
        <v>0</v>
      </c>
      <c r="T156" s="142">
        <f t="shared" ref="T156:T182" si="33">S156*H156</f>
        <v>0</v>
      </c>
      <c r="AR156" s="143" t="s">
        <v>195</v>
      </c>
      <c r="AT156" s="143" t="s">
        <v>191</v>
      </c>
      <c r="AU156" s="143" t="s">
        <v>80</v>
      </c>
      <c r="AY156" s="17" t="s">
        <v>189</v>
      </c>
      <c r="BE156" s="144">
        <f t="shared" ref="BE156:BE182" si="34">IF(N156="základní",J156,0)</f>
        <v>0</v>
      </c>
      <c r="BF156" s="144">
        <f t="shared" ref="BF156:BF182" si="35">IF(N156="snížená",J156,0)</f>
        <v>0</v>
      </c>
      <c r="BG156" s="144">
        <f t="shared" ref="BG156:BG182" si="36">IF(N156="zákl. přenesená",J156,0)</f>
        <v>0</v>
      </c>
      <c r="BH156" s="144">
        <f t="shared" ref="BH156:BH182" si="37">IF(N156="sníž. přenesená",J156,0)</f>
        <v>0</v>
      </c>
      <c r="BI156" s="144">
        <f t="shared" ref="BI156:BI182" si="38">IF(N156="nulová",J156,0)</f>
        <v>0</v>
      </c>
      <c r="BJ156" s="17" t="s">
        <v>78</v>
      </c>
      <c r="BK156" s="144">
        <f t="shared" ref="BK156:BK182" si="39">ROUND(I156*H156,2)</f>
        <v>0</v>
      </c>
      <c r="BL156" s="17" t="s">
        <v>195</v>
      </c>
      <c r="BM156" s="143" t="s">
        <v>1193</v>
      </c>
    </row>
    <row r="157" spans="2:65" s="1" customFormat="1" ht="16.5" customHeight="1">
      <c r="B157" s="32"/>
      <c r="C157" s="132" t="s">
        <v>528</v>
      </c>
      <c r="D157" s="132" t="s">
        <v>191</v>
      </c>
      <c r="E157" s="133" t="s">
        <v>2939</v>
      </c>
      <c r="F157" s="134" t="s">
        <v>2940</v>
      </c>
      <c r="G157" s="135" t="s">
        <v>2417</v>
      </c>
      <c r="H157" s="136">
        <v>8</v>
      </c>
      <c r="I157" s="137"/>
      <c r="J157" s="138">
        <f t="shared" si="30"/>
        <v>0</v>
      </c>
      <c r="K157" s="134" t="s">
        <v>18</v>
      </c>
      <c r="L157" s="32"/>
      <c r="M157" s="139" t="s">
        <v>18</v>
      </c>
      <c r="N157" s="140" t="s">
        <v>42</v>
      </c>
      <c r="P157" s="141">
        <f t="shared" si="31"/>
        <v>0</v>
      </c>
      <c r="Q157" s="141">
        <v>0</v>
      </c>
      <c r="R157" s="141">
        <f t="shared" si="32"/>
        <v>0</v>
      </c>
      <c r="S157" s="141">
        <v>0</v>
      </c>
      <c r="T157" s="142">
        <f t="shared" si="33"/>
        <v>0</v>
      </c>
      <c r="AR157" s="143" t="s">
        <v>195</v>
      </c>
      <c r="AT157" s="143" t="s">
        <v>191</v>
      </c>
      <c r="AU157" s="143" t="s">
        <v>80</v>
      </c>
      <c r="AY157" s="17" t="s">
        <v>189</v>
      </c>
      <c r="BE157" s="144">
        <f t="shared" si="34"/>
        <v>0</v>
      </c>
      <c r="BF157" s="144">
        <f t="shared" si="35"/>
        <v>0</v>
      </c>
      <c r="BG157" s="144">
        <f t="shared" si="36"/>
        <v>0</v>
      </c>
      <c r="BH157" s="144">
        <f t="shared" si="37"/>
        <v>0</v>
      </c>
      <c r="BI157" s="144">
        <f t="shared" si="38"/>
        <v>0</v>
      </c>
      <c r="BJ157" s="17" t="s">
        <v>78</v>
      </c>
      <c r="BK157" s="144">
        <f t="shared" si="39"/>
        <v>0</v>
      </c>
      <c r="BL157" s="17" t="s">
        <v>195</v>
      </c>
      <c r="BM157" s="143" t="s">
        <v>1203</v>
      </c>
    </row>
    <row r="158" spans="2:65" s="1" customFormat="1" ht="16.5" customHeight="1">
      <c r="B158" s="32"/>
      <c r="C158" s="132" t="s">
        <v>534</v>
      </c>
      <c r="D158" s="132" t="s">
        <v>191</v>
      </c>
      <c r="E158" s="133" t="s">
        <v>2941</v>
      </c>
      <c r="F158" s="134" t="s">
        <v>2942</v>
      </c>
      <c r="G158" s="135" t="s">
        <v>2417</v>
      </c>
      <c r="H158" s="136">
        <v>8</v>
      </c>
      <c r="I158" s="137"/>
      <c r="J158" s="138">
        <f t="shared" si="30"/>
        <v>0</v>
      </c>
      <c r="K158" s="134" t="s">
        <v>18</v>
      </c>
      <c r="L158" s="32"/>
      <c r="M158" s="139" t="s">
        <v>18</v>
      </c>
      <c r="N158" s="140" t="s">
        <v>42</v>
      </c>
      <c r="P158" s="141">
        <f t="shared" si="31"/>
        <v>0</v>
      </c>
      <c r="Q158" s="141">
        <v>0</v>
      </c>
      <c r="R158" s="141">
        <f t="shared" si="32"/>
        <v>0</v>
      </c>
      <c r="S158" s="141">
        <v>0</v>
      </c>
      <c r="T158" s="142">
        <f t="shared" si="33"/>
        <v>0</v>
      </c>
      <c r="AR158" s="143" t="s">
        <v>195</v>
      </c>
      <c r="AT158" s="143" t="s">
        <v>191</v>
      </c>
      <c r="AU158" s="143" t="s">
        <v>80</v>
      </c>
      <c r="AY158" s="17" t="s">
        <v>189</v>
      </c>
      <c r="BE158" s="144">
        <f t="shared" si="34"/>
        <v>0</v>
      </c>
      <c r="BF158" s="144">
        <f t="shared" si="35"/>
        <v>0</v>
      </c>
      <c r="BG158" s="144">
        <f t="shared" si="36"/>
        <v>0</v>
      </c>
      <c r="BH158" s="144">
        <f t="shared" si="37"/>
        <v>0</v>
      </c>
      <c r="BI158" s="144">
        <f t="shared" si="38"/>
        <v>0</v>
      </c>
      <c r="BJ158" s="17" t="s">
        <v>78</v>
      </c>
      <c r="BK158" s="144">
        <f t="shared" si="39"/>
        <v>0</v>
      </c>
      <c r="BL158" s="17" t="s">
        <v>195</v>
      </c>
      <c r="BM158" s="143" t="s">
        <v>1213</v>
      </c>
    </row>
    <row r="159" spans="2:65" s="1" customFormat="1" ht="16.5" customHeight="1">
      <c r="B159" s="32"/>
      <c r="C159" s="132" t="s">
        <v>542</v>
      </c>
      <c r="D159" s="132" t="s">
        <v>191</v>
      </c>
      <c r="E159" s="133" t="s">
        <v>2943</v>
      </c>
      <c r="F159" s="134" t="s">
        <v>2944</v>
      </c>
      <c r="G159" s="135" t="s">
        <v>2417</v>
      </c>
      <c r="H159" s="136">
        <v>10</v>
      </c>
      <c r="I159" s="137"/>
      <c r="J159" s="138">
        <f t="shared" si="30"/>
        <v>0</v>
      </c>
      <c r="K159" s="134" t="s">
        <v>18</v>
      </c>
      <c r="L159" s="32"/>
      <c r="M159" s="139" t="s">
        <v>18</v>
      </c>
      <c r="N159" s="140" t="s">
        <v>42</v>
      </c>
      <c r="P159" s="141">
        <f t="shared" si="31"/>
        <v>0</v>
      </c>
      <c r="Q159" s="141">
        <v>0</v>
      </c>
      <c r="R159" s="141">
        <f t="shared" si="32"/>
        <v>0</v>
      </c>
      <c r="S159" s="141">
        <v>0</v>
      </c>
      <c r="T159" s="142">
        <f t="shared" si="33"/>
        <v>0</v>
      </c>
      <c r="AR159" s="143" t="s">
        <v>195</v>
      </c>
      <c r="AT159" s="143" t="s">
        <v>191</v>
      </c>
      <c r="AU159" s="143" t="s">
        <v>80</v>
      </c>
      <c r="AY159" s="17" t="s">
        <v>189</v>
      </c>
      <c r="BE159" s="144">
        <f t="shared" si="34"/>
        <v>0</v>
      </c>
      <c r="BF159" s="144">
        <f t="shared" si="35"/>
        <v>0</v>
      </c>
      <c r="BG159" s="144">
        <f t="shared" si="36"/>
        <v>0</v>
      </c>
      <c r="BH159" s="144">
        <f t="shared" si="37"/>
        <v>0</v>
      </c>
      <c r="BI159" s="144">
        <f t="shared" si="38"/>
        <v>0</v>
      </c>
      <c r="BJ159" s="17" t="s">
        <v>78</v>
      </c>
      <c r="BK159" s="144">
        <f t="shared" si="39"/>
        <v>0</v>
      </c>
      <c r="BL159" s="17" t="s">
        <v>195</v>
      </c>
      <c r="BM159" s="143" t="s">
        <v>1225</v>
      </c>
    </row>
    <row r="160" spans="2:65" s="1" customFormat="1" ht="21.75" customHeight="1">
      <c r="B160" s="32"/>
      <c r="C160" s="132" t="s">
        <v>548</v>
      </c>
      <c r="D160" s="132" t="s">
        <v>191</v>
      </c>
      <c r="E160" s="133" t="s">
        <v>2945</v>
      </c>
      <c r="F160" s="134" t="s">
        <v>2946</v>
      </c>
      <c r="G160" s="135" t="s">
        <v>2417</v>
      </c>
      <c r="H160" s="136">
        <v>21</v>
      </c>
      <c r="I160" s="137"/>
      <c r="J160" s="138">
        <f t="shared" si="30"/>
        <v>0</v>
      </c>
      <c r="K160" s="134" t="s">
        <v>18</v>
      </c>
      <c r="L160" s="32"/>
      <c r="M160" s="139" t="s">
        <v>18</v>
      </c>
      <c r="N160" s="140" t="s">
        <v>42</v>
      </c>
      <c r="P160" s="141">
        <f t="shared" si="31"/>
        <v>0</v>
      </c>
      <c r="Q160" s="141">
        <v>0</v>
      </c>
      <c r="R160" s="141">
        <f t="shared" si="32"/>
        <v>0</v>
      </c>
      <c r="S160" s="141">
        <v>0</v>
      </c>
      <c r="T160" s="142">
        <f t="shared" si="33"/>
        <v>0</v>
      </c>
      <c r="AR160" s="143" t="s">
        <v>195</v>
      </c>
      <c r="AT160" s="143" t="s">
        <v>191</v>
      </c>
      <c r="AU160" s="143" t="s">
        <v>80</v>
      </c>
      <c r="AY160" s="17" t="s">
        <v>189</v>
      </c>
      <c r="BE160" s="144">
        <f t="shared" si="34"/>
        <v>0</v>
      </c>
      <c r="BF160" s="144">
        <f t="shared" si="35"/>
        <v>0</v>
      </c>
      <c r="BG160" s="144">
        <f t="shared" si="36"/>
        <v>0</v>
      </c>
      <c r="BH160" s="144">
        <f t="shared" si="37"/>
        <v>0</v>
      </c>
      <c r="BI160" s="144">
        <f t="shared" si="38"/>
        <v>0</v>
      </c>
      <c r="BJ160" s="17" t="s">
        <v>78</v>
      </c>
      <c r="BK160" s="144">
        <f t="shared" si="39"/>
        <v>0</v>
      </c>
      <c r="BL160" s="17" t="s">
        <v>195</v>
      </c>
      <c r="BM160" s="143" t="s">
        <v>1236</v>
      </c>
    </row>
    <row r="161" spans="2:65" s="1" customFormat="1" ht="16.5" customHeight="1">
      <c r="B161" s="32"/>
      <c r="C161" s="132" t="s">
        <v>554</v>
      </c>
      <c r="D161" s="132" t="s">
        <v>191</v>
      </c>
      <c r="E161" s="133" t="s">
        <v>2947</v>
      </c>
      <c r="F161" s="134" t="s">
        <v>2948</v>
      </c>
      <c r="G161" s="135" t="s">
        <v>2417</v>
      </c>
      <c r="H161" s="136">
        <v>21</v>
      </c>
      <c r="I161" s="137"/>
      <c r="J161" s="138">
        <f t="shared" si="30"/>
        <v>0</v>
      </c>
      <c r="K161" s="134" t="s">
        <v>18</v>
      </c>
      <c r="L161" s="32"/>
      <c r="M161" s="139" t="s">
        <v>18</v>
      </c>
      <c r="N161" s="140" t="s">
        <v>42</v>
      </c>
      <c r="P161" s="141">
        <f t="shared" si="31"/>
        <v>0</v>
      </c>
      <c r="Q161" s="141">
        <v>0</v>
      </c>
      <c r="R161" s="141">
        <f t="shared" si="32"/>
        <v>0</v>
      </c>
      <c r="S161" s="141">
        <v>0</v>
      </c>
      <c r="T161" s="142">
        <f t="shared" si="33"/>
        <v>0</v>
      </c>
      <c r="AR161" s="143" t="s">
        <v>195</v>
      </c>
      <c r="AT161" s="143" t="s">
        <v>191</v>
      </c>
      <c r="AU161" s="143" t="s">
        <v>80</v>
      </c>
      <c r="AY161" s="17" t="s">
        <v>189</v>
      </c>
      <c r="BE161" s="144">
        <f t="shared" si="34"/>
        <v>0</v>
      </c>
      <c r="BF161" s="144">
        <f t="shared" si="35"/>
        <v>0</v>
      </c>
      <c r="BG161" s="144">
        <f t="shared" si="36"/>
        <v>0</v>
      </c>
      <c r="BH161" s="144">
        <f t="shared" si="37"/>
        <v>0</v>
      </c>
      <c r="BI161" s="144">
        <f t="shared" si="38"/>
        <v>0</v>
      </c>
      <c r="BJ161" s="17" t="s">
        <v>78</v>
      </c>
      <c r="BK161" s="144">
        <f t="shared" si="39"/>
        <v>0</v>
      </c>
      <c r="BL161" s="17" t="s">
        <v>195</v>
      </c>
      <c r="BM161" s="143" t="s">
        <v>1246</v>
      </c>
    </row>
    <row r="162" spans="2:65" s="1" customFormat="1" ht="16.5" customHeight="1">
      <c r="B162" s="32"/>
      <c r="C162" s="132" t="s">
        <v>558</v>
      </c>
      <c r="D162" s="132" t="s">
        <v>191</v>
      </c>
      <c r="E162" s="133" t="s">
        <v>2949</v>
      </c>
      <c r="F162" s="134" t="s">
        <v>2950</v>
      </c>
      <c r="G162" s="135" t="s">
        <v>2417</v>
      </c>
      <c r="H162" s="136">
        <v>80</v>
      </c>
      <c r="I162" s="137"/>
      <c r="J162" s="138">
        <f t="shared" si="30"/>
        <v>0</v>
      </c>
      <c r="K162" s="134" t="s">
        <v>18</v>
      </c>
      <c r="L162" s="32"/>
      <c r="M162" s="139" t="s">
        <v>18</v>
      </c>
      <c r="N162" s="140" t="s">
        <v>42</v>
      </c>
      <c r="P162" s="141">
        <f t="shared" si="31"/>
        <v>0</v>
      </c>
      <c r="Q162" s="141">
        <v>0</v>
      </c>
      <c r="R162" s="141">
        <f t="shared" si="32"/>
        <v>0</v>
      </c>
      <c r="S162" s="141">
        <v>0</v>
      </c>
      <c r="T162" s="142">
        <f t="shared" si="33"/>
        <v>0</v>
      </c>
      <c r="AR162" s="143" t="s">
        <v>195</v>
      </c>
      <c r="AT162" s="143" t="s">
        <v>191</v>
      </c>
      <c r="AU162" s="143" t="s">
        <v>80</v>
      </c>
      <c r="AY162" s="17" t="s">
        <v>189</v>
      </c>
      <c r="BE162" s="144">
        <f t="shared" si="34"/>
        <v>0</v>
      </c>
      <c r="BF162" s="144">
        <f t="shared" si="35"/>
        <v>0</v>
      </c>
      <c r="BG162" s="144">
        <f t="shared" si="36"/>
        <v>0</v>
      </c>
      <c r="BH162" s="144">
        <f t="shared" si="37"/>
        <v>0</v>
      </c>
      <c r="BI162" s="144">
        <f t="shared" si="38"/>
        <v>0</v>
      </c>
      <c r="BJ162" s="17" t="s">
        <v>78</v>
      </c>
      <c r="BK162" s="144">
        <f t="shared" si="39"/>
        <v>0</v>
      </c>
      <c r="BL162" s="17" t="s">
        <v>195</v>
      </c>
      <c r="BM162" s="143" t="s">
        <v>1258</v>
      </c>
    </row>
    <row r="163" spans="2:65" s="1" customFormat="1" ht="16.5" customHeight="1">
      <c r="B163" s="32"/>
      <c r="C163" s="132" t="s">
        <v>564</v>
      </c>
      <c r="D163" s="132" t="s">
        <v>191</v>
      </c>
      <c r="E163" s="133" t="s">
        <v>2951</v>
      </c>
      <c r="F163" s="134" t="s">
        <v>2952</v>
      </c>
      <c r="G163" s="135" t="s">
        <v>2417</v>
      </c>
      <c r="H163" s="136">
        <v>15</v>
      </c>
      <c r="I163" s="137"/>
      <c r="J163" s="138">
        <f t="shared" si="30"/>
        <v>0</v>
      </c>
      <c r="K163" s="134" t="s">
        <v>18</v>
      </c>
      <c r="L163" s="32"/>
      <c r="M163" s="139" t="s">
        <v>18</v>
      </c>
      <c r="N163" s="140" t="s">
        <v>42</v>
      </c>
      <c r="P163" s="141">
        <f t="shared" si="31"/>
        <v>0</v>
      </c>
      <c r="Q163" s="141">
        <v>0</v>
      </c>
      <c r="R163" s="141">
        <f t="shared" si="32"/>
        <v>0</v>
      </c>
      <c r="S163" s="141">
        <v>0</v>
      </c>
      <c r="T163" s="142">
        <f t="shared" si="33"/>
        <v>0</v>
      </c>
      <c r="AR163" s="143" t="s">
        <v>195</v>
      </c>
      <c r="AT163" s="143" t="s">
        <v>191</v>
      </c>
      <c r="AU163" s="143" t="s">
        <v>80</v>
      </c>
      <c r="AY163" s="17" t="s">
        <v>189</v>
      </c>
      <c r="BE163" s="144">
        <f t="shared" si="34"/>
        <v>0</v>
      </c>
      <c r="BF163" s="144">
        <f t="shared" si="35"/>
        <v>0</v>
      </c>
      <c r="BG163" s="144">
        <f t="shared" si="36"/>
        <v>0</v>
      </c>
      <c r="BH163" s="144">
        <f t="shared" si="37"/>
        <v>0</v>
      </c>
      <c r="BI163" s="144">
        <f t="shared" si="38"/>
        <v>0</v>
      </c>
      <c r="BJ163" s="17" t="s">
        <v>78</v>
      </c>
      <c r="BK163" s="144">
        <f t="shared" si="39"/>
        <v>0</v>
      </c>
      <c r="BL163" s="17" t="s">
        <v>195</v>
      </c>
      <c r="BM163" s="143" t="s">
        <v>1270</v>
      </c>
    </row>
    <row r="164" spans="2:65" s="1" customFormat="1" ht="16.5" customHeight="1">
      <c r="B164" s="32"/>
      <c r="C164" s="132" t="s">
        <v>572</v>
      </c>
      <c r="D164" s="132" t="s">
        <v>191</v>
      </c>
      <c r="E164" s="133" t="s">
        <v>2953</v>
      </c>
      <c r="F164" s="134" t="s">
        <v>2954</v>
      </c>
      <c r="G164" s="135" t="s">
        <v>286</v>
      </c>
      <c r="H164" s="136">
        <v>180</v>
      </c>
      <c r="I164" s="137"/>
      <c r="J164" s="138">
        <f t="shared" si="30"/>
        <v>0</v>
      </c>
      <c r="K164" s="134" t="s">
        <v>18</v>
      </c>
      <c r="L164" s="32"/>
      <c r="M164" s="139" t="s">
        <v>18</v>
      </c>
      <c r="N164" s="140" t="s">
        <v>42</v>
      </c>
      <c r="P164" s="141">
        <f t="shared" si="31"/>
        <v>0</v>
      </c>
      <c r="Q164" s="141">
        <v>0</v>
      </c>
      <c r="R164" s="141">
        <f t="shared" si="32"/>
        <v>0</v>
      </c>
      <c r="S164" s="141">
        <v>0</v>
      </c>
      <c r="T164" s="142">
        <f t="shared" si="33"/>
        <v>0</v>
      </c>
      <c r="AR164" s="143" t="s">
        <v>195</v>
      </c>
      <c r="AT164" s="143" t="s">
        <v>191</v>
      </c>
      <c r="AU164" s="143" t="s">
        <v>80</v>
      </c>
      <c r="AY164" s="17" t="s">
        <v>189</v>
      </c>
      <c r="BE164" s="144">
        <f t="shared" si="34"/>
        <v>0</v>
      </c>
      <c r="BF164" s="144">
        <f t="shared" si="35"/>
        <v>0</v>
      </c>
      <c r="BG164" s="144">
        <f t="shared" si="36"/>
        <v>0</v>
      </c>
      <c r="BH164" s="144">
        <f t="shared" si="37"/>
        <v>0</v>
      </c>
      <c r="BI164" s="144">
        <f t="shared" si="38"/>
        <v>0</v>
      </c>
      <c r="BJ164" s="17" t="s">
        <v>78</v>
      </c>
      <c r="BK164" s="144">
        <f t="shared" si="39"/>
        <v>0</v>
      </c>
      <c r="BL164" s="17" t="s">
        <v>195</v>
      </c>
      <c r="BM164" s="143" t="s">
        <v>1282</v>
      </c>
    </row>
    <row r="165" spans="2:65" s="1" customFormat="1" ht="16.5" customHeight="1">
      <c r="B165" s="32"/>
      <c r="C165" s="132" t="s">
        <v>580</v>
      </c>
      <c r="D165" s="132" t="s">
        <v>191</v>
      </c>
      <c r="E165" s="133" t="s">
        <v>2955</v>
      </c>
      <c r="F165" s="134" t="s">
        <v>2956</v>
      </c>
      <c r="G165" s="135" t="s">
        <v>2417</v>
      </c>
      <c r="H165" s="136">
        <v>6</v>
      </c>
      <c r="I165" s="137"/>
      <c r="J165" s="138">
        <f t="shared" si="30"/>
        <v>0</v>
      </c>
      <c r="K165" s="134" t="s">
        <v>18</v>
      </c>
      <c r="L165" s="32"/>
      <c r="M165" s="139" t="s">
        <v>18</v>
      </c>
      <c r="N165" s="140" t="s">
        <v>42</v>
      </c>
      <c r="P165" s="141">
        <f t="shared" si="31"/>
        <v>0</v>
      </c>
      <c r="Q165" s="141">
        <v>0</v>
      </c>
      <c r="R165" s="141">
        <f t="shared" si="32"/>
        <v>0</v>
      </c>
      <c r="S165" s="141">
        <v>0</v>
      </c>
      <c r="T165" s="142">
        <f t="shared" si="33"/>
        <v>0</v>
      </c>
      <c r="AR165" s="143" t="s">
        <v>195</v>
      </c>
      <c r="AT165" s="143" t="s">
        <v>191</v>
      </c>
      <c r="AU165" s="143" t="s">
        <v>80</v>
      </c>
      <c r="AY165" s="17" t="s">
        <v>189</v>
      </c>
      <c r="BE165" s="144">
        <f t="shared" si="34"/>
        <v>0</v>
      </c>
      <c r="BF165" s="144">
        <f t="shared" si="35"/>
        <v>0</v>
      </c>
      <c r="BG165" s="144">
        <f t="shared" si="36"/>
        <v>0</v>
      </c>
      <c r="BH165" s="144">
        <f t="shared" si="37"/>
        <v>0</v>
      </c>
      <c r="BI165" s="144">
        <f t="shared" si="38"/>
        <v>0</v>
      </c>
      <c r="BJ165" s="17" t="s">
        <v>78</v>
      </c>
      <c r="BK165" s="144">
        <f t="shared" si="39"/>
        <v>0</v>
      </c>
      <c r="BL165" s="17" t="s">
        <v>195</v>
      </c>
      <c r="BM165" s="143" t="s">
        <v>1297</v>
      </c>
    </row>
    <row r="166" spans="2:65" s="1" customFormat="1" ht="16.5" customHeight="1">
      <c r="B166" s="32"/>
      <c r="C166" s="132" t="s">
        <v>586</v>
      </c>
      <c r="D166" s="132" t="s">
        <v>191</v>
      </c>
      <c r="E166" s="133" t="s">
        <v>2957</v>
      </c>
      <c r="F166" s="134" t="s">
        <v>2958</v>
      </c>
      <c r="G166" s="135" t="s">
        <v>2417</v>
      </c>
      <c r="H166" s="136">
        <v>8</v>
      </c>
      <c r="I166" s="137"/>
      <c r="J166" s="138">
        <f t="shared" si="30"/>
        <v>0</v>
      </c>
      <c r="K166" s="134" t="s">
        <v>18</v>
      </c>
      <c r="L166" s="32"/>
      <c r="M166" s="139" t="s">
        <v>18</v>
      </c>
      <c r="N166" s="140" t="s">
        <v>42</v>
      </c>
      <c r="P166" s="141">
        <f t="shared" si="31"/>
        <v>0</v>
      </c>
      <c r="Q166" s="141">
        <v>0</v>
      </c>
      <c r="R166" s="141">
        <f t="shared" si="32"/>
        <v>0</v>
      </c>
      <c r="S166" s="141">
        <v>0</v>
      </c>
      <c r="T166" s="142">
        <f t="shared" si="33"/>
        <v>0</v>
      </c>
      <c r="AR166" s="143" t="s">
        <v>195</v>
      </c>
      <c r="AT166" s="143" t="s">
        <v>191</v>
      </c>
      <c r="AU166" s="143" t="s">
        <v>80</v>
      </c>
      <c r="AY166" s="17" t="s">
        <v>189</v>
      </c>
      <c r="BE166" s="144">
        <f t="shared" si="34"/>
        <v>0</v>
      </c>
      <c r="BF166" s="144">
        <f t="shared" si="35"/>
        <v>0</v>
      </c>
      <c r="BG166" s="144">
        <f t="shared" si="36"/>
        <v>0</v>
      </c>
      <c r="BH166" s="144">
        <f t="shared" si="37"/>
        <v>0</v>
      </c>
      <c r="BI166" s="144">
        <f t="shared" si="38"/>
        <v>0</v>
      </c>
      <c r="BJ166" s="17" t="s">
        <v>78</v>
      </c>
      <c r="BK166" s="144">
        <f t="shared" si="39"/>
        <v>0</v>
      </c>
      <c r="BL166" s="17" t="s">
        <v>195</v>
      </c>
      <c r="BM166" s="143" t="s">
        <v>1314</v>
      </c>
    </row>
    <row r="167" spans="2:65" s="1" customFormat="1" ht="16.5" customHeight="1">
      <c r="B167" s="32"/>
      <c r="C167" s="132" t="s">
        <v>594</v>
      </c>
      <c r="D167" s="132" t="s">
        <v>191</v>
      </c>
      <c r="E167" s="133" t="s">
        <v>2959</v>
      </c>
      <c r="F167" s="134" t="s">
        <v>2960</v>
      </c>
      <c r="G167" s="135" t="s">
        <v>2417</v>
      </c>
      <c r="H167" s="136">
        <v>1</v>
      </c>
      <c r="I167" s="137"/>
      <c r="J167" s="138">
        <f t="shared" si="30"/>
        <v>0</v>
      </c>
      <c r="K167" s="134" t="s">
        <v>18</v>
      </c>
      <c r="L167" s="32"/>
      <c r="M167" s="139" t="s">
        <v>18</v>
      </c>
      <c r="N167" s="140" t="s">
        <v>42</v>
      </c>
      <c r="P167" s="141">
        <f t="shared" si="31"/>
        <v>0</v>
      </c>
      <c r="Q167" s="141">
        <v>0</v>
      </c>
      <c r="R167" s="141">
        <f t="shared" si="32"/>
        <v>0</v>
      </c>
      <c r="S167" s="141">
        <v>0</v>
      </c>
      <c r="T167" s="142">
        <f t="shared" si="33"/>
        <v>0</v>
      </c>
      <c r="AR167" s="143" t="s">
        <v>195</v>
      </c>
      <c r="AT167" s="143" t="s">
        <v>191</v>
      </c>
      <c r="AU167" s="143" t="s">
        <v>80</v>
      </c>
      <c r="AY167" s="17" t="s">
        <v>189</v>
      </c>
      <c r="BE167" s="144">
        <f t="shared" si="34"/>
        <v>0</v>
      </c>
      <c r="BF167" s="144">
        <f t="shared" si="35"/>
        <v>0</v>
      </c>
      <c r="BG167" s="144">
        <f t="shared" si="36"/>
        <v>0</v>
      </c>
      <c r="BH167" s="144">
        <f t="shared" si="37"/>
        <v>0</v>
      </c>
      <c r="BI167" s="144">
        <f t="shared" si="38"/>
        <v>0</v>
      </c>
      <c r="BJ167" s="17" t="s">
        <v>78</v>
      </c>
      <c r="BK167" s="144">
        <f t="shared" si="39"/>
        <v>0</v>
      </c>
      <c r="BL167" s="17" t="s">
        <v>195</v>
      </c>
      <c r="BM167" s="143" t="s">
        <v>1329</v>
      </c>
    </row>
    <row r="168" spans="2:65" s="1" customFormat="1" ht="16.5" customHeight="1">
      <c r="B168" s="32"/>
      <c r="C168" s="132" t="s">
        <v>602</v>
      </c>
      <c r="D168" s="132" t="s">
        <v>191</v>
      </c>
      <c r="E168" s="133" t="s">
        <v>2961</v>
      </c>
      <c r="F168" s="134" t="s">
        <v>2962</v>
      </c>
      <c r="G168" s="135" t="s">
        <v>286</v>
      </c>
      <c r="H168" s="136">
        <v>70</v>
      </c>
      <c r="I168" s="137"/>
      <c r="J168" s="138">
        <f t="shared" si="30"/>
        <v>0</v>
      </c>
      <c r="K168" s="134" t="s">
        <v>18</v>
      </c>
      <c r="L168" s="32"/>
      <c r="M168" s="139" t="s">
        <v>18</v>
      </c>
      <c r="N168" s="140" t="s">
        <v>42</v>
      </c>
      <c r="P168" s="141">
        <f t="shared" si="31"/>
        <v>0</v>
      </c>
      <c r="Q168" s="141">
        <v>0</v>
      </c>
      <c r="R168" s="141">
        <f t="shared" si="32"/>
        <v>0</v>
      </c>
      <c r="S168" s="141">
        <v>0</v>
      </c>
      <c r="T168" s="142">
        <f t="shared" si="33"/>
        <v>0</v>
      </c>
      <c r="AR168" s="143" t="s">
        <v>195</v>
      </c>
      <c r="AT168" s="143" t="s">
        <v>191</v>
      </c>
      <c r="AU168" s="143" t="s">
        <v>80</v>
      </c>
      <c r="AY168" s="17" t="s">
        <v>189</v>
      </c>
      <c r="BE168" s="144">
        <f t="shared" si="34"/>
        <v>0</v>
      </c>
      <c r="BF168" s="144">
        <f t="shared" si="35"/>
        <v>0</v>
      </c>
      <c r="BG168" s="144">
        <f t="shared" si="36"/>
        <v>0</v>
      </c>
      <c r="BH168" s="144">
        <f t="shared" si="37"/>
        <v>0</v>
      </c>
      <c r="BI168" s="144">
        <f t="shared" si="38"/>
        <v>0</v>
      </c>
      <c r="BJ168" s="17" t="s">
        <v>78</v>
      </c>
      <c r="BK168" s="144">
        <f t="shared" si="39"/>
        <v>0</v>
      </c>
      <c r="BL168" s="17" t="s">
        <v>195</v>
      </c>
      <c r="BM168" s="143" t="s">
        <v>1341</v>
      </c>
    </row>
    <row r="169" spans="2:65" s="1" customFormat="1" ht="16.5" customHeight="1">
      <c r="B169" s="32"/>
      <c r="C169" s="132" t="s">
        <v>971</v>
      </c>
      <c r="D169" s="132" t="s">
        <v>191</v>
      </c>
      <c r="E169" s="133" t="s">
        <v>2963</v>
      </c>
      <c r="F169" s="134" t="s">
        <v>2964</v>
      </c>
      <c r="G169" s="135" t="s">
        <v>2417</v>
      </c>
      <c r="H169" s="136">
        <v>4</v>
      </c>
      <c r="I169" s="137"/>
      <c r="J169" s="138">
        <f t="shared" si="30"/>
        <v>0</v>
      </c>
      <c r="K169" s="134" t="s">
        <v>18</v>
      </c>
      <c r="L169" s="32"/>
      <c r="M169" s="139" t="s">
        <v>18</v>
      </c>
      <c r="N169" s="140" t="s">
        <v>42</v>
      </c>
      <c r="P169" s="141">
        <f t="shared" si="31"/>
        <v>0</v>
      </c>
      <c r="Q169" s="141">
        <v>0</v>
      </c>
      <c r="R169" s="141">
        <f t="shared" si="32"/>
        <v>0</v>
      </c>
      <c r="S169" s="141">
        <v>0</v>
      </c>
      <c r="T169" s="142">
        <f t="shared" si="33"/>
        <v>0</v>
      </c>
      <c r="AR169" s="143" t="s">
        <v>195</v>
      </c>
      <c r="AT169" s="143" t="s">
        <v>191</v>
      </c>
      <c r="AU169" s="143" t="s">
        <v>80</v>
      </c>
      <c r="AY169" s="17" t="s">
        <v>189</v>
      </c>
      <c r="BE169" s="144">
        <f t="shared" si="34"/>
        <v>0</v>
      </c>
      <c r="BF169" s="144">
        <f t="shared" si="35"/>
        <v>0</v>
      </c>
      <c r="BG169" s="144">
        <f t="shared" si="36"/>
        <v>0</v>
      </c>
      <c r="BH169" s="144">
        <f t="shared" si="37"/>
        <v>0</v>
      </c>
      <c r="BI169" s="144">
        <f t="shared" si="38"/>
        <v>0</v>
      </c>
      <c r="BJ169" s="17" t="s">
        <v>78</v>
      </c>
      <c r="BK169" s="144">
        <f t="shared" si="39"/>
        <v>0</v>
      </c>
      <c r="BL169" s="17" t="s">
        <v>195</v>
      </c>
      <c r="BM169" s="143" t="s">
        <v>1352</v>
      </c>
    </row>
    <row r="170" spans="2:65" s="1" customFormat="1" ht="16.5" customHeight="1">
      <c r="B170" s="32"/>
      <c r="C170" s="132" t="s">
        <v>977</v>
      </c>
      <c r="D170" s="132" t="s">
        <v>191</v>
      </c>
      <c r="E170" s="133" t="s">
        <v>2965</v>
      </c>
      <c r="F170" s="134" t="s">
        <v>2966</v>
      </c>
      <c r="G170" s="135" t="s">
        <v>2417</v>
      </c>
      <c r="H170" s="136">
        <v>4</v>
      </c>
      <c r="I170" s="137"/>
      <c r="J170" s="138">
        <f t="shared" si="30"/>
        <v>0</v>
      </c>
      <c r="K170" s="134" t="s">
        <v>18</v>
      </c>
      <c r="L170" s="32"/>
      <c r="M170" s="139" t="s">
        <v>18</v>
      </c>
      <c r="N170" s="140" t="s">
        <v>42</v>
      </c>
      <c r="P170" s="141">
        <f t="shared" si="31"/>
        <v>0</v>
      </c>
      <c r="Q170" s="141">
        <v>0</v>
      </c>
      <c r="R170" s="141">
        <f t="shared" si="32"/>
        <v>0</v>
      </c>
      <c r="S170" s="141">
        <v>0</v>
      </c>
      <c r="T170" s="142">
        <f t="shared" si="33"/>
        <v>0</v>
      </c>
      <c r="AR170" s="143" t="s">
        <v>195</v>
      </c>
      <c r="AT170" s="143" t="s">
        <v>191</v>
      </c>
      <c r="AU170" s="143" t="s">
        <v>80</v>
      </c>
      <c r="AY170" s="17" t="s">
        <v>189</v>
      </c>
      <c r="BE170" s="144">
        <f t="shared" si="34"/>
        <v>0</v>
      </c>
      <c r="BF170" s="144">
        <f t="shared" si="35"/>
        <v>0</v>
      </c>
      <c r="BG170" s="144">
        <f t="shared" si="36"/>
        <v>0</v>
      </c>
      <c r="BH170" s="144">
        <f t="shared" si="37"/>
        <v>0</v>
      </c>
      <c r="BI170" s="144">
        <f t="shared" si="38"/>
        <v>0</v>
      </c>
      <c r="BJ170" s="17" t="s">
        <v>78</v>
      </c>
      <c r="BK170" s="144">
        <f t="shared" si="39"/>
        <v>0</v>
      </c>
      <c r="BL170" s="17" t="s">
        <v>195</v>
      </c>
      <c r="BM170" s="143" t="s">
        <v>1366</v>
      </c>
    </row>
    <row r="171" spans="2:65" s="1" customFormat="1" ht="16.5" customHeight="1">
      <c r="B171" s="32"/>
      <c r="C171" s="132" t="s">
        <v>983</v>
      </c>
      <c r="D171" s="132" t="s">
        <v>191</v>
      </c>
      <c r="E171" s="133" t="s">
        <v>2967</v>
      </c>
      <c r="F171" s="134" t="s">
        <v>2968</v>
      </c>
      <c r="G171" s="135" t="s">
        <v>2417</v>
      </c>
      <c r="H171" s="136">
        <v>1</v>
      </c>
      <c r="I171" s="137"/>
      <c r="J171" s="138">
        <f t="shared" si="30"/>
        <v>0</v>
      </c>
      <c r="K171" s="134" t="s">
        <v>18</v>
      </c>
      <c r="L171" s="32"/>
      <c r="M171" s="139" t="s">
        <v>18</v>
      </c>
      <c r="N171" s="140" t="s">
        <v>42</v>
      </c>
      <c r="P171" s="141">
        <f t="shared" si="31"/>
        <v>0</v>
      </c>
      <c r="Q171" s="141">
        <v>0</v>
      </c>
      <c r="R171" s="141">
        <f t="shared" si="32"/>
        <v>0</v>
      </c>
      <c r="S171" s="141">
        <v>0</v>
      </c>
      <c r="T171" s="142">
        <f t="shared" si="33"/>
        <v>0</v>
      </c>
      <c r="AR171" s="143" t="s">
        <v>195</v>
      </c>
      <c r="AT171" s="143" t="s">
        <v>191</v>
      </c>
      <c r="AU171" s="143" t="s">
        <v>80</v>
      </c>
      <c r="AY171" s="17" t="s">
        <v>189</v>
      </c>
      <c r="BE171" s="144">
        <f t="shared" si="34"/>
        <v>0</v>
      </c>
      <c r="BF171" s="144">
        <f t="shared" si="35"/>
        <v>0</v>
      </c>
      <c r="BG171" s="144">
        <f t="shared" si="36"/>
        <v>0</v>
      </c>
      <c r="BH171" s="144">
        <f t="shared" si="37"/>
        <v>0</v>
      </c>
      <c r="BI171" s="144">
        <f t="shared" si="38"/>
        <v>0</v>
      </c>
      <c r="BJ171" s="17" t="s">
        <v>78</v>
      </c>
      <c r="BK171" s="144">
        <f t="shared" si="39"/>
        <v>0</v>
      </c>
      <c r="BL171" s="17" t="s">
        <v>195</v>
      </c>
      <c r="BM171" s="143" t="s">
        <v>1377</v>
      </c>
    </row>
    <row r="172" spans="2:65" s="1" customFormat="1" ht="16.5" customHeight="1">
      <c r="B172" s="32"/>
      <c r="C172" s="132" t="s">
        <v>989</v>
      </c>
      <c r="D172" s="132" t="s">
        <v>191</v>
      </c>
      <c r="E172" s="133" t="s">
        <v>2969</v>
      </c>
      <c r="F172" s="134" t="s">
        <v>2970</v>
      </c>
      <c r="G172" s="135" t="s">
        <v>2417</v>
      </c>
      <c r="H172" s="136">
        <v>6</v>
      </c>
      <c r="I172" s="137"/>
      <c r="J172" s="138">
        <f t="shared" si="30"/>
        <v>0</v>
      </c>
      <c r="K172" s="134" t="s">
        <v>18</v>
      </c>
      <c r="L172" s="32"/>
      <c r="M172" s="139" t="s">
        <v>18</v>
      </c>
      <c r="N172" s="140" t="s">
        <v>42</v>
      </c>
      <c r="P172" s="141">
        <f t="shared" si="31"/>
        <v>0</v>
      </c>
      <c r="Q172" s="141">
        <v>0</v>
      </c>
      <c r="R172" s="141">
        <f t="shared" si="32"/>
        <v>0</v>
      </c>
      <c r="S172" s="141">
        <v>0</v>
      </c>
      <c r="T172" s="142">
        <f t="shared" si="33"/>
        <v>0</v>
      </c>
      <c r="AR172" s="143" t="s">
        <v>195</v>
      </c>
      <c r="AT172" s="143" t="s">
        <v>191</v>
      </c>
      <c r="AU172" s="143" t="s">
        <v>80</v>
      </c>
      <c r="AY172" s="17" t="s">
        <v>189</v>
      </c>
      <c r="BE172" s="144">
        <f t="shared" si="34"/>
        <v>0</v>
      </c>
      <c r="BF172" s="144">
        <f t="shared" si="35"/>
        <v>0</v>
      </c>
      <c r="BG172" s="144">
        <f t="shared" si="36"/>
        <v>0</v>
      </c>
      <c r="BH172" s="144">
        <f t="shared" si="37"/>
        <v>0</v>
      </c>
      <c r="BI172" s="144">
        <f t="shared" si="38"/>
        <v>0</v>
      </c>
      <c r="BJ172" s="17" t="s">
        <v>78</v>
      </c>
      <c r="BK172" s="144">
        <f t="shared" si="39"/>
        <v>0</v>
      </c>
      <c r="BL172" s="17" t="s">
        <v>195</v>
      </c>
      <c r="BM172" s="143" t="s">
        <v>1387</v>
      </c>
    </row>
    <row r="173" spans="2:65" s="1" customFormat="1" ht="16.5" customHeight="1">
      <c r="B173" s="32"/>
      <c r="C173" s="132" t="s">
        <v>994</v>
      </c>
      <c r="D173" s="132" t="s">
        <v>191</v>
      </c>
      <c r="E173" s="133" t="s">
        <v>2971</v>
      </c>
      <c r="F173" s="134" t="s">
        <v>2972</v>
      </c>
      <c r="G173" s="135" t="s">
        <v>2417</v>
      </c>
      <c r="H173" s="136">
        <v>80</v>
      </c>
      <c r="I173" s="137"/>
      <c r="J173" s="138">
        <f t="shared" si="30"/>
        <v>0</v>
      </c>
      <c r="K173" s="134" t="s">
        <v>18</v>
      </c>
      <c r="L173" s="32"/>
      <c r="M173" s="139" t="s">
        <v>18</v>
      </c>
      <c r="N173" s="140" t="s">
        <v>42</v>
      </c>
      <c r="P173" s="141">
        <f t="shared" si="31"/>
        <v>0</v>
      </c>
      <c r="Q173" s="141">
        <v>0</v>
      </c>
      <c r="R173" s="141">
        <f t="shared" si="32"/>
        <v>0</v>
      </c>
      <c r="S173" s="141">
        <v>0</v>
      </c>
      <c r="T173" s="142">
        <f t="shared" si="33"/>
        <v>0</v>
      </c>
      <c r="AR173" s="143" t="s">
        <v>195</v>
      </c>
      <c r="AT173" s="143" t="s">
        <v>191</v>
      </c>
      <c r="AU173" s="143" t="s">
        <v>80</v>
      </c>
      <c r="AY173" s="17" t="s">
        <v>189</v>
      </c>
      <c r="BE173" s="144">
        <f t="shared" si="34"/>
        <v>0</v>
      </c>
      <c r="BF173" s="144">
        <f t="shared" si="35"/>
        <v>0</v>
      </c>
      <c r="BG173" s="144">
        <f t="shared" si="36"/>
        <v>0</v>
      </c>
      <c r="BH173" s="144">
        <f t="shared" si="37"/>
        <v>0</v>
      </c>
      <c r="BI173" s="144">
        <f t="shared" si="38"/>
        <v>0</v>
      </c>
      <c r="BJ173" s="17" t="s">
        <v>78</v>
      </c>
      <c r="BK173" s="144">
        <f t="shared" si="39"/>
        <v>0</v>
      </c>
      <c r="BL173" s="17" t="s">
        <v>195</v>
      </c>
      <c r="BM173" s="143" t="s">
        <v>1398</v>
      </c>
    </row>
    <row r="174" spans="2:65" s="1" customFormat="1" ht="16.5" customHeight="1">
      <c r="B174" s="32"/>
      <c r="C174" s="132" t="s">
        <v>999</v>
      </c>
      <c r="D174" s="132" t="s">
        <v>191</v>
      </c>
      <c r="E174" s="133" t="s">
        <v>2973</v>
      </c>
      <c r="F174" s="134" t="s">
        <v>2974</v>
      </c>
      <c r="G174" s="135" t="s">
        <v>2417</v>
      </c>
      <c r="H174" s="136">
        <v>4</v>
      </c>
      <c r="I174" s="137"/>
      <c r="J174" s="138">
        <f t="shared" si="30"/>
        <v>0</v>
      </c>
      <c r="K174" s="134" t="s">
        <v>18</v>
      </c>
      <c r="L174" s="32"/>
      <c r="M174" s="139" t="s">
        <v>18</v>
      </c>
      <c r="N174" s="140" t="s">
        <v>42</v>
      </c>
      <c r="P174" s="141">
        <f t="shared" si="31"/>
        <v>0</v>
      </c>
      <c r="Q174" s="141">
        <v>0</v>
      </c>
      <c r="R174" s="141">
        <f t="shared" si="32"/>
        <v>0</v>
      </c>
      <c r="S174" s="141">
        <v>0</v>
      </c>
      <c r="T174" s="142">
        <f t="shared" si="33"/>
        <v>0</v>
      </c>
      <c r="AR174" s="143" t="s">
        <v>195</v>
      </c>
      <c r="AT174" s="143" t="s">
        <v>191</v>
      </c>
      <c r="AU174" s="143" t="s">
        <v>80</v>
      </c>
      <c r="AY174" s="17" t="s">
        <v>189</v>
      </c>
      <c r="BE174" s="144">
        <f t="shared" si="34"/>
        <v>0</v>
      </c>
      <c r="BF174" s="144">
        <f t="shared" si="35"/>
        <v>0</v>
      </c>
      <c r="BG174" s="144">
        <f t="shared" si="36"/>
        <v>0</v>
      </c>
      <c r="BH174" s="144">
        <f t="shared" si="37"/>
        <v>0</v>
      </c>
      <c r="BI174" s="144">
        <f t="shared" si="38"/>
        <v>0</v>
      </c>
      <c r="BJ174" s="17" t="s">
        <v>78</v>
      </c>
      <c r="BK174" s="144">
        <f t="shared" si="39"/>
        <v>0</v>
      </c>
      <c r="BL174" s="17" t="s">
        <v>195</v>
      </c>
      <c r="BM174" s="143" t="s">
        <v>1411</v>
      </c>
    </row>
    <row r="175" spans="2:65" s="1" customFormat="1" ht="16.5" customHeight="1">
      <c r="B175" s="32"/>
      <c r="C175" s="132" t="s">
        <v>1004</v>
      </c>
      <c r="D175" s="132" t="s">
        <v>191</v>
      </c>
      <c r="E175" s="133" t="s">
        <v>2975</v>
      </c>
      <c r="F175" s="134" t="s">
        <v>2976</v>
      </c>
      <c r="G175" s="135" t="s">
        <v>2417</v>
      </c>
      <c r="H175" s="136">
        <v>8</v>
      </c>
      <c r="I175" s="137"/>
      <c r="J175" s="138">
        <f t="shared" si="30"/>
        <v>0</v>
      </c>
      <c r="K175" s="134" t="s">
        <v>18</v>
      </c>
      <c r="L175" s="32"/>
      <c r="M175" s="139" t="s">
        <v>18</v>
      </c>
      <c r="N175" s="140" t="s">
        <v>42</v>
      </c>
      <c r="P175" s="141">
        <f t="shared" si="31"/>
        <v>0</v>
      </c>
      <c r="Q175" s="141">
        <v>0</v>
      </c>
      <c r="R175" s="141">
        <f t="shared" si="32"/>
        <v>0</v>
      </c>
      <c r="S175" s="141">
        <v>0</v>
      </c>
      <c r="T175" s="142">
        <f t="shared" si="33"/>
        <v>0</v>
      </c>
      <c r="AR175" s="143" t="s">
        <v>195</v>
      </c>
      <c r="AT175" s="143" t="s">
        <v>191</v>
      </c>
      <c r="AU175" s="143" t="s">
        <v>80</v>
      </c>
      <c r="AY175" s="17" t="s">
        <v>189</v>
      </c>
      <c r="BE175" s="144">
        <f t="shared" si="34"/>
        <v>0</v>
      </c>
      <c r="BF175" s="144">
        <f t="shared" si="35"/>
        <v>0</v>
      </c>
      <c r="BG175" s="144">
        <f t="shared" si="36"/>
        <v>0</v>
      </c>
      <c r="BH175" s="144">
        <f t="shared" si="37"/>
        <v>0</v>
      </c>
      <c r="BI175" s="144">
        <f t="shared" si="38"/>
        <v>0</v>
      </c>
      <c r="BJ175" s="17" t="s">
        <v>78</v>
      </c>
      <c r="BK175" s="144">
        <f t="shared" si="39"/>
        <v>0</v>
      </c>
      <c r="BL175" s="17" t="s">
        <v>195</v>
      </c>
      <c r="BM175" s="143" t="s">
        <v>1422</v>
      </c>
    </row>
    <row r="176" spans="2:65" s="1" customFormat="1" ht="16.5" customHeight="1">
      <c r="B176" s="32"/>
      <c r="C176" s="132" t="s">
        <v>1010</v>
      </c>
      <c r="D176" s="132" t="s">
        <v>191</v>
      </c>
      <c r="E176" s="133" t="s">
        <v>2977</v>
      </c>
      <c r="F176" s="134" t="s">
        <v>2978</v>
      </c>
      <c r="G176" s="135" t="s">
        <v>2417</v>
      </c>
      <c r="H176" s="136">
        <v>8</v>
      </c>
      <c r="I176" s="137"/>
      <c r="J176" s="138">
        <f t="shared" si="30"/>
        <v>0</v>
      </c>
      <c r="K176" s="134" t="s">
        <v>18</v>
      </c>
      <c r="L176" s="32"/>
      <c r="M176" s="139" t="s">
        <v>18</v>
      </c>
      <c r="N176" s="140" t="s">
        <v>42</v>
      </c>
      <c r="P176" s="141">
        <f t="shared" si="31"/>
        <v>0</v>
      </c>
      <c r="Q176" s="141">
        <v>0</v>
      </c>
      <c r="R176" s="141">
        <f t="shared" si="32"/>
        <v>0</v>
      </c>
      <c r="S176" s="141">
        <v>0</v>
      </c>
      <c r="T176" s="142">
        <f t="shared" si="33"/>
        <v>0</v>
      </c>
      <c r="AR176" s="143" t="s">
        <v>195</v>
      </c>
      <c r="AT176" s="143" t="s">
        <v>191</v>
      </c>
      <c r="AU176" s="143" t="s">
        <v>80</v>
      </c>
      <c r="AY176" s="17" t="s">
        <v>189</v>
      </c>
      <c r="BE176" s="144">
        <f t="shared" si="34"/>
        <v>0</v>
      </c>
      <c r="BF176" s="144">
        <f t="shared" si="35"/>
        <v>0</v>
      </c>
      <c r="BG176" s="144">
        <f t="shared" si="36"/>
        <v>0</v>
      </c>
      <c r="BH176" s="144">
        <f t="shared" si="37"/>
        <v>0</v>
      </c>
      <c r="BI176" s="144">
        <f t="shared" si="38"/>
        <v>0</v>
      </c>
      <c r="BJ176" s="17" t="s">
        <v>78</v>
      </c>
      <c r="BK176" s="144">
        <f t="shared" si="39"/>
        <v>0</v>
      </c>
      <c r="BL176" s="17" t="s">
        <v>195</v>
      </c>
      <c r="BM176" s="143" t="s">
        <v>1435</v>
      </c>
    </row>
    <row r="177" spans="2:65" s="1" customFormat="1" ht="16.5" customHeight="1">
      <c r="B177" s="32"/>
      <c r="C177" s="132" t="s">
        <v>1017</v>
      </c>
      <c r="D177" s="132" t="s">
        <v>191</v>
      </c>
      <c r="E177" s="133" t="s">
        <v>2979</v>
      </c>
      <c r="F177" s="134" t="s">
        <v>2980</v>
      </c>
      <c r="G177" s="135" t="s">
        <v>2417</v>
      </c>
      <c r="H177" s="136">
        <v>6</v>
      </c>
      <c r="I177" s="137"/>
      <c r="J177" s="138">
        <f t="shared" si="30"/>
        <v>0</v>
      </c>
      <c r="K177" s="134" t="s">
        <v>18</v>
      </c>
      <c r="L177" s="32"/>
      <c r="M177" s="139" t="s">
        <v>18</v>
      </c>
      <c r="N177" s="140" t="s">
        <v>42</v>
      </c>
      <c r="P177" s="141">
        <f t="shared" si="31"/>
        <v>0</v>
      </c>
      <c r="Q177" s="141">
        <v>0</v>
      </c>
      <c r="R177" s="141">
        <f t="shared" si="32"/>
        <v>0</v>
      </c>
      <c r="S177" s="141">
        <v>0</v>
      </c>
      <c r="T177" s="142">
        <f t="shared" si="33"/>
        <v>0</v>
      </c>
      <c r="AR177" s="143" t="s">
        <v>195</v>
      </c>
      <c r="AT177" s="143" t="s">
        <v>191</v>
      </c>
      <c r="AU177" s="143" t="s">
        <v>80</v>
      </c>
      <c r="AY177" s="17" t="s">
        <v>189</v>
      </c>
      <c r="BE177" s="144">
        <f t="shared" si="34"/>
        <v>0</v>
      </c>
      <c r="BF177" s="144">
        <f t="shared" si="35"/>
        <v>0</v>
      </c>
      <c r="BG177" s="144">
        <f t="shared" si="36"/>
        <v>0</v>
      </c>
      <c r="BH177" s="144">
        <f t="shared" si="37"/>
        <v>0</v>
      </c>
      <c r="BI177" s="144">
        <f t="shared" si="38"/>
        <v>0</v>
      </c>
      <c r="BJ177" s="17" t="s">
        <v>78</v>
      </c>
      <c r="BK177" s="144">
        <f t="shared" si="39"/>
        <v>0</v>
      </c>
      <c r="BL177" s="17" t="s">
        <v>195</v>
      </c>
      <c r="BM177" s="143" t="s">
        <v>1445</v>
      </c>
    </row>
    <row r="178" spans="2:65" s="1" customFormat="1" ht="16.5" customHeight="1">
      <c r="B178" s="32"/>
      <c r="C178" s="132" t="s">
        <v>1022</v>
      </c>
      <c r="D178" s="132" t="s">
        <v>191</v>
      </c>
      <c r="E178" s="133" t="s">
        <v>2981</v>
      </c>
      <c r="F178" s="134" t="s">
        <v>2982</v>
      </c>
      <c r="G178" s="135" t="s">
        <v>2417</v>
      </c>
      <c r="H178" s="136">
        <v>2</v>
      </c>
      <c r="I178" s="137"/>
      <c r="J178" s="138">
        <f t="shared" si="30"/>
        <v>0</v>
      </c>
      <c r="K178" s="134" t="s">
        <v>18</v>
      </c>
      <c r="L178" s="32"/>
      <c r="M178" s="139" t="s">
        <v>18</v>
      </c>
      <c r="N178" s="140" t="s">
        <v>42</v>
      </c>
      <c r="P178" s="141">
        <f t="shared" si="31"/>
        <v>0</v>
      </c>
      <c r="Q178" s="141">
        <v>0</v>
      </c>
      <c r="R178" s="141">
        <f t="shared" si="32"/>
        <v>0</v>
      </c>
      <c r="S178" s="141">
        <v>0</v>
      </c>
      <c r="T178" s="142">
        <f t="shared" si="33"/>
        <v>0</v>
      </c>
      <c r="AR178" s="143" t="s">
        <v>195</v>
      </c>
      <c r="AT178" s="143" t="s">
        <v>191</v>
      </c>
      <c r="AU178" s="143" t="s">
        <v>80</v>
      </c>
      <c r="AY178" s="17" t="s">
        <v>189</v>
      </c>
      <c r="BE178" s="144">
        <f t="shared" si="34"/>
        <v>0</v>
      </c>
      <c r="BF178" s="144">
        <f t="shared" si="35"/>
        <v>0</v>
      </c>
      <c r="BG178" s="144">
        <f t="shared" si="36"/>
        <v>0</v>
      </c>
      <c r="BH178" s="144">
        <f t="shared" si="37"/>
        <v>0</v>
      </c>
      <c r="BI178" s="144">
        <f t="shared" si="38"/>
        <v>0</v>
      </c>
      <c r="BJ178" s="17" t="s">
        <v>78</v>
      </c>
      <c r="BK178" s="144">
        <f t="shared" si="39"/>
        <v>0</v>
      </c>
      <c r="BL178" s="17" t="s">
        <v>195</v>
      </c>
      <c r="BM178" s="143" t="s">
        <v>1455</v>
      </c>
    </row>
    <row r="179" spans="2:65" s="1" customFormat="1" ht="16.5" customHeight="1">
      <c r="B179" s="32"/>
      <c r="C179" s="132" t="s">
        <v>1029</v>
      </c>
      <c r="D179" s="132" t="s">
        <v>191</v>
      </c>
      <c r="E179" s="133" t="s">
        <v>2983</v>
      </c>
      <c r="F179" s="134" t="s">
        <v>2984</v>
      </c>
      <c r="G179" s="135" t="s">
        <v>2417</v>
      </c>
      <c r="H179" s="136">
        <v>2</v>
      </c>
      <c r="I179" s="137"/>
      <c r="J179" s="138">
        <f t="shared" si="30"/>
        <v>0</v>
      </c>
      <c r="K179" s="134" t="s">
        <v>18</v>
      </c>
      <c r="L179" s="32"/>
      <c r="M179" s="139" t="s">
        <v>18</v>
      </c>
      <c r="N179" s="140" t="s">
        <v>42</v>
      </c>
      <c r="P179" s="141">
        <f t="shared" si="31"/>
        <v>0</v>
      </c>
      <c r="Q179" s="141">
        <v>0</v>
      </c>
      <c r="R179" s="141">
        <f t="shared" si="32"/>
        <v>0</v>
      </c>
      <c r="S179" s="141">
        <v>0</v>
      </c>
      <c r="T179" s="142">
        <f t="shared" si="33"/>
        <v>0</v>
      </c>
      <c r="AR179" s="143" t="s">
        <v>195</v>
      </c>
      <c r="AT179" s="143" t="s">
        <v>191</v>
      </c>
      <c r="AU179" s="143" t="s">
        <v>80</v>
      </c>
      <c r="AY179" s="17" t="s">
        <v>189</v>
      </c>
      <c r="BE179" s="144">
        <f t="shared" si="34"/>
        <v>0</v>
      </c>
      <c r="BF179" s="144">
        <f t="shared" si="35"/>
        <v>0</v>
      </c>
      <c r="BG179" s="144">
        <f t="shared" si="36"/>
        <v>0</v>
      </c>
      <c r="BH179" s="144">
        <f t="shared" si="37"/>
        <v>0</v>
      </c>
      <c r="BI179" s="144">
        <f t="shared" si="38"/>
        <v>0</v>
      </c>
      <c r="BJ179" s="17" t="s">
        <v>78</v>
      </c>
      <c r="BK179" s="144">
        <f t="shared" si="39"/>
        <v>0</v>
      </c>
      <c r="BL179" s="17" t="s">
        <v>195</v>
      </c>
      <c r="BM179" s="143" t="s">
        <v>1466</v>
      </c>
    </row>
    <row r="180" spans="2:65" s="1" customFormat="1" ht="16.5" customHeight="1">
      <c r="B180" s="32"/>
      <c r="C180" s="132" t="s">
        <v>1035</v>
      </c>
      <c r="D180" s="132" t="s">
        <v>191</v>
      </c>
      <c r="E180" s="133" t="s">
        <v>2985</v>
      </c>
      <c r="F180" s="134" t="s">
        <v>2986</v>
      </c>
      <c r="G180" s="135" t="s">
        <v>2417</v>
      </c>
      <c r="H180" s="136">
        <v>40</v>
      </c>
      <c r="I180" s="137"/>
      <c r="J180" s="138">
        <f t="shared" si="30"/>
        <v>0</v>
      </c>
      <c r="K180" s="134" t="s">
        <v>18</v>
      </c>
      <c r="L180" s="32"/>
      <c r="M180" s="139" t="s">
        <v>18</v>
      </c>
      <c r="N180" s="140" t="s">
        <v>42</v>
      </c>
      <c r="P180" s="141">
        <f t="shared" si="31"/>
        <v>0</v>
      </c>
      <c r="Q180" s="141">
        <v>0</v>
      </c>
      <c r="R180" s="141">
        <f t="shared" si="32"/>
        <v>0</v>
      </c>
      <c r="S180" s="141">
        <v>0</v>
      </c>
      <c r="T180" s="142">
        <f t="shared" si="33"/>
        <v>0</v>
      </c>
      <c r="AR180" s="143" t="s">
        <v>195</v>
      </c>
      <c r="AT180" s="143" t="s">
        <v>191</v>
      </c>
      <c r="AU180" s="143" t="s">
        <v>80</v>
      </c>
      <c r="AY180" s="17" t="s">
        <v>189</v>
      </c>
      <c r="BE180" s="144">
        <f t="shared" si="34"/>
        <v>0</v>
      </c>
      <c r="BF180" s="144">
        <f t="shared" si="35"/>
        <v>0</v>
      </c>
      <c r="BG180" s="144">
        <f t="shared" si="36"/>
        <v>0</v>
      </c>
      <c r="BH180" s="144">
        <f t="shared" si="37"/>
        <v>0</v>
      </c>
      <c r="BI180" s="144">
        <f t="shared" si="38"/>
        <v>0</v>
      </c>
      <c r="BJ180" s="17" t="s">
        <v>78</v>
      </c>
      <c r="BK180" s="144">
        <f t="shared" si="39"/>
        <v>0</v>
      </c>
      <c r="BL180" s="17" t="s">
        <v>195</v>
      </c>
      <c r="BM180" s="143" t="s">
        <v>1485</v>
      </c>
    </row>
    <row r="181" spans="2:65" s="1" customFormat="1" ht="24.2" customHeight="1">
      <c r="B181" s="32"/>
      <c r="C181" s="132" t="s">
        <v>1040</v>
      </c>
      <c r="D181" s="132" t="s">
        <v>191</v>
      </c>
      <c r="E181" s="133" t="s">
        <v>2987</v>
      </c>
      <c r="F181" s="134" t="s">
        <v>2988</v>
      </c>
      <c r="G181" s="135" t="s">
        <v>2417</v>
      </c>
      <c r="H181" s="136">
        <v>3</v>
      </c>
      <c r="I181" s="137"/>
      <c r="J181" s="138">
        <f t="shared" si="30"/>
        <v>0</v>
      </c>
      <c r="K181" s="134" t="s">
        <v>18</v>
      </c>
      <c r="L181" s="32"/>
      <c r="M181" s="139" t="s">
        <v>18</v>
      </c>
      <c r="N181" s="140" t="s">
        <v>42</v>
      </c>
      <c r="P181" s="141">
        <f t="shared" si="31"/>
        <v>0</v>
      </c>
      <c r="Q181" s="141">
        <v>0</v>
      </c>
      <c r="R181" s="141">
        <f t="shared" si="32"/>
        <v>0</v>
      </c>
      <c r="S181" s="141">
        <v>0</v>
      </c>
      <c r="T181" s="142">
        <f t="shared" si="33"/>
        <v>0</v>
      </c>
      <c r="AR181" s="143" t="s">
        <v>195</v>
      </c>
      <c r="AT181" s="143" t="s">
        <v>191</v>
      </c>
      <c r="AU181" s="143" t="s">
        <v>80</v>
      </c>
      <c r="AY181" s="17" t="s">
        <v>189</v>
      </c>
      <c r="BE181" s="144">
        <f t="shared" si="34"/>
        <v>0</v>
      </c>
      <c r="BF181" s="144">
        <f t="shared" si="35"/>
        <v>0</v>
      </c>
      <c r="BG181" s="144">
        <f t="shared" si="36"/>
        <v>0</v>
      </c>
      <c r="BH181" s="144">
        <f t="shared" si="37"/>
        <v>0</v>
      </c>
      <c r="BI181" s="144">
        <f t="shared" si="38"/>
        <v>0</v>
      </c>
      <c r="BJ181" s="17" t="s">
        <v>78</v>
      </c>
      <c r="BK181" s="144">
        <f t="shared" si="39"/>
        <v>0</v>
      </c>
      <c r="BL181" s="17" t="s">
        <v>195</v>
      </c>
      <c r="BM181" s="143" t="s">
        <v>1497</v>
      </c>
    </row>
    <row r="182" spans="2:65" s="1" customFormat="1" ht="16.5" customHeight="1">
      <c r="B182" s="32"/>
      <c r="C182" s="132" t="s">
        <v>1046</v>
      </c>
      <c r="D182" s="132" t="s">
        <v>191</v>
      </c>
      <c r="E182" s="133" t="s">
        <v>2989</v>
      </c>
      <c r="F182" s="134" t="s">
        <v>2990</v>
      </c>
      <c r="G182" s="135" t="s">
        <v>2417</v>
      </c>
      <c r="H182" s="136">
        <v>8</v>
      </c>
      <c r="I182" s="137"/>
      <c r="J182" s="138">
        <f t="shared" si="30"/>
        <v>0</v>
      </c>
      <c r="K182" s="134" t="s">
        <v>18</v>
      </c>
      <c r="L182" s="32"/>
      <c r="M182" s="139" t="s">
        <v>18</v>
      </c>
      <c r="N182" s="140" t="s">
        <v>42</v>
      </c>
      <c r="P182" s="141">
        <f t="shared" si="31"/>
        <v>0</v>
      </c>
      <c r="Q182" s="141">
        <v>0</v>
      </c>
      <c r="R182" s="141">
        <f t="shared" si="32"/>
        <v>0</v>
      </c>
      <c r="S182" s="141">
        <v>0</v>
      </c>
      <c r="T182" s="142">
        <f t="shared" si="33"/>
        <v>0</v>
      </c>
      <c r="AR182" s="143" t="s">
        <v>195</v>
      </c>
      <c r="AT182" s="143" t="s">
        <v>191</v>
      </c>
      <c r="AU182" s="143" t="s">
        <v>80</v>
      </c>
      <c r="AY182" s="17" t="s">
        <v>189</v>
      </c>
      <c r="BE182" s="144">
        <f t="shared" si="34"/>
        <v>0</v>
      </c>
      <c r="BF182" s="144">
        <f t="shared" si="35"/>
        <v>0</v>
      </c>
      <c r="BG182" s="144">
        <f t="shared" si="36"/>
        <v>0</v>
      </c>
      <c r="BH182" s="144">
        <f t="shared" si="37"/>
        <v>0</v>
      </c>
      <c r="BI182" s="144">
        <f t="shared" si="38"/>
        <v>0</v>
      </c>
      <c r="BJ182" s="17" t="s">
        <v>78</v>
      </c>
      <c r="BK182" s="144">
        <f t="shared" si="39"/>
        <v>0</v>
      </c>
      <c r="BL182" s="17" t="s">
        <v>195</v>
      </c>
      <c r="BM182" s="143" t="s">
        <v>1508</v>
      </c>
    </row>
    <row r="183" spans="2:65" s="11" customFormat="1" ht="22.9" customHeight="1">
      <c r="B183" s="120"/>
      <c r="D183" s="121" t="s">
        <v>70</v>
      </c>
      <c r="E183" s="130" t="s">
        <v>2991</v>
      </c>
      <c r="F183" s="130" t="s">
        <v>2992</v>
      </c>
      <c r="I183" s="123"/>
      <c r="J183" s="131">
        <f>BK183</f>
        <v>0</v>
      </c>
      <c r="L183" s="120"/>
      <c r="M183" s="125"/>
      <c r="P183" s="126">
        <f>SUM(P184:P192)</f>
        <v>0</v>
      </c>
      <c r="R183" s="126">
        <f>SUM(R184:R192)</f>
        <v>0</v>
      </c>
      <c r="T183" s="127">
        <f>SUM(T184:T192)</f>
        <v>0</v>
      </c>
      <c r="AR183" s="121" t="s">
        <v>78</v>
      </c>
      <c r="AT183" s="128" t="s">
        <v>70</v>
      </c>
      <c r="AU183" s="128" t="s">
        <v>78</v>
      </c>
      <c r="AY183" s="121" t="s">
        <v>189</v>
      </c>
      <c r="BK183" s="129">
        <f>SUM(BK184:BK192)</f>
        <v>0</v>
      </c>
    </row>
    <row r="184" spans="2:65" s="1" customFormat="1" ht="33" customHeight="1">
      <c r="B184" s="32"/>
      <c r="C184" s="168" t="s">
        <v>1053</v>
      </c>
      <c r="D184" s="168" t="s">
        <v>651</v>
      </c>
      <c r="E184" s="169" t="s">
        <v>2993</v>
      </c>
      <c r="F184" s="170" t="s">
        <v>2994</v>
      </c>
      <c r="G184" s="171" t="s">
        <v>135</v>
      </c>
      <c r="H184" s="172">
        <v>7</v>
      </c>
      <c r="I184" s="173"/>
      <c r="J184" s="174">
        <f t="shared" ref="J184:J192" si="40">ROUND(I184*H184,2)</f>
        <v>0</v>
      </c>
      <c r="K184" s="170" t="s">
        <v>18</v>
      </c>
      <c r="L184" s="175"/>
      <c r="M184" s="176" t="s">
        <v>18</v>
      </c>
      <c r="N184" s="177" t="s">
        <v>42</v>
      </c>
      <c r="P184" s="141">
        <f t="shared" ref="P184:P192" si="41">O184*H184</f>
        <v>0</v>
      </c>
      <c r="Q184" s="141">
        <v>0</v>
      </c>
      <c r="R184" s="141">
        <f t="shared" ref="R184:R192" si="42">Q184*H184</f>
        <v>0</v>
      </c>
      <c r="S184" s="141">
        <v>0</v>
      </c>
      <c r="T184" s="142">
        <f t="shared" ref="T184:T192" si="43">S184*H184</f>
        <v>0</v>
      </c>
      <c r="AR184" s="143" t="s">
        <v>234</v>
      </c>
      <c r="AT184" s="143" t="s">
        <v>651</v>
      </c>
      <c r="AU184" s="143" t="s">
        <v>80</v>
      </c>
      <c r="AY184" s="17" t="s">
        <v>189</v>
      </c>
      <c r="BE184" s="144">
        <f t="shared" ref="BE184:BE192" si="44">IF(N184="základní",J184,0)</f>
        <v>0</v>
      </c>
      <c r="BF184" s="144">
        <f t="shared" ref="BF184:BF192" si="45">IF(N184="snížená",J184,0)</f>
        <v>0</v>
      </c>
      <c r="BG184" s="144">
        <f t="shared" ref="BG184:BG192" si="46">IF(N184="zákl. přenesená",J184,0)</f>
        <v>0</v>
      </c>
      <c r="BH184" s="144">
        <f t="shared" ref="BH184:BH192" si="47">IF(N184="sníž. přenesená",J184,0)</f>
        <v>0</v>
      </c>
      <c r="BI184" s="144">
        <f t="shared" ref="BI184:BI192" si="48">IF(N184="nulová",J184,0)</f>
        <v>0</v>
      </c>
      <c r="BJ184" s="17" t="s">
        <v>78</v>
      </c>
      <c r="BK184" s="144">
        <f t="shared" ref="BK184:BK192" si="49">ROUND(I184*H184,2)</f>
        <v>0</v>
      </c>
      <c r="BL184" s="17" t="s">
        <v>195</v>
      </c>
      <c r="BM184" s="143" t="s">
        <v>2995</v>
      </c>
    </row>
    <row r="185" spans="2:65" s="1" customFormat="1" ht="33" customHeight="1">
      <c r="B185" s="32"/>
      <c r="C185" s="132" t="s">
        <v>1058</v>
      </c>
      <c r="D185" s="132" t="s">
        <v>191</v>
      </c>
      <c r="E185" s="133" t="s">
        <v>2996</v>
      </c>
      <c r="F185" s="134" t="s">
        <v>2997</v>
      </c>
      <c r="G185" s="135" t="s">
        <v>286</v>
      </c>
      <c r="H185" s="136">
        <v>200</v>
      </c>
      <c r="I185" s="137"/>
      <c r="J185" s="138">
        <f t="shared" si="40"/>
        <v>0</v>
      </c>
      <c r="K185" s="134" t="s">
        <v>18</v>
      </c>
      <c r="L185" s="32"/>
      <c r="M185" s="139" t="s">
        <v>18</v>
      </c>
      <c r="N185" s="140" t="s">
        <v>42</v>
      </c>
      <c r="P185" s="141">
        <f t="shared" si="41"/>
        <v>0</v>
      </c>
      <c r="Q185" s="141">
        <v>0</v>
      </c>
      <c r="R185" s="141">
        <f t="shared" si="42"/>
        <v>0</v>
      </c>
      <c r="S185" s="141">
        <v>0</v>
      </c>
      <c r="T185" s="142">
        <f t="shared" si="43"/>
        <v>0</v>
      </c>
      <c r="AR185" s="143" t="s">
        <v>195</v>
      </c>
      <c r="AT185" s="143" t="s">
        <v>191</v>
      </c>
      <c r="AU185" s="143" t="s">
        <v>80</v>
      </c>
      <c r="AY185" s="17" t="s">
        <v>189</v>
      </c>
      <c r="BE185" s="144">
        <f t="shared" si="44"/>
        <v>0</v>
      </c>
      <c r="BF185" s="144">
        <f t="shared" si="45"/>
        <v>0</v>
      </c>
      <c r="BG185" s="144">
        <f t="shared" si="46"/>
        <v>0</v>
      </c>
      <c r="BH185" s="144">
        <f t="shared" si="47"/>
        <v>0</v>
      </c>
      <c r="BI185" s="144">
        <f t="shared" si="48"/>
        <v>0</v>
      </c>
      <c r="BJ185" s="17" t="s">
        <v>78</v>
      </c>
      <c r="BK185" s="144">
        <f t="shared" si="49"/>
        <v>0</v>
      </c>
      <c r="BL185" s="17" t="s">
        <v>195</v>
      </c>
      <c r="BM185" s="143" t="s">
        <v>1529</v>
      </c>
    </row>
    <row r="186" spans="2:65" s="1" customFormat="1" ht="37.9" customHeight="1">
      <c r="B186" s="32"/>
      <c r="C186" s="132" t="s">
        <v>1064</v>
      </c>
      <c r="D186" s="132" t="s">
        <v>191</v>
      </c>
      <c r="E186" s="133" t="s">
        <v>2998</v>
      </c>
      <c r="F186" s="134" t="s">
        <v>2999</v>
      </c>
      <c r="G186" s="135" t="s">
        <v>2417</v>
      </c>
      <c r="H186" s="136">
        <v>160</v>
      </c>
      <c r="I186" s="137"/>
      <c r="J186" s="138">
        <f t="shared" si="40"/>
        <v>0</v>
      </c>
      <c r="K186" s="134" t="s">
        <v>18</v>
      </c>
      <c r="L186" s="32"/>
      <c r="M186" s="139" t="s">
        <v>18</v>
      </c>
      <c r="N186" s="140" t="s">
        <v>42</v>
      </c>
      <c r="P186" s="141">
        <f t="shared" si="41"/>
        <v>0</v>
      </c>
      <c r="Q186" s="141">
        <v>0</v>
      </c>
      <c r="R186" s="141">
        <f t="shared" si="42"/>
        <v>0</v>
      </c>
      <c r="S186" s="141">
        <v>0</v>
      </c>
      <c r="T186" s="142">
        <f t="shared" si="43"/>
        <v>0</v>
      </c>
      <c r="AR186" s="143" t="s">
        <v>195</v>
      </c>
      <c r="AT186" s="143" t="s">
        <v>191</v>
      </c>
      <c r="AU186" s="143" t="s">
        <v>80</v>
      </c>
      <c r="AY186" s="17" t="s">
        <v>189</v>
      </c>
      <c r="BE186" s="144">
        <f t="shared" si="44"/>
        <v>0</v>
      </c>
      <c r="BF186" s="144">
        <f t="shared" si="45"/>
        <v>0</v>
      </c>
      <c r="BG186" s="144">
        <f t="shared" si="46"/>
        <v>0</v>
      </c>
      <c r="BH186" s="144">
        <f t="shared" si="47"/>
        <v>0</v>
      </c>
      <c r="BI186" s="144">
        <f t="shared" si="48"/>
        <v>0</v>
      </c>
      <c r="BJ186" s="17" t="s">
        <v>78</v>
      </c>
      <c r="BK186" s="144">
        <f t="shared" si="49"/>
        <v>0</v>
      </c>
      <c r="BL186" s="17" t="s">
        <v>195</v>
      </c>
      <c r="BM186" s="143" t="s">
        <v>1541</v>
      </c>
    </row>
    <row r="187" spans="2:65" s="1" customFormat="1" ht="24.2" customHeight="1">
      <c r="B187" s="32"/>
      <c r="C187" s="168" t="s">
        <v>1068</v>
      </c>
      <c r="D187" s="168" t="s">
        <v>651</v>
      </c>
      <c r="E187" s="169" t="s">
        <v>3000</v>
      </c>
      <c r="F187" s="170" t="s">
        <v>3001</v>
      </c>
      <c r="G187" s="171" t="s">
        <v>2417</v>
      </c>
      <c r="H187" s="172">
        <v>2</v>
      </c>
      <c r="I187" s="173"/>
      <c r="J187" s="174">
        <f t="shared" si="40"/>
        <v>0</v>
      </c>
      <c r="K187" s="170" t="s">
        <v>18</v>
      </c>
      <c r="L187" s="175"/>
      <c r="M187" s="176" t="s">
        <v>18</v>
      </c>
      <c r="N187" s="177" t="s">
        <v>42</v>
      </c>
      <c r="P187" s="141">
        <f t="shared" si="41"/>
        <v>0</v>
      </c>
      <c r="Q187" s="141">
        <v>0</v>
      </c>
      <c r="R187" s="141">
        <f t="shared" si="42"/>
        <v>0</v>
      </c>
      <c r="S187" s="141">
        <v>0</v>
      </c>
      <c r="T187" s="142">
        <f t="shared" si="43"/>
        <v>0</v>
      </c>
      <c r="AR187" s="143" t="s">
        <v>234</v>
      </c>
      <c r="AT187" s="143" t="s">
        <v>651</v>
      </c>
      <c r="AU187" s="143" t="s">
        <v>80</v>
      </c>
      <c r="AY187" s="17" t="s">
        <v>189</v>
      </c>
      <c r="BE187" s="144">
        <f t="shared" si="44"/>
        <v>0</v>
      </c>
      <c r="BF187" s="144">
        <f t="shared" si="45"/>
        <v>0</v>
      </c>
      <c r="BG187" s="144">
        <f t="shared" si="46"/>
        <v>0</v>
      </c>
      <c r="BH187" s="144">
        <f t="shared" si="47"/>
        <v>0</v>
      </c>
      <c r="BI187" s="144">
        <f t="shared" si="48"/>
        <v>0</v>
      </c>
      <c r="BJ187" s="17" t="s">
        <v>78</v>
      </c>
      <c r="BK187" s="144">
        <f t="shared" si="49"/>
        <v>0</v>
      </c>
      <c r="BL187" s="17" t="s">
        <v>195</v>
      </c>
      <c r="BM187" s="143" t="s">
        <v>3002</v>
      </c>
    </row>
    <row r="188" spans="2:65" s="1" customFormat="1" ht="24.2" customHeight="1">
      <c r="B188" s="32"/>
      <c r="C188" s="168" t="s">
        <v>1073</v>
      </c>
      <c r="D188" s="168" t="s">
        <v>651</v>
      </c>
      <c r="E188" s="169" t="s">
        <v>3003</v>
      </c>
      <c r="F188" s="170" t="s">
        <v>3004</v>
      </c>
      <c r="G188" s="171" t="s">
        <v>135</v>
      </c>
      <c r="H188" s="172">
        <v>2</v>
      </c>
      <c r="I188" s="173"/>
      <c r="J188" s="174">
        <f t="shared" si="40"/>
        <v>0</v>
      </c>
      <c r="K188" s="170" t="s">
        <v>18</v>
      </c>
      <c r="L188" s="175"/>
      <c r="M188" s="176" t="s">
        <v>18</v>
      </c>
      <c r="N188" s="177" t="s">
        <v>42</v>
      </c>
      <c r="P188" s="141">
        <f t="shared" si="41"/>
        <v>0</v>
      </c>
      <c r="Q188" s="141">
        <v>0</v>
      </c>
      <c r="R188" s="141">
        <f t="shared" si="42"/>
        <v>0</v>
      </c>
      <c r="S188" s="141">
        <v>0</v>
      </c>
      <c r="T188" s="142">
        <f t="shared" si="43"/>
        <v>0</v>
      </c>
      <c r="AR188" s="143" t="s">
        <v>234</v>
      </c>
      <c r="AT188" s="143" t="s">
        <v>651</v>
      </c>
      <c r="AU188" s="143" t="s">
        <v>80</v>
      </c>
      <c r="AY188" s="17" t="s">
        <v>189</v>
      </c>
      <c r="BE188" s="144">
        <f t="shared" si="44"/>
        <v>0</v>
      </c>
      <c r="BF188" s="144">
        <f t="shared" si="45"/>
        <v>0</v>
      </c>
      <c r="BG188" s="144">
        <f t="shared" si="46"/>
        <v>0</v>
      </c>
      <c r="BH188" s="144">
        <f t="shared" si="47"/>
        <v>0</v>
      </c>
      <c r="BI188" s="144">
        <f t="shared" si="48"/>
        <v>0</v>
      </c>
      <c r="BJ188" s="17" t="s">
        <v>78</v>
      </c>
      <c r="BK188" s="144">
        <f t="shared" si="49"/>
        <v>0</v>
      </c>
      <c r="BL188" s="17" t="s">
        <v>195</v>
      </c>
      <c r="BM188" s="143" t="s">
        <v>3005</v>
      </c>
    </row>
    <row r="189" spans="2:65" s="1" customFormat="1" ht="24.2" customHeight="1">
      <c r="B189" s="32"/>
      <c r="C189" s="132" t="s">
        <v>1079</v>
      </c>
      <c r="D189" s="132" t="s">
        <v>191</v>
      </c>
      <c r="E189" s="133" t="s">
        <v>3006</v>
      </c>
      <c r="F189" s="134" t="s">
        <v>3007</v>
      </c>
      <c r="G189" s="135" t="s">
        <v>2582</v>
      </c>
      <c r="H189" s="136">
        <v>1</v>
      </c>
      <c r="I189" s="137"/>
      <c r="J189" s="138">
        <f t="shared" si="40"/>
        <v>0</v>
      </c>
      <c r="K189" s="134" t="s">
        <v>18</v>
      </c>
      <c r="L189" s="32"/>
      <c r="M189" s="139" t="s">
        <v>18</v>
      </c>
      <c r="N189" s="140" t="s">
        <v>42</v>
      </c>
      <c r="P189" s="141">
        <f t="shared" si="41"/>
        <v>0</v>
      </c>
      <c r="Q189" s="141">
        <v>0</v>
      </c>
      <c r="R189" s="141">
        <f t="shared" si="42"/>
        <v>0</v>
      </c>
      <c r="S189" s="141">
        <v>0</v>
      </c>
      <c r="T189" s="142">
        <f t="shared" si="43"/>
        <v>0</v>
      </c>
      <c r="AR189" s="143" t="s">
        <v>195</v>
      </c>
      <c r="AT189" s="143" t="s">
        <v>191</v>
      </c>
      <c r="AU189" s="143" t="s">
        <v>80</v>
      </c>
      <c r="AY189" s="17" t="s">
        <v>189</v>
      </c>
      <c r="BE189" s="144">
        <f t="shared" si="44"/>
        <v>0</v>
      </c>
      <c r="BF189" s="144">
        <f t="shared" si="45"/>
        <v>0</v>
      </c>
      <c r="BG189" s="144">
        <f t="shared" si="46"/>
        <v>0</v>
      </c>
      <c r="BH189" s="144">
        <f t="shared" si="47"/>
        <v>0</v>
      </c>
      <c r="BI189" s="144">
        <f t="shared" si="48"/>
        <v>0</v>
      </c>
      <c r="BJ189" s="17" t="s">
        <v>78</v>
      </c>
      <c r="BK189" s="144">
        <f t="shared" si="49"/>
        <v>0</v>
      </c>
      <c r="BL189" s="17" t="s">
        <v>195</v>
      </c>
      <c r="BM189" s="143" t="s">
        <v>1572</v>
      </c>
    </row>
    <row r="190" spans="2:65" s="1" customFormat="1" ht="16.5" customHeight="1">
      <c r="B190" s="32"/>
      <c r="C190" s="132" t="s">
        <v>1084</v>
      </c>
      <c r="D190" s="132" t="s">
        <v>191</v>
      </c>
      <c r="E190" s="133" t="s">
        <v>3008</v>
      </c>
      <c r="F190" s="134" t="s">
        <v>3009</v>
      </c>
      <c r="G190" s="135" t="s">
        <v>131</v>
      </c>
      <c r="H190" s="136">
        <v>24</v>
      </c>
      <c r="I190" s="137"/>
      <c r="J190" s="138">
        <f t="shared" si="40"/>
        <v>0</v>
      </c>
      <c r="K190" s="134" t="s">
        <v>18</v>
      </c>
      <c r="L190" s="32"/>
      <c r="M190" s="139" t="s">
        <v>18</v>
      </c>
      <c r="N190" s="140" t="s">
        <v>42</v>
      </c>
      <c r="P190" s="141">
        <f t="shared" si="41"/>
        <v>0</v>
      </c>
      <c r="Q190" s="141">
        <v>0</v>
      </c>
      <c r="R190" s="141">
        <f t="shared" si="42"/>
        <v>0</v>
      </c>
      <c r="S190" s="141">
        <v>0</v>
      </c>
      <c r="T190" s="142">
        <f t="shared" si="43"/>
        <v>0</v>
      </c>
      <c r="AR190" s="143" t="s">
        <v>195</v>
      </c>
      <c r="AT190" s="143" t="s">
        <v>191</v>
      </c>
      <c r="AU190" s="143" t="s">
        <v>80</v>
      </c>
      <c r="AY190" s="17" t="s">
        <v>189</v>
      </c>
      <c r="BE190" s="144">
        <f t="shared" si="44"/>
        <v>0</v>
      </c>
      <c r="BF190" s="144">
        <f t="shared" si="45"/>
        <v>0</v>
      </c>
      <c r="BG190" s="144">
        <f t="shared" si="46"/>
        <v>0</v>
      </c>
      <c r="BH190" s="144">
        <f t="shared" si="47"/>
        <v>0</v>
      </c>
      <c r="BI190" s="144">
        <f t="shared" si="48"/>
        <v>0</v>
      </c>
      <c r="BJ190" s="17" t="s">
        <v>78</v>
      </c>
      <c r="BK190" s="144">
        <f t="shared" si="49"/>
        <v>0</v>
      </c>
      <c r="BL190" s="17" t="s">
        <v>195</v>
      </c>
      <c r="BM190" s="143" t="s">
        <v>1582</v>
      </c>
    </row>
    <row r="191" spans="2:65" s="1" customFormat="1" ht="21.75" customHeight="1">
      <c r="B191" s="32"/>
      <c r="C191" s="132" t="s">
        <v>1091</v>
      </c>
      <c r="D191" s="132" t="s">
        <v>191</v>
      </c>
      <c r="E191" s="133" t="s">
        <v>3010</v>
      </c>
      <c r="F191" s="134" t="s">
        <v>3011</v>
      </c>
      <c r="G191" s="135" t="s">
        <v>131</v>
      </c>
      <c r="H191" s="136">
        <v>14</v>
      </c>
      <c r="I191" s="137"/>
      <c r="J191" s="138">
        <f t="shared" si="40"/>
        <v>0</v>
      </c>
      <c r="K191" s="134" t="s">
        <v>18</v>
      </c>
      <c r="L191" s="32"/>
      <c r="M191" s="139" t="s">
        <v>18</v>
      </c>
      <c r="N191" s="140" t="s">
        <v>42</v>
      </c>
      <c r="P191" s="141">
        <f t="shared" si="41"/>
        <v>0</v>
      </c>
      <c r="Q191" s="141">
        <v>0</v>
      </c>
      <c r="R191" s="141">
        <f t="shared" si="42"/>
        <v>0</v>
      </c>
      <c r="S191" s="141">
        <v>0</v>
      </c>
      <c r="T191" s="142">
        <f t="shared" si="43"/>
        <v>0</v>
      </c>
      <c r="AR191" s="143" t="s">
        <v>195</v>
      </c>
      <c r="AT191" s="143" t="s">
        <v>191</v>
      </c>
      <c r="AU191" s="143" t="s">
        <v>80</v>
      </c>
      <c r="AY191" s="17" t="s">
        <v>189</v>
      </c>
      <c r="BE191" s="144">
        <f t="shared" si="44"/>
        <v>0</v>
      </c>
      <c r="BF191" s="144">
        <f t="shared" si="45"/>
        <v>0</v>
      </c>
      <c r="BG191" s="144">
        <f t="shared" si="46"/>
        <v>0</v>
      </c>
      <c r="BH191" s="144">
        <f t="shared" si="47"/>
        <v>0</v>
      </c>
      <c r="BI191" s="144">
        <f t="shared" si="48"/>
        <v>0</v>
      </c>
      <c r="BJ191" s="17" t="s">
        <v>78</v>
      </c>
      <c r="BK191" s="144">
        <f t="shared" si="49"/>
        <v>0</v>
      </c>
      <c r="BL191" s="17" t="s">
        <v>195</v>
      </c>
      <c r="BM191" s="143" t="s">
        <v>1592</v>
      </c>
    </row>
    <row r="192" spans="2:65" s="1" customFormat="1" ht="16.5" customHeight="1">
      <c r="B192" s="32"/>
      <c r="C192" s="132" t="s">
        <v>1096</v>
      </c>
      <c r="D192" s="132" t="s">
        <v>191</v>
      </c>
      <c r="E192" s="133" t="s">
        <v>3012</v>
      </c>
      <c r="F192" s="134" t="s">
        <v>3013</v>
      </c>
      <c r="G192" s="135" t="s">
        <v>2582</v>
      </c>
      <c r="H192" s="136">
        <v>1</v>
      </c>
      <c r="I192" s="137"/>
      <c r="J192" s="138">
        <f t="shared" si="40"/>
        <v>0</v>
      </c>
      <c r="K192" s="134" t="s">
        <v>18</v>
      </c>
      <c r="L192" s="32"/>
      <c r="M192" s="139" t="s">
        <v>18</v>
      </c>
      <c r="N192" s="140" t="s">
        <v>42</v>
      </c>
      <c r="P192" s="141">
        <f t="shared" si="41"/>
        <v>0</v>
      </c>
      <c r="Q192" s="141">
        <v>0</v>
      </c>
      <c r="R192" s="141">
        <f t="shared" si="42"/>
        <v>0</v>
      </c>
      <c r="S192" s="141">
        <v>0</v>
      </c>
      <c r="T192" s="142">
        <f t="shared" si="43"/>
        <v>0</v>
      </c>
      <c r="AR192" s="143" t="s">
        <v>195</v>
      </c>
      <c r="AT192" s="143" t="s">
        <v>191</v>
      </c>
      <c r="AU192" s="143" t="s">
        <v>80</v>
      </c>
      <c r="AY192" s="17" t="s">
        <v>189</v>
      </c>
      <c r="BE192" s="144">
        <f t="shared" si="44"/>
        <v>0</v>
      </c>
      <c r="BF192" s="144">
        <f t="shared" si="45"/>
        <v>0</v>
      </c>
      <c r="BG192" s="144">
        <f t="shared" si="46"/>
        <v>0</v>
      </c>
      <c r="BH192" s="144">
        <f t="shared" si="47"/>
        <v>0</v>
      </c>
      <c r="BI192" s="144">
        <f t="shared" si="48"/>
        <v>0</v>
      </c>
      <c r="BJ192" s="17" t="s">
        <v>78</v>
      </c>
      <c r="BK192" s="144">
        <f t="shared" si="49"/>
        <v>0</v>
      </c>
      <c r="BL192" s="17" t="s">
        <v>195</v>
      </c>
      <c r="BM192" s="143" t="s">
        <v>1604</v>
      </c>
    </row>
    <row r="193" spans="2:65" s="11" customFormat="1" ht="22.9" customHeight="1">
      <c r="B193" s="120"/>
      <c r="D193" s="121" t="s">
        <v>70</v>
      </c>
      <c r="E193" s="130" t="s">
        <v>3014</v>
      </c>
      <c r="F193" s="130" t="s">
        <v>3015</v>
      </c>
      <c r="I193" s="123"/>
      <c r="J193" s="131">
        <f>BK193</f>
        <v>0</v>
      </c>
      <c r="L193" s="120"/>
      <c r="M193" s="125"/>
      <c r="P193" s="126">
        <f>SUM(P194:P198)</f>
        <v>0</v>
      </c>
      <c r="R193" s="126">
        <f>SUM(R194:R198)</f>
        <v>0</v>
      </c>
      <c r="T193" s="127">
        <f>SUM(T194:T198)</f>
        <v>0</v>
      </c>
      <c r="AR193" s="121" t="s">
        <v>78</v>
      </c>
      <c r="AT193" s="128" t="s">
        <v>70</v>
      </c>
      <c r="AU193" s="128" t="s">
        <v>78</v>
      </c>
      <c r="AY193" s="121" t="s">
        <v>189</v>
      </c>
      <c r="BK193" s="129">
        <f>SUM(BK194:BK198)</f>
        <v>0</v>
      </c>
    </row>
    <row r="194" spans="2:65" s="1" customFormat="1" ht="24.2" customHeight="1">
      <c r="B194" s="32"/>
      <c r="C194" s="132" t="s">
        <v>1102</v>
      </c>
      <c r="D194" s="132" t="s">
        <v>191</v>
      </c>
      <c r="E194" s="133" t="s">
        <v>3016</v>
      </c>
      <c r="F194" s="134" t="s">
        <v>3017</v>
      </c>
      <c r="G194" s="135" t="s">
        <v>2582</v>
      </c>
      <c r="H194" s="136">
        <v>1</v>
      </c>
      <c r="I194" s="137"/>
      <c r="J194" s="138">
        <f>ROUND(I194*H194,2)</f>
        <v>0</v>
      </c>
      <c r="K194" s="134" t="s">
        <v>18</v>
      </c>
      <c r="L194" s="32"/>
      <c r="M194" s="139" t="s">
        <v>18</v>
      </c>
      <c r="N194" s="140" t="s">
        <v>42</v>
      </c>
      <c r="P194" s="141">
        <f>O194*H194</f>
        <v>0</v>
      </c>
      <c r="Q194" s="141">
        <v>0</v>
      </c>
      <c r="R194" s="141">
        <f>Q194*H194</f>
        <v>0</v>
      </c>
      <c r="S194" s="141">
        <v>0</v>
      </c>
      <c r="T194" s="142">
        <f>S194*H194</f>
        <v>0</v>
      </c>
      <c r="AR194" s="143" t="s">
        <v>195</v>
      </c>
      <c r="AT194" s="143" t="s">
        <v>191</v>
      </c>
      <c r="AU194" s="143" t="s">
        <v>80</v>
      </c>
      <c r="AY194" s="17" t="s">
        <v>189</v>
      </c>
      <c r="BE194" s="144">
        <f>IF(N194="základní",J194,0)</f>
        <v>0</v>
      </c>
      <c r="BF194" s="144">
        <f>IF(N194="snížená",J194,0)</f>
        <v>0</v>
      </c>
      <c r="BG194" s="144">
        <f>IF(N194="zákl. přenesená",J194,0)</f>
        <v>0</v>
      </c>
      <c r="BH194" s="144">
        <f>IF(N194="sníž. přenesená",J194,0)</f>
        <v>0</v>
      </c>
      <c r="BI194" s="144">
        <f>IF(N194="nulová",J194,0)</f>
        <v>0</v>
      </c>
      <c r="BJ194" s="17" t="s">
        <v>78</v>
      </c>
      <c r="BK194" s="144">
        <f>ROUND(I194*H194,2)</f>
        <v>0</v>
      </c>
      <c r="BL194" s="17" t="s">
        <v>195</v>
      </c>
      <c r="BM194" s="143" t="s">
        <v>1614</v>
      </c>
    </row>
    <row r="195" spans="2:65" s="1" customFormat="1" ht="37.9" customHeight="1">
      <c r="B195" s="32"/>
      <c r="C195" s="132" t="s">
        <v>1108</v>
      </c>
      <c r="D195" s="132" t="s">
        <v>191</v>
      </c>
      <c r="E195" s="133" t="s">
        <v>3018</v>
      </c>
      <c r="F195" s="134" t="s">
        <v>3019</v>
      </c>
      <c r="G195" s="135" t="s">
        <v>2582</v>
      </c>
      <c r="H195" s="136">
        <v>1</v>
      </c>
      <c r="I195" s="137"/>
      <c r="J195" s="138">
        <f>ROUND(I195*H195,2)</f>
        <v>0</v>
      </c>
      <c r="K195" s="134" t="s">
        <v>18</v>
      </c>
      <c r="L195" s="32"/>
      <c r="M195" s="139" t="s">
        <v>18</v>
      </c>
      <c r="N195" s="140" t="s">
        <v>42</v>
      </c>
      <c r="P195" s="141">
        <f>O195*H195</f>
        <v>0</v>
      </c>
      <c r="Q195" s="141">
        <v>0</v>
      </c>
      <c r="R195" s="141">
        <f>Q195*H195</f>
        <v>0</v>
      </c>
      <c r="S195" s="141">
        <v>0</v>
      </c>
      <c r="T195" s="142">
        <f>S195*H195</f>
        <v>0</v>
      </c>
      <c r="AR195" s="143" t="s">
        <v>195</v>
      </c>
      <c r="AT195" s="143" t="s">
        <v>191</v>
      </c>
      <c r="AU195" s="143" t="s">
        <v>80</v>
      </c>
      <c r="AY195" s="17" t="s">
        <v>189</v>
      </c>
      <c r="BE195" s="144">
        <f>IF(N195="základní",J195,0)</f>
        <v>0</v>
      </c>
      <c r="BF195" s="144">
        <f>IF(N195="snížená",J195,0)</f>
        <v>0</v>
      </c>
      <c r="BG195" s="144">
        <f>IF(N195="zákl. přenesená",J195,0)</f>
        <v>0</v>
      </c>
      <c r="BH195" s="144">
        <f>IF(N195="sníž. přenesená",J195,0)</f>
        <v>0</v>
      </c>
      <c r="BI195" s="144">
        <f>IF(N195="nulová",J195,0)</f>
        <v>0</v>
      </c>
      <c r="BJ195" s="17" t="s">
        <v>78</v>
      </c>
      <c r="BK195" s="144">
        <f>ROUND(I195*H195,2)</f>
        <v>0</v>
      </c>
      <c r="BL195" s="17" t="s">
        <v>195</v>
      </c>
      <c r="BM195" s="143" t="s">
        <v>1624</v>
      </c>
    </row>
    <row r="196" spans="2:65" s="1" customFormat="1" ht="16.5" customHeight="1">
      <c r="B196" s="32"/>
      <c r="C196" s="132" t="s">
        <v>1115</v>
      </c>
      <c r="D196" s="132" t="s">
        <v>191</v>
      </c>
      <c r="E196" s="133" t="s">
        <v>3020</v>
      </c>
      <c r="F196" s="134" t="s">
        <v>3021</v>
      </c>
      <c r="G196" s="135" t="s">
        <v>2582</v>
      </c>
      <c r="H196" s="136">
        <v>1</v>
      </c>
      <c r="I196" s="137"/>
      <c r="J196" s="138">
        <f>ROUND(I196*H196,2)</f>
        <v>0</v>
      </c>
      <c r="K196" s="134" t="s">
        <v>18</v>
      </c>
      <c r="L196" s="32"/>
      <c r="M196" s="139" t="s">
        <v>18</v>
      </c>
      <c r="N196" s="140" t="s">
        <v>42</v>
      </c>
      <c r="P196" s="141">
        <f>O196*H196</f>
        <v>0</v>
      </c>
      <c r="Q196" s="141">
        <v>0</v>
      </c>
      <c r="R196" s="141">
        <f>Q196*H196</f>
        <v>0</v>
      </c>
      <c r="S196" s="141">
        <v>0</v>
      </c>
      <c r="T196" s="142">
        <f>S196*H196</f>
        <v>0</v>
      </c>
      <c r="AR196" s="143" t="s">
        <v>195</v>
      </c>
      <c r="AT196" s="143" t="s">
        <v>191</v>
      </c>
      <c r="AU196" s="143" t="s">
        <v>80</v>
      </c>
      <c r="AY196" s="17" t="s">
        <v>189</v>
      </c>
      <c r="BE196" s="144">
        <f>IF(N196="základní",J196,0)</f>
        <v>0</v>
      </c>
      <c r="BF196" s="144">
        <f>IF(N196="snížená",J196,0)</f>
        <v>0</v>
      </c>
      <c r="BG196" s="144">
        <f>IF(N196="zákl. přenesená",J196,0)</f>
        <v>0</v>
      </c>
      <c r="BH196" s="144">
        <f>IF(N196="sníž. přenesená",J196,0)</f>
        <v>0</v>
      </c>
      <c r="BI196" s="144">
        <f>IF(N196="nulová",J196,0)</f>
        <v>0</v>
      </c>
      <c r="BJ196" s="17" t="s">
        <v>78</v>
      </c>
      <c r="BK196" s="144">
        <f>ROUND(I196*H196,2)</f>
        <v>0</v>
      </c>
      <c r="BL196" s="17" t="s">
        <v>195</v>
      </c>
      <c r="BM196" s="143" t="s">
        <v>1636</v>
      </c>
    </row>
    <row r="197" spans="2:65" s="1" customFormat="1" ht="16.5" customHeight="1">
      <c r="B197" s="32"/>
      <c r="C197" s="132" t="s">
        <v>1121</v>
      </c>
      <c r="D197" s="132" t="s">
        <v>191</v>
      </c>
      <c r="E197" s="133" t="s">
        <v>3022</v>
      </c>
      <c r="F197" s="134" t="s">
        <v>3023</v>
      </c>
      <c r="G197" s="135" t="s">
        <v>2582</v>
      </c>
      <c r="H197" s="136">
        <v>1</v>
      </c>
      <c r="I197" s="137"/>
      <c r="J197" s="138">
        <f>ROUND(I197*H197,2)</f>
        <v>0</v>
      </c>
      <c r="K197" s="134" t="s">
        <v>18</v>
      </c>
      <c r="L197" s="32"/>
      <c r="M197" s="139" t="s">
        <v>18</v>
      </c>
      <c r="N197" s="140" t="s">
        <v>42</v>
      </c>
      <c r="P197" s="141">
        <f>O197*H197</f>
        <v>0</v>
      </c>
      <c r="Q197" s="141">
        <v>0</v>
      </c>
      <c r="R197" s="141">
        <f>Q197*H197</f>
        <v>0</v>
      </c>
      <c r="S197" s="141">
        <v>0</v>
      </c>
      <c r="T197" s="142">
        <f>S197*H197</f>
        <v>0</v>
      </c>
      <c r="AR197" s="143" t="s">
        <v>195</v>
      </c>
      <c r="AT197" s="143" t="s">
        <v>191</v>
      </c>
      <c r="AU197" s="143" t="s">
        <v>80</v>
      </c>
      <c r="AY197" s="17" t="s">
        <v>189</v>
      </c>
      <c r="BE197" s="144">
        <f>IF(N197="základní",J197,0)</f>
        <v>0</v>
      </c>
      <c r="BF197" s="144">
        <f>IF(N197="snížená",J197,0)</f>
        <v>0</v>
      </c>
      <c r="BG197" s="144">
        <f>IF(N197="zákl. přenesená",J197,0)</f>
        <v>0</v>
      </c>
      <c r="BH197" s="144">
        <f>IF(N197="sníž. přenesená",J197,0)</f>
        <v>0</v>
      </c>
      <c r="BI197" s="144">
        <f>IF(N197="nulová",J197,0)</f>
        <v>0</v>
      </c>
      <c r="BJ197" s="17" t="s">
        <v>78</v>
      </c>
      <c r="BK197" s="144">
        <f>ROUND(I197*H197,2)</f>
        <v>0</v>
      </c>
      <c r="BL197" s="17" t="s">
        <v>195</v>
      </c>
      <c r="BM197" s="143" t="s">
        <v>1648</v>
      </c>
    </row>
    <row r="198" spans="2:65" s="1" customFormat="1" ht="33" customHeight="1">
      <c r="B198" s="32"/>
      <c r="C198" s="132" t="s">
        <v>1127</v>
      </c>
      <c r="D198" s="132" t="s">
        <v>191</v>
      </c>
      <c r="E198" s="133" t="s">
        <v>3024</v>
      </c>
      <c r="F198" s="134" t="s">
        <v>3025</v>
      </c>
      <c r="G198" s="135" t="s">
        <v>3026</v>
      </c>
      <c r="H198" s="191"/>
      <c r="I198" s="137"/>
      <c r="J198" s="138">
        <f>ROUND(I198*H198,2)</f>
        <v>0</v>
      </c>
      <c r="K198" s="134" t="s">
        <v>18</v>
      </c>
      <c r="L198" s="32"/>
      <c r="M198" s="139" t="s">
        <v>18</v>
      </c>
      <c r="N198" s="140" t="s">
        <v>42</v>
      </c>
      <c r="P198" s="141">
        <f>O198*H198</f>
        <v>0</v>
      </c>
      <c r="Q198" s="141">
        <v>0</v>
      </c>
      <c r="R198" s="141">
        <f>Q198*H198</f>
        <v>0</v>
      </c>
      <c r="S198" s="141">
        <v>0</v>
      </c>
      <c r="T198" s="142">
        <f>S198*H198</f>
        <v>0</v>
      </c>
      <c r="AR198" s="143" t="s">
        <v>195</v>
      </c>
      <c r="AT198" s="143" t="s">
        <v>191</v>
      </c>
      <c r="AU198" s="143" t="s">
        <v>80</v>
      </c>
      <c r="AY198" s="17" t="s">
        <v>189</v>
      </c>
      <c r="BE198" s="144">
        <f>IF(N198="základní",J198,0)</f>
        <v>0</v>
      </c>
      <c r="BF198" s="144">
        <f>IF(N198="snížená",J198,0)</f>
        <v>0</v>
      </c>
      <c r="BG198" s="144">
        <f>IF(N198="zákl. přenesená",J198,0)</f>
        <v>0</v>
      </c>
      <c r="BH198" s="144">
        <f>IF(N198="sníž. přenesená",J198,0)</f>
        <v>0</v>
      </c>
      <c r="BI198" s="144">
        <f>IF(N198="nulová",J198,0)</f>
        <v>0</v>
      </c>
      <c r="BJ198" s="17" t="s">
        <v>78</v>
      </c>
      <c r="BK198" s="144">
        <f>ROUND(I198*H198,2)</f>
        <v>0</v>
      </c>
      <c r="BL198" s="17" t="s">
        <v>195</v>
      </c>
      <c r="BM198" s="143" t="s">
        <v>1659</v>
      </c>
    </row>
    <row r="199" spans="2:65" s="11" customFormat="1" ht="22.9" customHeight="1">
      <c r="B199" s="120"/>
      <c r="D199" s="121" t="s">
        <v>70</v>
      </c>
      <c r="E199" s="130" t="s">
        <v>2573</v>
      </c>
      <c r="F199" s="130" t="s">
        <v>3027</v>
      </c>
      <c r="I199" s="123"/>
      <c r="J199" s="131">
        <f>BK199</f>
        <v>0</v>
      </c>
      <c r="L199" s="120"/>
      <c r="M199" s="125"/>
      <c r="P199" s="126">
        <f>SUM(P200:P217)</f>
        <v>0</v>
      </c>
      <c r="R199" s="126">
        <f>SUM(R200:R217)</f>
        <v>0</v>
      </c>
      <c r="T199" s="127">
        <f>SUM(T200:T217)</f>
        <v>0</v>
      </c>
      <c r="AR199" s="121" t="s">
        <v>78</v>
      </c>
      <c r="AT199" s="128" t="s">
        <v>70</v>
      </c>
      <c r="AU199" s="128" t="s">
        <v>78</v>
      </c>
      <c r="AY199" s="121" t="s">
        <v>189</v>
      </c>
      <c r="BK199" s="129">
        <f>SUM(BK200:BK217)</f>
        <v>0</v>
      </c>
    </row>
    <row r="200" spans="2:65" s="1" customFormat="1" ht="16.5" customHeight="1">
      <c r="B200" s="32"/>
      <c r="C200" s="132" t="s">
        <v>1134</v>
      </c>
      <c r="D200" s="132" t="s">
        <v>191</v>
      </c>
      <c r="E200" s="133" t="s">
        <v>3028</v>
      </c>
      <c r="F200" s="134" t="s">
        <v>3029</v>
      </c>
      <c r="G200" s="135" t="s">
        <v>2417</v>
      </c>
      <c r="H200" s="136">
        <v>15</v>
      </c>
      <c r="I200" s="137"/>
      <c r="J200" s="138">
        <f t="shared" ref="J200:J217" si="50">ROUND(I200*H200,2)</f>
        <v>0</v>
      </c>
      <c r="K200" s="134" t="s">
        <v>18</v>
      </c>
      <c r="L200" s="32"/>
      <c r="M200" s="139" t="s">
        <v>18</v>
      </c>
      <c r="N200" s="140" t="s">
        <v>42</v>
      </c>
      <c r="P200" s="141">
        <f t="shared" ref="P200:P217" si="51">O200*H200</f>
        <v>0</v>
      </c>
      <c r="Q200" s="141">
        <v>0</v>
      </c>
      <c r="R200" s="141">
        <f t="shared" ref="R200:R217" si="52">Q200*H200</f>
        <v>0</v>
      </c>
      <c r="S200" s="141">
        <v>0</v>
      </c>
      <c r="T200" s="142">
        <f t="shared" ref="T200:T217" si="53">S200*H200</f>
        <v>0</v>
      </c>
      <c r="AR200" s="143" t="s">
        <v>195</v>
      </c>
      <c r="AT200" s="143" t="s">
        <v>191</v>
      </c>
      <c r="AU200" s="143" t="s">
        <v>80</v>
      </c>
      <c r="AY200" s="17" t="s">
        <v>189</v>
      </c>
      <c r="BE200" s="144">
        <f t="shared" ref="BE200:BE217" si="54">IF(N200="základní",J200,0)</f>
        <v>0</v>
      </c>
      <c r="BF200" s="144">
        <f t="shared" ref="BF200:BF217" si="55">IF(N200="snížená",J200,0)</f>
        <v>0</v>
      </c>
      <c r="BG200" s="144">
        <f t="shared" ref="BG200:BG217" si="56">IF(N200="zákl. přenesená",J200,0)</f>
        <v>0</v>
      </c>
      <c r="BH200" s="144">
        <f t="shared" ref="BH200:BH217" si="57">IF(N200="sníž. přenesená",J200,0)</f>
        <v>0</v>
      </c>
      <c r="BI200" s="144">
        <f t="shared" ref="BI200:BI217" si="58">IF(N200="nulová",J200,0)</f>
        <v>0</v>
      </c>
      <c r="BJ200" s="17" t="s">
        <v>78</v>
      </c>
      <c r="BK200" s="144">
        <f t="shared" ref="BK200:BK217" si="59">ROUND(I200*H200,2)</f>
        <v>0</v>
      </c>
      <c r="BL200" s="17" t="s">
        <v>195</v>
      </c>
      <c r="BM200" s="143" t="s">
        <v>1671</v>
      </c>
    </row>
    <row r="201" spans="2:65" s="1" customFormat="1" ht="16.5" customHeight="1">
      <c r="B201" s="32"/>
      <c r="C201" s="132" t="s">
        <v>1140</v>
      </c>
      <c r="D201" s="132" t="s">
        <v>191</v>
      </c>
      <c r="E201" s="133" t="s">
        <v>3030</v>
      </c>
      <c r="F201" s="134" t="s">
        <v>3031</v>
      </c>
      <c r="G201" s="135" t="s">
        <v>2417</v>
      </c>
      <c r="H201" s="136">
        <v>1</v>
      </c>
      <c r="I201" s="137"/>
      <c r="J201" s="138">
        <f t="shared" si="50"/>
        <v>0</v>
      </c>
      <c r="K201" s="134" t="s">
        <v>18</v>
      </c>
      <c r="L201" s="32"/>
      <c r="M201" s="139" t="s">
        <v>18</v>
      </c>
      <c r="N201" s="140" t="s">
        <v>42</v>
      </c>
      <c r="P201" s="141">
        <f t="shared" si="51"/>
        <v>0</v>
      </c>
      <c r="Q201" s="141">
        <v>0</v>
      </c>
      <c r="R201" s="141">
        <f t="shared" si="52"/>
        <v>0</v>
      </c>
      <c r="S201" s="141">
        <v>0</v>
      </c>
      <c r="T201" s="142">
        <f t="shared" si="53"/>
        <v>0</v>
      </c>
      <c r="AR201" s="143" t="s">
        <v>195</v>
      </c>
      <c r="AT201" s="143" t="s">
        <v>191</v>
      </c>
      <c r="AU201" s="143" t="s">
        <v>80</v>
      </c>
      <c r="AY201" s="17" t="s">
        <v>189</v>
      </c>
      <c r="BE201" s="144">
        <f t="shared" si="54"/>
        <v>0</v>
      </c>
      <c r="BF201" s="144">
        <f t="shared" si="55"/>
        <v>0</v>
      </c>
      <c r="BG201" s="144">
        <f t="shared" si="56"/>
        <v>0</v>
      </c>
      <c r="BH201" s="144">
        <f t="shared" si="57"/>
        <v>0</v>
      </c>
      <c r="BI201" s="144">
        <f t="shared" si="58"/>
        <v>0</v>
      </c>
      <c r="BJ201" s="17" t="s">
        <v>78</v>
      </c>
      <c r="BK201" s="144">
        <f t="shared" si="59"/>
        <v>0</v>
      </c>
      <c r="BL201" s="17" t="s">
        <v>195</v>
      </c>
      <c r="BM201" s="143" t="s">
        <v>1682</v>
      </c>
    </row>
    <row r="202" spans="2:65" s="1" customFormat="1" ht="16.5" customHeight="1">
      <c r="B202" s="32"/>
      <c r="C202" s="132" t="s">
        <v>1145</v>
      </c>
      <c r="D202" s="132" t="s">
        <v>191</v>
      </c>
      <c r="E202" s="133" t="s">
        <v>3032</v>
      </c>
      <c r="F202" s="134" t="s">
        <v>3033</v>
      </c>
      <c r="G202" s="135" t="s">
        <v>2417</v>
      </c>
      <c r="H202" s="136">
        <v>15</v>
      </c>
      <c r="I202" s="137"/>
      <c r="J202" s="138">
        <f t="shared" si="50"/>
        <v>0</v>
      </c>
      <c r="K202" s="134" t="s">
        <v>18</v>
      </c>
      <c r="L202" s="32"/>
      <c r="M202" s="139" t="s">
        <v>18</v>
      </c>
      <c r="N202" s="140" t="s">
        <v>42</v>
      </c>
      <c r="P202" s="141">
        <f t="shared" si="51"/>
        <v>0</v>
      </c>
      <c r="Q202" s="141">
        <v>0</v>
      </c>
      <c r="R202" s="141">
        <f t="shared" si="52"/>
        <v>0</v>
      </c>
      <c r="S202" s="141">
        <v>0</v>
      </c>
      <c r="T202" s="142">
        <f t="shared" si="53"/>
        <v>0</v>
      </c>
      <c r="AR202" s="143" t="s">
        <v>195</v>
      </c>
      <c r="AT202" s="143" t="s">
        <v>191</v>
      </c>
      <c r="AU202" s="143" t="s">
        <v>80</v>
      </c>
      <c r="AY202" s="17" t="s">
        <v>189</v>
      </c>
      <c r="BE202" s="144">
        <f t="shared" si="54"/>
        <v>0</v>
      </c>
      <c r="BF202" s="144">
        <f t="shared" si="55"/>
        <v>0</v>
      </c>
      <c r="BG202" s="144">
        <f t="shared" si="56"/>
        <v>0</v>
      </c>
      <c r="BH202" s="144">
        <f t="shared" si="57"/>
        <v>0</v>
      </c>
      <c r="BI202" s="144">
        <f t="shared" si="58"/>
        <v>0</v>
      </c>
      <c r="BJ202" s="17" t="s">
        <v>78</v>
      </c>
      <c r="BK202" s="144">
        <f t="shared" si="59"/>
        <v>0</v>
      </c>
      <c r="BL202" s="17" t="s">
        <v>195</v>
      </c>
      <c r="BM202" s="143" t="s">
        <v>1693</v>
      </c>
    </row>
    <row r="203" spans="2:65" s="1" customFormat="1" ht="16.5" customHeight="1">
      <c r="B203" s="32"/>
      <c r="C203" s="132" t="s">
        <v>1151</v>
      </c>
      <c r="D203" s="132" t="s">
        <v>191</v>
      </c>
      <c r="E203" s="133" t="s">
        <v>3034</v>
      </c>
      <c r="F203" s="134" t="s">
        <v>3035</v>
      </c>
      <c r="G203" s="135" t="s">
        <v>2417</v>
      </c>
      <c r="H203" s="136">
        <v>1</v>
      </c>
      <c r="I203" s="137"/>
      <c r="J203" s="138">
        <f t="shared" si="50"/>
        <v>0</v>
      </c>
      <c r="K203" s="134" t="s">
        <v>18</v>
      </c>
      <c r="L203" s="32"/>
      <c r="M203" s="139" t="s">
        <v>18</v>
      </c>
      <c r="N203" s="140" t="s">
        <v>42</v>
      </c>
      <c r="P203" s="141">
        <f t="shared" si="51"/>
        <v>0</v>
      </c>
      <c r="Q203" s="141">
        <v>0</v>
      </c>
      <c r="R203" s="141">
        <f t="shared" si="52"/>
        <v>0</v>
      </c>
      <c r="S203" s="141">
        <v>0</v>
      </c>
      <c r="T203" s="142">
        <f t="shared" si="53"/>
        <v>0</v>
      </c>
      <c r="AR203" s="143" t="s">
        <v>195</v>
      </c>
      <c r="AT203" s="143" t="s">
        <v>191</v>
      </c>
      <c r="AU203" s="143" t="s">
        <v>80</v>
      </c>
      <c r="AY203" s="17" t="s">
        <v>189</v>
      </c>
      <c r="BE203" s="144">
        <f t="shared" si="54"/>
        <v>0</v>
      </c>
      <c r="BF203" s="144">
        <f t="shared" si="55"/>
        <v>0</v>
      </c>
      <c r="BG203" s="144">
        <f t="shared" si="56"/>
        <v>0</v>
      </c>
      <c r="BH203" s="144">
        <f t="shared" si="57"/>
        <v>0</v>
      </c>
      <c r="BI203" s="144">
        <f t="shared" si="58"/>
        <v>0</v>
      </c>
      <c r="BJ203" s="17" t="s">
        <v>78</v>
      </c>
      <c r="BK203" s="144">
        <f t="shared" si="59"/>
        <v>0</v>
      </c>
      <c r="BL203" s="17" t="s">
        <v>195</v>
      </c>
      <c r="BM203" s="143" t="s">
        <v>1705</v>
      </c>
    </row>
    <row r="204" spans="2:65" s="1" customFormat="1" ht="16.5" customHeight="1">
      <c r="B204" s="32"/>
      <c r="C204" s="132" t="s">
        <v>1156</v>
      </c>
      <c r="D204" s="132" t="s">
        <v>191</v>
      </c>
      <c r="E204" s="133" t="s">
        <v>3036</v>
      </c>
      <c r="F204" s="134" t="s">
        <v>3037</v>
      </c>
      <c r="G204" s="135" t="s">
        <v>2582</v>
      </c>
      <c r="H204" s="136">
        <v>1</v>
      </c>
      <c r="I204" s="137"/>
      <c r="J204" s="138">
        <f t="shared" si="50"/>
        <v>0</v>
      </c>
      <c r="K204" s="134" t="s">
        <v>18</v>
      </c>
      <c r="L204" s="32"/>
      <c r="M204" s="139" t="s">
        <v>18</v>
      </c>
      <c r="N204" s="140" t="s">
        <v>42</v>
      </c>
      <c r="P204" s="141">
        <f t="shared" si="51"/>
        <v>0</v>
      </c>
      <c r="Q204" s="141">
        <v>0</v>
      </c>
      <c r="R204" s="141">
        <f t="shared" si="52"/>
        <v>0</v>
      </c>
      <c r="S204" s="141">
        <v>0</v>
      </c>
      <c r="T204" s="142">
        <f t="shared" si="53"/>
        <v>0</v>
      </c>
      <c r="AR204" s="143" t="s">
        <v>195</v>
      </c>
      <c r="AT204" s="143" t="s">
        <v>191</v>
      </c>
      <c r="AU204" s="143" t="s">
        <v>80</v>
      </c>
      <c r="AY204" s="17" t="s">
        <v>189</v>
      </c>
      <c r="BE204" s="144">
        <f t="shared" si="54"/>
        <v>0</v>
      </c>
      <c r="BF204" s="144">
        <f t="shared" si="55"/>
        <v>0</v>
      </c>
      <c r="BG204" s="144">
        <f t="shared" si="56"/>
        <v>0</v>
      </c>
      <c r="BH204" s="144">
        <f t="shared" si="57"/>
        <v>0</v>
      </c>
      <c r="BI204" s="144">
        <f t="shared" si="58"/>
        <v>0</v>
      </c>
      <c r="BJ204" s="17" t="s">
        <v>78</v>
      </c>
      <c r="BK204" s="144">
        <f t="shared" si="59"/>
        <v>0</v>
      </c>
      <c r="BL204" s="17" t="s">
        <v>195</v>
      </c>
      <c r="BM204" s="143" t="s">
        <v>1715</v>
      </c>
    </row>
    <row r="205" spans="2:65" s="1" customFormat="1" ht="16.5" customHeight="1">
      <c r="B205" s="32"/>
      <c r="C205" s="132" t="s">
        <v>1161</v>
      </c>
      <c r="D205" s="132" t="s">
        <v>191</v>
      </c>
      <c r="E205" s="133" t="s">
        <v>3038</v>
      </c>
      <c r="F205" s="134" t="s">
        <v>3039</v>
      </c>
      <c r="G205" s="135" t="s">
        <v>2582</v>
      </c>
      <c r="H205" s="136">
        <v>1</v>
      </c>
      <c r="I205" s="137"/>
      <c r="J205" s="138">
        <f t="shared" si="50"/>
        <v>0</v>
      </c>
      <c r="K205" s="134" t="s">
        <v>18</v>
      </c>
      <c r="L205" s="32"/>
      <c r="M205" s="139" t="s">
        <v>18</v>
      </c>
      <c r="N205" s="140" t="s">
        <v>42</v>
      </c>
      <c r="P205" s="141">
        <f t="shared" si="51"/>
        <v>0</v>
      </c>
      <c r="Q205" s="141">
        <v>0</v>
      </c>
      <c r="R205" s="141">
        <f t="shared" si="52"/>
        <v>0</v>
      </c>
      <c r="S205" s="141">
        <v>0</v>
      </c>
      <c r="T205" s="142">
        <f t="shared" si="53"/>
        <v>0</v>
      </c>
      <c r="AR205" s="143" t="s">
        <v>195</v>
      </c>
      <c r="AT205" s="143" t="s">
        <v>191</v>
      </c>
      <c r="AU205" s="143" t="s">
        <v>80</v>
      </c>
      <c r="AY205" s="17" t="s">
        <v>189</v>
      </c>
      <c r="BE205" s="144">
        <f t="shared" si="54"/>
        <v>0</v>
      </c>
      <c r="BF205" s="144">
        <f t="shared" si="55"/>
        <v>0</v>
      </c>
      <c r="BG205" s="144">
        <f t="shared" si="56"/>
        <v>0</v>
      </c>
      <c r="BH205" s="144">
        <f t="shared" si="57"/>
        <v>0</v>
      </c>
      <c r="BI205" s="144">
        <f t="shared" si="58"/>
        <v>0</v>
      </c>
      <c r="BJ205" s="17" t="s">
        <v>78</v>
      </c>
      <c r="BK205" s="144">
        <f t="shared" si="59"/>
        <v>0</v>
      </c>
      <c r="BL205" s="17" t="s">
        <v>195</v>
      </c>
      <c r="BM205" s="143" t="s">
        <v>1728</v>
      </c>
    </row>
    <row r="206" spans="2:65" s="1" customFormat="1" ht="16.5" customHeight="1">
      <c r="B206" s="32"/>
      <c r="C206" s="132" t="s">
        <v>1166</v>
      </c>
      <c r="D206" s="132" t="s">
        <v>191</v>
      </c>
      <c r="E206" s="133" t="s">
        <v>3040</v>
      </c>
      <c r="F206" s="134" t="s">
        <v>3041</v>
      </c>
      <c r="G206" s="135" t="s">
        <v>2582</v>
      </c>
      <c r="H206" s="136">
        <v>1</v>
      </c>
      <c r="I206" s="137"/>
      <c r="J206" s="138">
        <f t="shared" si="50"/>
        <v>0</v>
      </c>
      <c r="K206" s="134" t="s">
        <v>18</v>
      </c>
      <c r="L206" s="32"/>
      <c r="M206" s="139" t="s">
        <v>18</v>
      </c>
      <c r="N206" s="140" t="s">
        <v>42</v>
      </c>
      <c r="P206" s="141">
        <f t="shared" si="51"/>
        <v>0</v>
      </c>
      <c r="Q206" s="141">
        <v>0</v>
      </c>
      <c r="R206" s="141">
        <f t="shared" si="52"/>
        <v>0</v>
      </c>
      <c r="S206" s="141">
        <v>0</v>
      </c>
      <c r="T206" s="142">
        <f t="shared" si="53"/>
        <v>0</v>
      </c>
      <c r="AR206" s="143" t="s">
        <v>195</v>
      </c>
      <c r="AT206" s="143" t="s">
        <v>191</v>
      </c>
      <c r="AU206" s="143" t="s">
        <v>80</v>
      </c>
      <c r="AY206" s="17" t="s">
        <v>189</v>
      </c>
      <c r="BE206" s="144">
        <f t="shared" si="54"/>
        <v>0</v>
      </c>
      <c r="BF206" s="144">
        <f t="shared" si="55"/>
        <v>0</v>
      </c>
      <c r="BG206" s="144">
        <f t="shared" si="56"/>
        <v>0</v>
      </c>
      <c r="BH206" s="144">
        <f t="shared" si="57"/>
        <v>0</v>
      </c>
      <c r="BI206" s="144">
        <f t="shared" si="58"/>
        <v>0</v>
      </c>
      <c r="BJ206" s="17" t="s">
        <v>78</v>
      </c>
      <c r="BK206" s="144">
        <f t="shared" si="59"/>
        <v>0</v>
      </c>
      <c r="BL206" s="17" t="s">
        <v>195</v>
      </c>
      <c r="BM206" s="143" t="s">
        <v>1738</v>
      </c>
    </row>
    <row r="207" spans="2:65" s="1" customFormat="1" ht="16.5" customHeight="1">
      <c r="B207" s="32"/>
      <c r="C207" s="132" t="s">
        <v>1171</v>
      </c>
      <c r="D207" s="132" t="s">
        <v>191</v>
      </c>
      <c r="E207" s="133" t="s">
        <v>3042</v>
      </c>
      <c r="F207" s="134" t="s">
        <v>3043</v>
      </c>
      <c r="G207" s="135" t="s">
        <v>3044</v>
      </c>
      <c r="H207" s="136">
        <v>1</v>
      </c>
      <c r="I207" s="137"/>
      <c r="J207" s="138">
        <f t="shared" si="50"/>
        <v>0</v>
      </c>
      <c r="K207" s="134" t="s">
        <v>18</v>
      </c>
      <c r="L207" s="32"/>
      <c r="M207" s="139" t="s">
        <v>18</v>
      </c>
      <c r="N207" s="140" t="s">
        <v>42</v>
      </c>
      <c r="P207" s="141">
        <f t="shared" si="51"/>
        <v>0</v>
      </c>
      <c r="Q207" s="141">
        <v>0</v>
      </c>
      <c r="R207" s="141">
        <f t="shared" si="52"/>
        <v>0</v>
      </c>
      <c r="S207" s="141">
        <v>0</v>
      </c>
      <c r="T207" s="142">
        <f t="shared" si="53"/>
        <v>0</v>
      </c>
      <c r="AR207" s="143" t="s">
        <v>195</v>
      </c>
      <c r="AT207" s="143" t="s">
        <v>191</v>
      </c>
      <c r="AU207" s="143" t="s">
        <v>80</v>
      </c>
      <c r="AY207" s="17" t="s">
        <v>189</v>
      </c>
      <c r="BE207" s="144">
        <f t="shared" si="54"/>
        <v>0</v>
      </c>
      <c r="BF207" s="144">
        <f t="shared" si="55"/>
        <v>0</v>
      </c>
      <c r="BG207" s="144">
        <f t="shared" si="56"/>
        <v>0</v>
      </c>
      <c r="BH207" s="144">
        <f t="shared" si="57"/>
        <v>0</v>
      </c>
      <c r="BI207" s="144">
        <f t="shared" si="58"/>
        <v>0</v>
      </c>
      <c r="BJ207" s="17" t="s">
        <v>78</v>
      </c>
      <c r="BK207" s="144">
        <f t="shared" si="59"/>
        <v>0</v>
      </c>
      <c r="BL207" s="17" t="s">
        <v>195</v>
      </c>
      <c r="BM207" s="143" t="s">
        <v>1749</v>
      </c>
    </row>
    <row r="208" spans="2:65" s="1" customFormat="1" ht="16.5" customHeight="1">
      <c r="B208" s="32"/>
      <c r="C208" s="132" t="s">
        <v>1177</v>
      </c>
      <c r="D208" s="132" t="s">
        <v>191</v>
      </c>
      <c r="E208" s="133" t="s">
        <v>3045</v>
      </c>
      <c r="F208" s="134" t="s">
        <v>3046</v>
      </c>
      <c r="G208" s="135" t="s">
        <v>286</v>
      </c>
      <c r="H208" s="136">
        <v>400</v>
      </c>
      <c r="I208" s="137"/>
      <c r="J208" s="138">
        <f t="shared" si="50"/>
        <v>0</v>
      </c>
      <c r="K208" s="134" t="s">
        <v>18</v>
      </c>
      <c r="L208" s="32"/>
      <c r="M208" s="139" t="s">
        <v>18</v>
      </c>
      <c r="N208" s="140" t="s">
        <v>42</v>
      </c>
      <c r="P208" s="141">
        <f t="shared" si="51"/>
        <v>0</v>
      </c>
      <c r="Q208" s="141">
        <v>0</v>
      </c>
      <c r="R208" s="141">
        <f t="shared" si="52"/>
        <v>0</v>
      </c>
      <c r="S208" s="141">
        <v>0</v>
      </c>
      <c r="T208" s="142">
        <f t="shared" si="53"/>
        <v>0</v>
      </c>
      <c r="AR208" s="143" t="s">
        <v>195</v>
      </c>
      <c r="AT208" s="143" t="s">
        <v>191</v>
      </c>
      <c r="AU208" s="143" t="s">
        <v>80</v>
      </c>
      <c r="AY208" s="17" t="s">
        <v>189</v>
      </c>
      <c r="BE208" s="144">
        <f t="shared" si="54"/>
        <v>0</v>
      </c>
      <c r="BF208" s="144">
        <f t="shared" si="55"/>
        <v>0</v>
      </c>
      <c r="BG208" s="144">
        <f t="shared" si="56"/>
        <v>0</v>
      </c>
      <c r="BH208" s="144">
        <f t="shared" si="57"/>
        <v>0</v>
      </c>
      <c r="BI208" s="144">
        <f t="shared" si="58"/>
        <v>0</v>
      </c>
      <c r="BJ208" s="17" t="s">
        <v>78</v>
      </c>
      <c r="BK208" s="144">
        <f t="shared" si="59"/>
        <v>0</v>
      </c>
      <c r="BL208" s="17" t="s">
        <v>195</v>
      </c>
      <c r="BM208" s="143" t="s">
        <v>1760</v>
      </c>
    </row>
    <row r="209" spans="2:65" s="1" customFormat="1" ht="16.5" customHeight="1">
      <c r="B209" s="32"/>
      <c r="C209" s="132" t="s">
        <v>1183</v>
      </c>
      <c r="D209" s="132" t="s">
        <v>191</v>
      </c>
      <c r="E209" s="133" t="s">
        <v>3047</v>
      </c>
      <c r="F209" s="134" t="s">
        <v>3048</v>
      </c>
      <c r="G209" s="135" t="s">
        <v>286</v>
      </c>
      <c r="H209" s="136">
        <v>200</v>
      </c>
      <c r="I209" s="137"/>
      <c r="J209" s="138">
        <f t="shared" si="50"/>
        <v>0</v>
      </c>
      <c r="K209" s="134" t="s">
        <v>18</v>
      </c>
      <c r="L209" s="32"/>
      <c r="M209" s="139" t="s">
        <v>18</v>
      </c>
      <c r="N209" s="140" t="s">
        <v>42</v>
      </c>
      <c r="P209" s="141">
        <f t="shared" si="51"/>
        <v>0</v>
      </c>
      <c r="Q209" s="141">
        <v>0</v>
      </c>
      <c r="R209" s="141">
        <f t="shared" si="52"/>
        <v>0</v>
      </c>
      <c r="S209" s="141">
        <v>0</v>
      </c>
      <c r="T209" s="142">
        <f t="shared" si="53"/>
        <v>0</v>
      </c>
      <c r="AR209" s="143" t="s">
        <v>195</v>
      </c>
      <c r="AT209" s="143" t="s">
        <v>191</v>
      </c>
      <c r="AU209" s="143" t="s">
        <v>80</v>
      </c>
      <c r="AY209" s="17" t="s">
        <v>189</v>
      </c>
      <c r="BE209" s="144">
        <f t="shared" si="54"/>
        <v>0</v>
      </c>
      <c r="BF209" s="144">
        <f t="shared" si="55"/>
        <v>0</v>
      </c>
      <c r="BG209" s="144">
        <f t="shared" si="56"/>
        <v>0</v>
      </c>
      <c r="BH209" s="144">
        <f t="shared" si="57"/>
        <v>0</v>
      </c>
      <c r="BI209" s="144">
        <f t="shared" si="58"/>
        <v>0</v>
      </c>
      <c r="BJ209" s="17" t="s">
        <v>78</v>
      </c>
      <c r="BK209" s="144">
        <f t="shared" si="59"/>
        <v>0</v>
      </c>
      <c r="BL209" s="17" t="s">
        <v>195</v>
      </c>
      <c r="BM209" s="143" t="s">
        <v>1770</v>
      </c>
    </row>
    <row r="210" spans="2:65" s="1" customFormat="1" ht="16.5" customHeight="1">
      <c r="B210" s="32"/>
      <c r="C210" s="132" t="s">
        <v>1188</v>
      </c>
      <c r="D210" s="132" t="s">
        <v>191</v>
      </c>
      <c r="E210" s="133" t="s">
        <v>3049</v>
      </c>
      <c r="F210" s="134" t="s">
        <v>3050</v>
      </c>
      <c r="G210" s="135" t="s">
        <v>2417</v>
      </c>
      <c r="H210" s="136">
        <v>15</v>
      </c>
      <c r="I210" s="137"/>
      <c r="J210" s="138">
        <f t="shared" si="50"/>
        <v>0</v>
      </c>
      <c r="K210" s="134" t="s">
        <v>18</v>
      </c>
      <c r="L210" s="32"/>
      <c r="M210" s="139" t="s">
        <v>18</v>
      </c>
      <c r="N210" s="140" t="s">
        <v>42</v>
      </c>
      <c r="P210" s="141">
        <f t="shared" si="51"/>
        <v>0</v>
      </c>
      <c r="Q210" s="141">
        <v>0</v>
      </c>
      <c r="R210" s="141">
        <f t="shared" si="52"/>
        <v>0</v>
      </c>
      <c r="S210" s="141">
        <v>0</v>
      </c>
      <c r="T210" s="142">
        <f t="shared" si="53"/>
        <v>0</v>
      </c>
      <c r="AR210" s="143" t="s">
        <v>195</v>
      </c>
      <c r="AT210" s="143" t="s">
        <v>191</v>
      </c>
      <c r="AU210" s="143" t="s">
        <v>80</v>
      </c>
      <c r="AY210" s="17" t="s">
        <v>189</v>
      </c>
      <c r="BE210" s="144">
        <f t="shared" si="54"/>
        <v>0</v>
      </c>
      <c r="BF210" s="144">
        <f t="shared" si="55"/>
        <v>0</v>
      </c>
      <c r="BG210" s="144">
        <f t="shared" si="56"/>
        <v>0</v>
      </c>
      <c r="BH210" s="144">
        <f t="shared" si="57"/>
        <v>0</v>
      </c>
      <c r="BI210" s="144">
        <f t="shared" si="58"/>
        <v>0</v>
      </c>
      <c r="BJ210" s="17" t="s">
        <v>78</v>
      </c>
      <c r="BK210" s="144">
        <f t="shared" si="59"/>
        <v>0</v>
      </c>
      <c r="BL210" s="17" t="s">
        <v>195</v>
      </c>
      <c r="BM210" s="143" t="s">
        <v>1782</v>
      </c>
    </row>
    <row r="211" spans="2:65" s="1" customFormat="1" ht="16.5" customHeight="1">
      <c r="B211" s="32"/>
      <c r="C211" s="132" t="s">
        <v>1193</v>
      </c>
      <c r="D211" s="132" t="s">
        <v>191</v>
      </c>
      <c r="E211" s="133" t="s">
        <v>3051</v>
      </c>
      <c r="F211" s="134" t="s">
        <v>3052</v>
      </c>
      <c r="G211" s="135" t="s">
        <v>286</v>
      </c>
      <c r="H211" s="136">
        <v>160</v>
      </c>
      <c r="I211" s="137"/>
      <c r="J211" s="138">
        <f t="shared" si="50"/>
        <v>0</v>
      </c>
      <c r="K211" s="134" t="s">
        <v>18</v>
      </c>
      <c r="L211" s="32"/>
      <c r="M211" s="139" t="s">
        <v>18</v>
      </c>
      <c r="N211" s="140" t="s">
        <v>42</v>
      </c>
      <c r="P211" s="141">
        <f t="shared" si="51"/>
        <v>0</v>
      </c>
      <c r="Q211" s="141">
        <v>0</v>
      </c>
      <c r="R211" s="141">
        <f t="shared" si="52"/>
        <v>0</v>
      </c>
      <c r="S211" s="141">
        <v>0</v>
      </c>
      <c r="T211" s="142">
        <f t="shared" si="53"/>
        <v>0</v>
      </c>
      <c r="AR211" s="143" t="s">
        <v>195</v>
      </c>
      <c r="AT211" s="143" t="s">
        <v>191</v>
      </c>
      <c r="AU211" s="143" t="s">
        <v>80</v>
      </c>
      <c r="AY211" s="17" t="s">
        <v>189</v>
      </c>
      <c r="BE211" s="144">
        <f t="shared" si="54"/>
        <v>0</v>
      </c>
      <c r="BF211" s="144">
        <f t="shared" si="55"/>
        <v>0</v>
      </c>
      <c r="BG211" s="144">
        <f t="shared" si="56"/>
        <v>0</v>
      </c>
      <c r="BH211" s="144">
        <f t="shared" si="57"/>
        <v>0</v>
      </c>
      <c r="BI211" s="144">
        <f t="shared" si="58"/>
        <v>0</v>
      </c>
      <c r="BJ211" s="17" t="s">
        <v>78</v>
      </c>
      <c r="BK211" s="144">
        <f t="shared" si="59"/>
        <v>0</v>
      </c>
      <c r="BL211" s="17" t="s">
        <v>195</v>
      </c>
      <c r="BM211" s="143" t="s">
        <v>1792</v>
      </c>
    </row>
    <row r="212" spans="2:65" s="1" customFormat="1" ht="16.5" customHeight="1">
      <c r="B212" s="32"/>
      <c r="C212" s="132" t="s">
        <v>1197</v>
      </c>
      <c r="D212" s="132" t="s">
        <v>191</v>
      </c>
      <c r="E212" s="133" t="s">
        <v>3053</v>
      </c>
      <c r="F212" s="134" t="s">
        <v>3054</v>
      </c>
      <c r="G212" s="135" t="s">
        <v>2582</v>
      </c>
      <c r="H212" s="136">
        <v>1</v>
      </c>
      <c r="I212" s="137"/>
      <c r="J212" s="138">
        <f t="shared" si="50"/>
        <v>0</v>
      </c>
      <c r="K212" s="134" t="s">
        <v>18</v>
      </c>
      <c r="L212" s="32"/>
      <c r="M212" s="139" t="s">
        <v>18</v>
      </c>
      <c r="N212" s="140" t="s">
        <v>42</v>
      </c>
      <c r="P212" s="141">
        <f t="shared" si="51"/>
        <v>0</v>
      </c>
      <c r="Q212" s="141">
        <v>0</v>
      </c>
      <c r="R212" s="141">
        <f t="shared" si="52"/>
        <v>0</v>
      </c>
      <c r="S212" s="141">
        <v>0</v>
      </c>
      <c r="T212" s="142">
        <f t="shared" si="53"/>
        <v>0</v>
      </c>
      <c r="AR212" s="143" t="s">
        <v>195</v>
      </c>
      <c r="AT212" s="143" t="s">
        <v>191</v>
      </c>
      <c r="AU212" s="143" t="s">
        <v>80</v>
      </c>
      <c r="AY212" s="17" t="s">
        <v>189</v>
      </c>
      <c r="BE212" s="144">
        <f t="shared" si="54"/>
        <v>0</v>
      </c>
      <c r="BF212" s="144">
        <f t="shared" si="55"/>
        <v>0</v>
      </c>
      <c r="BG212" s="144">
        <f t="shared" si="56"/>
        <v>0</v>
      </c>
      <c r="BH212" s="144">
        <f t="shared" si="57"/>
        <v>0</v>
      </c>
      <c r="BI212" s="144">
        <f t="shared" si="58"/>
        <v>0</v>
      </c>
      <c r="BJ212" s="17" t="s">
        <v>78</v>
      </c>
      <c r="BK212" s="144">
        <f t="shared" si="59"/>
        <v>0</v>
      </c>
      <c r="BL212" s="17" t="s">
        <v>195</v>
      </c>
      <c r="BM212" s="143" t="s">
        <v>1803</v>
      </c>
    </row>
    <row r="213" spans="2:65" s="1" customFormat="1" ht="16.5" customHeight="1">
      <c r="B213" s="32"/>
      <c r="C213" s="132" t="s">
        <v>1203</v>
      </c>
      <c r="D213" s="132" t="s">
        <v>191</v>
      </c>
      <c r="E213" s="133" t="s">
        <v>3055</v>
      </c>
      <c r="F213" s="134" t="s">
        <v>3056</v>
      </c>
      <c r="G213" s="135" t="s">
        <v>2582</v>
      </c>
      <c r="H213" s="136">
        <v>1</v>
      </c>
      <c r="I213" s="137"/>
      <c r="J213" s="138">
        <f t="shared" si="50"/>
        <v>0</v>
      </c>
      <c r="K213" s="134" t="s">
        <v>18</v>
      </c>
      <c r="L213" s="32"/>
      <c r="M213" s="139" t="s">
        <v>18</v>
      </c>
      <c r="N213" s="140" t="s">
        <v>42</v>
      </c>
      <c r="P213" s="141">
        <f t="shared" si="51"/>
        <v>0</v>
      </c>
      <c r="Q213" s="141">
        <v>0</v>
      </c>
      <c r="R213" s="141">
        <f t="shared" si="52"/>
        <v>0</v>
      </c>
      <c r="S213" s="141">
        <v>0</v>
      </c>
      <c r="T213" s="142">
        <f t="shared" si="53"/>
        <v>0</v>
      </c>
      <c r="AR213" s="143" t="s">
        <v>195</v>
      </c>
      <c r="AT213" s="143" t="s">
        <v>191</v>
      </c>
      <c r="AU213" s="143" t="s">
        <v>80</v>
      </c>
      <c r="AY213" s="17" t="s">
        <v>189</v>
      </c>
      <c r="BE213" s="144">
        <f t="shared" si="54"/>
        <v>0</v>
      </c>
      <c r="BF213" s="144">
        <f t="shared" si="55"/>
        <v>0</v>
      </c>
      <c r="BG213" s="144">
        <f t="shared" si="56"/>
        <v>0</v>
      </c>
      <c r="BH213" s="144">
        <f t="shared" si="57"/>
        <v>0</v>
      </c>
      <c r="BI213" s="144">
        <f t="shared" si="58"/>
        <v>0</v>
      </c>
      <c r="BJ213" s="17" t="s">
        <v>78</v>
      </c>
      <c r="BK213" s="144">
        <f t="shared" si="59"/>
        <v>0</v>
      </c>
      <c r="BL213" s="17" t="s">
        <v>195</v>
      </c>
      <c r="BM213" s="143" t="s">
        <v>1815</v>
      </c>
    </row>
    <row r="214" spans="2:65" s="1" customFormat="1" ht="16.5" customHeight="1">
      <c r="B214" s="32"/>
      <c r="C214" s="132" t="s">
        <v>1208</v>
      </c>
      <c r="D214" s="132" t="s">
        <v>191</v>
      </c>
      <c r="E214" s="133" t="s">
        <v>3057</v>
      </c>
      <c r="F214" s="134" t="s">
        <v>3058</v>
      </c>
      <c r="G214" s="135" t="s">
        <v>1998</v>
      </c>
      <c r="H214" s="136">
        <v>40</v>
      </c>
      <c r="I214" s="137"/>
      <c r="J214" s="138">
        <f t="shared" si="50"/>
        <v>0</v>
      </c>
      <c r="K214" s="134" t="s">
        <v>18</v>
      </c>
      <c r="L214" s="32"/>
      <c r="M214" s="139" t="s">
        <v>18</v>
      </c>
      <c r="N214" s="140" t="s">
        <v>42</v>
      </c>
      <c r="P214" s="141">
        <f t="shared" si="51"/>
        <v>0</v>
      </c>
      <c r="Q214" s="141">
        <v>0</v>
      </c>
      <c r="R214" s="141">
        <f t="shared" si="52"/>
        <v>0</v>
      </c>
      <c r="S214" s="141">
        <v>0</v>
      </c>
      <c r="T214" s="142">
        <f t="shared" si="53"/>
        <v>0</v>
      </c>
      <c r="AR214" s="143" t="s">
        <v>195</v>
      </c>
      <c r="AT214" s="143" t="s">
        <v>191</v>
      </c>
      <c r="AU214" s="143" t="s">
        <v>80</v>
      </c>
      <c r="AY214" s="17" t="s">
        <v>189</v>
      </c>
      <c r="BE214" s="144">
        <f t="shared" si="54"/>
        <v>0</v>
      </c>
      <c r="BF214" s="144">
        <f t="shared" si="55"/>
        <v>0</v>
      </c>
      <c r="BG214" s="144">
        <f t="shared" si="56"/>
        <v>0</v>
      </c>
      <c r="BH214" s="144">
        <f t="shared" si="57"/>
        <v>0</v>
      </c>
      <c r="BI214" s="144">
        <f t="shared" si="58"/>
        <v>0</v>
      </c>
      <c r="BJ214" s="17" t="s">
        <v>78</v>
      </c>
      <c r="BK214" s="144">
        <f t="shared" si="59"/>
        <v>0</v>
      </c>
      <c r="BL214" s="17" t="s">
        <v>195</v>
      </c>
      <c r="BM214" s="143" t="s">
        <v>1826</v>
      </c>
    </row>
    <row r="215" spans="2:65" s="1" customFormat="1" ht="16.5" customHeight="1">
      <c r="B215" s="32"/>
      <c r="C215" s="132" t="s">
        <v>1213</v>
      </c>
      <c r="D215" s="132" t="s">
        <v>191</v>
      </c>
      <c r="E215" s="133" t="s">
        <v>3059</v>
      </c>
      <c r="F215" s="134" t="s">
        <v>3060</v>
      </c>
      <c r="G215" s="135" t="s">
        <v>2582</v>
      </c>
      <c r="H215" s="136">
        <v>0</v>
      </c>
      <c r="I215" s="137"/>
      <c r="J215" s="138">
        <f t="shared" si="50"/>
        <v>0</v>
      </c>
      <c r="K215" s="134" t="s">
        <v>18</v>
      </c>
      <c r="L215" s="32"/>
      <c r="M215" s="139" t="s">
        <v>18</v>
      </c>
      <c r="N215" s="140" t="s">
        <v>42</v>
      </c>
      <c r="P215" s="141">
        <f t="shared" si="51"/>
        <v>0</v>
      </c>
      <c r="Q215" s="141">
        <v>0</v>
      </c>
      <c r="R215" s="141">
        <f t="shared" si="52"/>
        <v>0</v>
      </c>
      <c r="S215" s="141">
        <v>0</v>
      </c>
      <c r="T215" s="142">
        <f t="shared" si="53"/>
        <v>0</v>
      </c>
      <c r="AR215" s="143" t="s">
        <v>195</v>
      </c>
      <c r="AT215" s="143" t="s">
        <v>191</v>
      </c>
      <c r="AU215" s="143" t="s">
        <v>80</v>
      </c>
      <c r="AY215" s="17" t="s">
        <v>189</v>
      </c>
      <c r="BE215" s="144">
        <f t="shared" si="54"/>
        <v>0</v>
      </c>
      <c r="BF215" s="144">
        <f t="shared" si="55"/>
        <v>0</v>
      </c>
      <c r="BG215" s="144">
        <f t="shared" si="56"/>
        <v>0</v>
      </c>
      <c r="BH215" s="144">
        <f t="shared" si="57"/>
        <v>0</v>
      </c>
      <c r="BI215" s="144">
        <f t="shared" si="58"/>
        <v>0</v>
      </c>
      <c r="BJ215" s="17" t="s">
        <v>78</v>
      </c>
      <c r="BK215" s="144">
        <f t="shared" si="59"/>
        <v>0</v>
      </c>
      <c r="BL215" s="17" t="s">
        <v>195</v>
      </c>
      <c r="BM215" s="143" t="s">
        <v>1838</v>
      </c>
    </row>
    <row r="216" spans="2:65" s="1" customFormat="1" ht="16.5" customHeight="1">
      <c r="B216" s="32"/>
      <c r="C216" s="132" t="s">
        <v>1220</v>
      </c>
      <c r="D216" s="132" t="s">
        <v>191</v>
      </c>
      <c r="E216" s="133" t="s">
        <v>3061</v>
      </c>
      <c r="F216" s="134" t="s">
        <v>3062</v>
      </c>
      <c r="G216" s="135" t="s">
        <v>2417</v>
      </c>
      <c r="H216" s="136">
        <v>1</v>
      </c>
      <c r="I216" s="137"/>
      <c r="J216" s="138">
        <f t="shared" si="50"/>
        <v>0</v>
      </c>
      <c r="K216" s="134" t="s">
        <v>18</v>
      </c>
      <c r="L216" s="32"/>
      <c r="M216" s="139" t="s">
        <v>18</v>
      </c>
      <c r="N216" s="140" t="s">
        <v>42</v>
      </c>
      <c r="P216" s="141">
        <f t="shared" si="51"/>
        <v>0</v>
      </c>
      <c r="Q216" s="141">
        <v>0</v>
      </c>
      <c r="R216" s="141">
        <f t="shared" si="52"/>
        <v>0</v>
      </c>
      <c r="S216" s="141">
        <v>0</v>
      </c>
      <c r="T216" s="142">
        <f t="shared" si="53"/>
        <v>0</v>
      </c>
      <c r="AR216" s="143" t="s">
        <v>195</v>
      </c>
      <c r="AT216" s="143" t="s">
        <v>191</v>
      </c>
      <c r="AU216" s="143" t="s">
        <v>80</v>
      </c>
      <c r="AY216" s="17" t="s">
        <v>189</v>
      </c>
      <c r="BE216" s="144">
        <f t="shared" si="54"/>
        <v>0</v>
      </c>
      <c r="BF216" s="144">
        <f t="shared" si="55"/>
        <v>0</v>
      </c>
      <c r="BG216" s="144">
        <f t="shared" si="56"/>
        <v>0</v>
      </c>
      <c r="BH216" s="144">
        <f t="shared" si="57"/>
        <v>0</v>
      </c>
      <c r="BI216" s="144">
        <f t="shared" si="58"/>
        <v>0</v>
      </c>
      <c r="BJ216" s="17" t="s">
        <v>78</v>
      </c>
      <c r="BK216" s="144">
        <f t="shared" si="59"/>
        <v>0</v>
      </c>
      <c r="BL216" s="17" t="s">
        <v>195</v>
      </c>
      <c r="BM216" s="143" t="s">
        <v>1848</v>
      </c>
    </row>
    <row r="217" spans="2:65" s="1" customFormat="1" ht="16.5" customHeight="1">
      <c r="B217" s="32"/>
      <c r="C217" s="132" t="s">
        <v>1225</v>
      </c>
      <c r="D217" s="132" t="s">
        <v>191</v>
      </c>
      <c r="E217" s="133" t="s">
        <v>3063</v>
      </c>
      <c r="F217" s="134" t="s">
        <v>3064</v>
      </c>
      <c r="G217" s="135" t="s">
        <v>2582</v>
      </c>
      <c r="H217" s="136">
        <v>1</v>
      </c>
      <c r="I217" s="137"/>
      <c r="J217" s="138">
        <f t="shared" si="50"/>
        <v>0</v>
      </c>
      <c r="K217" s="134" t="s">
        <v>18</v>
      </c>
      <c r="L217" s="32"/>
      <c r="M217" s="187" t="s">
        <v>18</v>
      </c>
      <c r="N217" s="188" t="s">
        <v>42</v>
      </c>
      <c r="O217" s="185"/>
      <c r="P217" s="189">
        <f t="shared" si="51"/>
        <v>0</v>
      </c>
      <c r="Q217" s="189">
        <v>0</v>
      </c>
      <c r="R217" s="189">
        <f t="shared" si="52"/>
        <v>0</v>
      </c>
      <c r="S217" s="189">
        <v>0</v>
      </c>
      <c r="T217" s="190">
        <f t="shared" si="53"/>
        <v>0</v>
      </c>
      <c r="AR217" s="143" t="s">
        <v>195</v>
      </c>
      <c r="AT217" s="143" t="s">
        <v>191</v>
      </c>
      <c r="AU217" s="143" t="s">
        <v>80</v>
      </c>
      <c r="AY217" s="17" t="s">
        <v>189</v>
      </c>
      <c r="BE217" s="144">
        <f t="shared" si="54"/>
        <v>0</v>
      </c>
      <c r="BF217" s="144">
        <f t="shared" si="55"/>
        <v>0</v>
      </c>
      <c r="BG217" s="144">
        <f t="shared" si="56"/>
        <v>0</v>
      </c>
      <c r="BH217" s="144">
        <f t="shared" si="57"/>
        <v>0</v>
      </c>
      <c r="BI217" s="144">
        <f t="shared" si="58"/>
        <v>0</v>
      </c>
      <c r="BJ217" s="17" t="s">
        <v>78</v>
      </c>
      <c r="BK217" s="144">
        <f t="shared" si="59"/>
        <v>0</v>
      </c>
      <c r="BL217" s="17" t="s">
        <v>195</v>
      </c>
      <c r="BM217" s="143" t="s">
        <v>1860</v>
      </c>
    </row>
    <row r="218" spans="2:65" s="1" customFormat="1" ht="6.95" customHeight="1">
      <c r="B218" s="40"/>
      <c r="C218" s="41"/>
      <c r="D218" s="41"/>
      <c r="E218" s="41"/>
      <c r="F218" s="41"/>
      <c r="G218" s="41"/>
      <c r="H218" s="41"/>
      <c r="I218" s="41"/>
      <c r="J218" s="41"/>
      <c r="K218" s="41"/>
      <c r="L218" s="32"/>
    </row>
  </sheetData>
  <sheetProtection algorithmName="SHA-512" hashValue="DaDvjaHpYMSkaEnBhHkMIfKXIAFUulEQyteZ4j/DB51IA3+yruvLc6fgzi3vrEaeqAA5geXvW5JZx0riB7Ujfw==" saltValue="XFfB0ojhSzx/F1xF/p5wfEjS/CBmzNksbSd4euwO72QuQtHkLxuIbVudu4MbeBehkf0DcZD36dP22EMZbxmH4w==" spinCount="100000" sheet="1" objects="1" scenarios="1" formatColumns="0" formatRows="0" autoFilter="0"/>
  <autoFilter ref="C95:K217" xr:uid="{00000000-0009-0000-0000-000007000000}"/>
  <mergeCells count="12">
    <mergeCell ref="E88:H88"/>
    <mergeCell ref="L2:V2"/>
    <mergeCell ref="E50:H50"/>
    <mergeCell ref="E52:H52"/>
    <mergeCell ref="E54:H54"/>
    <mergeCell ref="E84:H84"/>
    <mergeCell ref="E86:H86"/>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58"/>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0"/>
      <c r="M2" s="320"/>
      <c r="N2" s="320"/>
      <c r="O2" s="320"/>
      <c r="P2" s="320"/>
      <c r="Q2" s="320"/>
      <c r="R2" s="320"/>
      <c r="S2" s="320"/>
      <c r="T2" s="320"/>
      <c r="U2" s="320"/>
      <c r="V2" s="320"/>
      <c r="AT2" s="17" t="s">
        <v>109</v>
      </c>
    </row>
    <row r="3" spans="2:46" ht="6.95" customHeight="1">
      <c r="B3" s="18"/>
      <c r="C3" s="19"/>
      <c r="D3" s="19"/>
      <c r="E3" s="19"/>
      <c r="F3" s="19"/>
      <c r="G3" s="19"/>
      <c r="H3" s="19"/>
      <c r="I3" s="19"/>
      <c r="J3" s="19"/>
      <c r="K3" s="19"/>
      <c r="L3" s="20"/>
      <c r="AT3" s="17" t="s">
        <v>80</v>
      </c>
    </row>
    <row r="4" spans="2:46" ht="24.95" customHeight="1">
      <c r="B4" s="20"/>
      <c r="D4" s="21" t="s">
        <v>137</v>
      </c>
      <c r="L4" s="20"/>
      <c r="M4" s="89" t="s">
        <v>10</v>
      </c>
      <c r="AT4" s="17" t="s">
        <v>4</v>
      </c>
    </row>
    <row r="5" spans="2:46" ht="6.95" customHeight="1">
      <c r="B5" s="20"/>
      <c r="L5" s="20"/>
    </row>
    <row r="6" spans="2:46" ht="12" customHeight="1">
      <c r="B6" s="20"/>
      <c r="D6" s="27" t="s">
        <v>15</v>
      </c>
      <c r="L6" s="20"/>
    </row>
    <row r="7" spans="2:46" ht="16.5" customHeight="1">
      <c r="B7" s="20"/>
      <c r="E7" s="347" t="str">
        <f>'Rekapitulace stavby'!K6</f>
        <v>Rekonstrukce pavilonu údržby - A, úprava 13.6.2025</v>
      </c>
      <c r="F7" s="348"/>
      <c r="G7" s="348"/>
      <c r="H7" s="348"/>
      <c r="L7" s="20"/>
    </row>
    <row r="8" spans="2:46" ht="12.75">
      <c r="B8" s="20"/>
      <c r="D8" s="27" t="s">
        <v>150</v>
      </c>
      <c r="L8" s="20"/>
    </row>
    <row r="9" spans="2:46" ht="16.5" customHeight="1">
      <c r="B9" s="20"/>
      <c r="E9" s="347" t="s">
        <v>151</v>
      </c>
      <c r="F9" s="320"/>
      <c r="G9" s="320"/>
      <c r="H9" s="320"/>
      <c r="L9" s="20"/>
    </row>
    <row r="10" spans="2:46" ht="12" customHeight="1">
      <c r="B10" s="20"/>
      <c r="D10" s="27" t="s">
        <v>152</v>
      </c>
      <c r="L10" s="20"/>
    </row>
    <row r="11" spans="2:46" s="1" customFormat="1" ht="16.5" customHeight="1">
      <c r="B11" s="32"/>
      <c r="E11" s="311" t="s">
        <v>3065</v>
      </c>
      <c r="F11" s="346"/>
      <c r="G11" s="346"/>
      <c r="H11" s="346"/>
      <c r="L11" s="32"/>
    </row>
    <row r="12" spans="2:46" s="1" customFormat="1" ht="12" customHeight="1">
      <c r="B12" s="32"/>
      <c r="D12" s="27" t="s">
        <v>631</v>
      </c>
      <c r="L12" s="32"/>
    </row>
    <row r="13" spans="2:46" s="1" customFormat="1" ht="16.5" customHeight="1">
      <c r="B13" s="32"/>
      <c r="E13" s="342" t="s">
        <v>3066</v>
      </c>
      <c r="F13" s="346"/>
      <c r="G13" s="346"/>
      <c r="H13" s="346"/>
      <c r="L13" s="32"/>
    </row>
    <row r="14" spans="2:46" s="1" customFormat="1">
      <c r="B14" s="32"/>
      <c r="L14" s="32"/>
    </row>
    <row r="15" spans="2:46" s="1" customFormat="1" ht="12" customHeight="1">
      <c r="B15" s="32"/>
      <c r="D15" s="27" t="s">
        <v>17</v>
      </c>
      <c r="F15" s="25" t="s">
        <v>18</v>
      </c>
      <c r="I15" s="27" t="s">
        <v>19</v>
      </c>
      <c r="J15" s="25" t="s">
        <v>18</v>
      </c>
      <c r="L15" s="32"/>
    </row>
    <row r="16" spans="2:46" s="1" customFormat="1" ht="12" customHeight="1">
      <c r="B16" s="32"/>
      <c r="D16" s="27" t="s">
        <v>20</v>
      </c>
      <c r="F16" s="25" t="s">
        <v>2164</v>
      </c>
      <c r="I16" s="27" t="s">
        <v>22</v>
      </c>
      <c r="J16" s="48" t="str">
        <f>'Rekapitulace stavby'!AN8</f>
        <v>3. 4. 2024</v>
      </c>
      <c r="L16" s="32"/>
    </row>
    <row r="17" spans="2:12" s="1" customFormat="1" ht="10.9" customHeight="1">
      <c r="B17" s="32"/>
      <c r="L17" s="32"/>
    </row>
    <row r="18" spans="2:12" s="1" customFormat="1" ht="12" customHeight="1">
      <c r="B18" s="32"/>
      <c r="D18" s="27" t="s">
        <v>24</v>
      </c>
      <c r="I18" s="27" t="s">
        <v>25</v>
      </c>
      <c r="J18" s="25" t="str">
        <f>IF('Rekapitulace stavby'!AN10="","",'Rekapitulace stavby'!AN10)</f>
        <v/>
      </c>
      <c r="L18" s="32"/>
    </row>
    <row r="19" spans="2:12" s="1" customFormat="1" ht="18" customHeight="1">
      <c r="B19" s="32"/>
      <c r="E19" s="25" t="str">
        <f>IF('Rekapitulace stavby'!E11="","",'Rekapitulace stavby'!E11)</f>
        <v>Česká zemědělská univerzita</v>
      </c>
      <c r="I19" s="27" t="s">
        <v>27</v>
      </c>
      <c r="J19" s="25" t="str">
        <f>IF('Rekapitulace stavby'!AN11="","",'Rekapitulace stavby'!AN11)</f>
        <v/>
      </c>
      <c r="L19" s="32"/>
    </row>
    <row r="20" spans="2:12" s="1" customFormat="1" ht="6.95" customHeight="1">
      <c r="B20" s="32"/>
      <c r="L20" s="32"/>
    </row>
    <row r="21" spans="2:12" s="1" customFormat="1" ht="12" customHeight="1">
      <c r="B21" s="32"/>
      <c r="D21" s="27" t="s">
        <v>28</v>
      </c>
      <c r="I21" s="27" t="s">
        <v>25</v>
      </c>
      <c r="J21" s="28" t="str">
        <f>'Rekapitulace stavby'!AN13</f>
        <v>Vyplň údaj</v>
      </c>
      <c r="L21" s="32"/>
    </row>
    <row r="22" spans="2:12" s="1" customFormat="1" ht="18" customHeight="1">
      <c r="B22" s="32"/>
      <c r="E22" s="349" t="str">
        <f>'Rekapitulace stavby'!E14</f>
        <v>Vyplň údaj</v>
      </c>
      <c r="F22" s="332"/>
      <c r="G22" s="332"/>
      <c r="H22" s="332"/>
      <c r="I22" s="27" t="s">
        <v>27</v>
      </c>
      <c r="J22" s="28" t="str">
        <f>'Rekapitulace stavby'!AN14</f>
        <v>Vyplň údaj</v>
      </c>
      <c r="L22" s="32"/>
    </row>
    <row r="23" spans="2:12" s="1" customFormat="1" ht="6.95" customHeight="1">
      <c r="B23" s="32"/>
      <c r="L23" s="32"/>
    </row>
    <row r="24" spans="2:12" s="1" customFormat="1" ht="12" customHeight="1">
      <c r="B24" s="32"/>
      <c r="D24" s="27" t="s">
        <v>30</v>
      </c>
      <c r="I24" s="27" t="s">
        <v>25</v>
      </c>
      <c r="J24" s="25" t="str">
        <f>IF('Rekapitulace stavby'!AN16="","",'Rekapitulace stavby'!AN16)</f>
        <v/>
      </c>
      <c r="L24" s="32"/>
    </row>
    <row r="25" spans="2:12" s="1" customFormat="1" ht="18" customHeight="1">
      <c r="B25" s="32"/>
      <c r="E25" s="25" t="str">
        <f>IF('Rekapitulace stavby'!E17="","",'Rekapitulace stavby'!E17)</f>
        <v>GREBNER,  spol. s r.o.</v>
      </c>
      <c r="I25" s="27" t="s">
        <v>27</v>
      </c>
      <c r="J25" s="25" t="str">
        <f>IF('Rekapitulace stavby'!AN17="","",'Rekapitulace stavby'!AN17)</f>
        <v/>
      </c>
      <c r="L25" s="32"/>
    </row>
    <row r="26" spans="2:12" s="1" customFormat="1" ht="6.95" customHeight="1">
      <c r="B26" s="32"/>
      <c r="L26" s="32"/>
    </row>
    <row r="27" spans="2:12" s="1" customFormat="1" ht="12" customHeight="1">
      <c r="B27" s="32"/>
      <c r="D27" s="27" t="s">
        <v>33</v>
      </c>
      <c r="I27" s="27" t="s">
        <v>25</v>
      </c>
      <c r="J27" s="25" t="str">
        <f>IF('Rekapitulace stavby'!AN19="","",'Rekapitulace stavby'!AN19)</f>
        <v/>
      </c>
      <c r="L27" s="32"/>
    </row>
    <row r="28" spans="2:12" s="1" customFormat="1" ht="18" customHeight="1">
      <c r="B28" s="32"/>
      <c r="E28" s="25" t="str">
        <f>IF('Rekapitulace stavby'!E20="","",'Rekapitulace stavby'!E20)</f>
        <v>Ing. Josef Němeček</v>
      </c>
      <c r="I28" s="27" t="s">
        <v>27</v>
      </c>
      <c r="J28" s="25" t="str">
        <f>IF('Rekapitulace stavby'!AN20="","",'Rekapitulace stavby'!AN20)</f>
        <v/>
      </c>
      <c r="L28" s="32"/>
    </row>
    <row r="29" spans="2:12" s="1" customFormat="1" ht="6.95" customHeight="1">
      <c r="B29" s="32"/>
      <c r="L29" s="32"/>
    </row>
    <row r="30" spans="2:12" s="1" customFormat="1" ht="12" customHeight="1">
      <c r="B30" s="32"/>
      <c r="D30" s="27" t="s">
        <v>35</v>
      </c>
      <c r="L30" s="32"/>
    </row>
    <row r="31" spans="2:12" s="7" customFormat="1" ht="16.5" customHeight="1">
      <c r="B31" s="90"/>
      <c r="E31" s="336" t="s">
        <v>18</v>
      </c>
      <c r="F31" s="336"/>
      <c r="G31" s="336"/>
      <c r="H31" s="336"/>
      <c r="L31" s="90"/>
    </row>
    <row r="32" spans="2:12" s="1" customFormat="1" ht="6.95" customHeight="1">
      <c r="B32" s="32"/>
      <c r="L32" s="32"/>
    </row>
    <row r="33" spans="2:12" s="1" customFormat="1" ht="6.95" customHeight="1">
      <c r="B33" s="32"/>
      <c r="D33" s="49"/>
      <c r="E33" s="49"/>
      <c r="F33" s="49"/>
      <c r="G33" s="49"/>
      <c r="H33" s="49"/>
      <c r="I33" s="49"/>
      <c r="J33" s="49"/>
      <c r="K33" s="49"/>
      <c r="L33" s="32"/>
    </row>
    <row r="34" spans="2:12" s="1" customFormat="1" ht="25.35" customHeight="1">
      <c r="B34" s="32"/>
      <c r="D34" s="91" t="s">
        <v>37</v>
      </c>
      <c r="J34" s="61">
        <f>ROUND(J99, 2)</f>
        <v>0</v>
      </c>
      <c r="L34" s="32"/>
    </row>
    <row r="35" spans="2:12" s="1" customFormat="1" ht="6.95" customHeight="1">
      <c r="B35" s="32"/>
      <c r="D35" s="49"/>
      <c r="E35" s="49"/>
      <c r="F35" s="49"/>
      <c r="G35" s="49"/>
      <c r="H35" s="49"/>
      <c r="I35" s="49"/>
      <c r="J35" s="49"/>
      <c r="K35" s="49"/>
      <c r="L35" s="32"/>
    </row>
    <row r="36" spans="2:12" s="1" customFormat="1" ht="14.45" customHeight="1">
      <c r="B36" s="32"/>
      <c r="F36" s="92" t="s">
        <v>39</v>
      </c>
      <c r="I36" s="92" t="s">
        <v>38</v>
      </c>
      <c r="J36" s="92" t="s">
        <v>40</v>
      </c>
      <c r="L36" s="32"/>
    </row>
    <row r="37" spans="2:12" s="1" customFormat="1" ht="14.45" customHeight="1">
      <c r="B37" s="32"/>
      <c r="D37" s="93" t="s">
        <v>41</v>
      </c>
      <c r="E37" s="27" t="s">
        <v>42</v>
      </c>
      <c r="F37" s="81">
        <f>ROUND((SUM(BE99:BE157)),  2)</f>
        <v>0</v>
      </c>
      <c r="I37" s="94">
        <v>0.21</v>
      </c>
      <c r="J37" s="81">
        <f>ROUND(((SUM(BE99:BE157))*I37),  2)</f>
        <v>0</v>
      </c>
      <c r="L37" s="32"/>
    </row>
    <row r="38" spans="2:12" s="1" customFormat="1" ht="14.45" customHeight="1">
      <c r="B38" s="32"/>
      <c r="E38" s="27" t="s">
        <v>43</v>
      </c>
      <c r="F38" s="81">
        <f>ROUND((SUM(BF99:BF157)),  2)</f>
        <v>0</v>
      </c>
      <c r="I38" s="94">
        <v>0.12</v>
      </c>
      <c r="J38" s="81">
        <f>ROUND(((SUM(BF99:BF157))*I38),  2)</f>
        <v>0</v>
      </c>
      <c r="L38" s="32"/>
    </row>
    <row r="39" spans="2:12" s="1" customFormat="1" ht="14.45" hidden="1" customHeight="1">
      <c r="B39" s="32"/>
      <c r="E39" s="27" t="s">
        <v>44</v>
      </c>
      <c r="F39" s="81">
        <f>ROUND((SUM(BG99:BG157)),  2)</f>
        <v>0</v>
      </c>
      <c r="I39" s="94">
        <v>0.21</v>
      </c>
      <c r="J39" s="81">
        <f>0</f>
        <v>0</v>
      </c>
      <c r="L39" s="32"/>
    </row>
    <row r="40" spans="2:12" s="1" customFormat="1" ht="14.45" hidden="1" customHeight="1">
      <c r="B40" s="32"/>
      <c r="E40" s="27" t="s">
        <v>45</v>
      </c>
      <c r="F40" s="81">
        <f>ROUND((SUM(BH99:BH157)),  2)</f>
        <v>0</v>
      </c>
      <c r="I40" s="94">
        <v>0.12</v>
      </c>
      <c r="J40" s="81">
        <f>0</f>
        <v>0</v>
      </c>
      <c r="L40" s="32"/>
    </row>
    <row r="41" spans="2:12" s="1" customFormat="1" ht="14.45" hidden="1" customHeight="1">
      <c r="B41" s="32"/>
      <c r="E41" s="27" t="s">
        <v>46</v>
      </c>
      <c r="F41" s="81">
        <f>ROUND((SUM(BI99:BI157)),  2)</f>
        <v>0</v>
      </c>
      <c r="I41" s="94">
        <v>0</v>
      </c>
      <c r="J41" s="81">
        <f>0</f>
        <v>0</v>
      </c>
      <c r="L41" s="32"/>
    </row>
    <row r="42" spans="2:12" s="1" customFormat="1" ht="6.95" customHeight="1">
      <c r="B42" s="32"/>
      <c r="L42" s="32"/>
    </row>
    <row r="43" spans="2:12" s="1" customFormat="1" ht="25.35" customHeight="1">
      <c r="B43" s="32"/>
      <c r="C43" s="95"/>
      <c r="D43" s="96" t="s">
        <v>47</v>
      </c>
      <c r="E43" s="52"/>
      <c r="F43" s="52"/>
      <c r="G43" s="97" t="s">
        <v>48</v>
      </c>
      <c r="H43" s="98" t="s">
        <v>49</v>
      </c>
      <c r="I43" s="52"/>
      <c r="J43" s="99">
        <f>SUM(J34:J41)</f>
        <v>0</v>
      </c>
      <c r="K43" s="100"/>
      <c r="L43" s="32"/>
    </row>
    <row r="44" spans="2:12" s="1" customFormat="1" ht="14.45" customHeight="1">
      <c r="B44" s="40"/>
      <c r="C44" s="41"/>
      <c r="D44" s="41"/>
      <c r="E44" s="41"/>
      <c r="F44" s="41"/>
      <c r="G44" s="41"/>
      <c r="H44" s="41"/>
      <c r="I44" s="41"/>
      <c r="J44" s="41"/>
      <c r="K44" s="41"/>
      <c r="L44" s="32"/>
    </row>
    <row r="48" spans="2:12" s="1" customFormat="1" ht="6.95" customHeight="1">
      <c r="B48" s="42"/>
      <c r="C48" s="43"/>
      <c r="D48" s="43"/>
      <c r="E48" s="43"/>
      <c r="F48" s="43"/>
      <c r="G48" s="43"/>
      <c r="H48" s="43"/>
      <c r="I48" s="43"/>
      <c r="J48" s="43"/>
      <c r="K48" s="43"/>
      <c r="L48" s="32"/>
    </row>
    <row r="49" spans="2:12" s="1" customFormat="1" ht="24.95" customHeight="1">
      <c r="B49" s="32"/>
      <c r="C49" s="21" t="s">
        <v>155</v>
      </c>
      <c r="L49" s="32"/>
    </row>
    <row r="50" spans="2:12" s="1" customFormat="1" ht="6.95" customHeight="1">
      <c r="B50" s="32"/>
      <c r="L50" s="32"/>
    </row>
    <row r="51" spans="2:12" s="1" customFormat="1" ht="12" customHeight="1">
      <c r="B51" s="32"/>
      <c r="C51" s="27" t="s">
        <v>15</v>
      </c>
      <c r="L51" s="32"/>
    </row>
    <row r="52" spans="2:12" s="1" customFormat="1" ht="16.5" customHeight="1">
      <c r="B52" s="32"/>
      <c r="E52" s="347" t="str">
        <f>E7</f>
        <v>Rekonstrukce pavilonu údržby - A, úprava 13.6.2025</v>
      </c>
      <c r="F52" s="348"/>
      <c r="G52" s="348"/>
      <c r="H52" s="348"/>
      <c r="L52" s="32"/>
    </row>
    <row r="53" spans="2:12" ht="12" customHeight="1">
      <c r="B53" s="20"/>
      <c r="C53" s="27" t="s">
        <v>150</v>
      </c>
      <c r="L53" s="20"/>
    </row>
    <row r="54" spans="2:12" ht="16.5" customHeight="1">
      <c r="B54" s="20"/>
      <c r="E54" s="347" t="s">
        <v>151</v>
      </c>
      <c r="F54" s="320"/>
      <c r="G54" s="320"/>
      <c r="H54" s="320"/>
      <c r="L54" s="20"/>
    </row>
    <row r="55" spans="2:12" ht="12" customHeight="1">
      <c r="B55" s="20"/>
      <c r="C55" s="27" t="s">
        <v>152</v>
      </c>
      <c r="L55" s="20"/>
    </row>
    <row r="56" spans="2:12" s="1" customFormat="1" ht="16.5" customHeight="1">
      <c r="B56" s="32"/>
      <c r="E56" s="311" t="s">
        <v>3065</v>
      </c>
      <c r="F56" s="346"/>
      <c r="G56" s="346"/>
      <c r="H56" s="346"/>
      <c r="L56" s="32"/>
    </row>
    <row r="57" spans="2:12" s="1" customFormat="1" ht="12" customHeight="1">
      <c r="B57" s="32"/>
      <c r="C57" s="27" t="s">
        <v>631</v>
      </c>
      <c r="L57" s="32"/>
    </row>
    <row r="58" spans="2:12" s="1" customFormat="1" ht="16.5" customHeight="1">
      <c r="B58" s="32"/>
      <c r="E58" s="342" t="str">
        <f>E13</f>
        <v xml:space="preserve">01 - PZTS </v>
      </c>
      <c r="F58" s="346"/>
      <c r="G58" s="346"/>
      <c r="H58" s="346"/>
      <c r="L58" s="32"/>
    </row>
    <row r="59" spans="2:12" s="1" customFormat="1" ht="6.95" customHeight="1">
      <c r="B59" s="32"/>
      <c r="L59" s="32"/>
    </row>
    <row r="60" spans="2:12" s="1" customFormat="1" ht="12" customHeight="1">
      <c r="B60" s="32"/>
      <c r="C60" s="27" t="s">
        <v>20</v>
      </c>
      <c r="F60" s="25" t="str">
        <f>F16</f>
        <v xml:space="preserve"> </v>
      </c>
      <c r="I60" s="27" t="s">
        <v>22</v>
      </c>
      <c r="J60" s="48" t="str">
        <f>IF(J16="","",J16)</f>
        <v>3. 4. 2024</v>
      </c>
      <c r="L60" s="32"/>
    </row>
    <row r="61" spans="2:12" s="1" customFormat="1" ht="6.95" customHeight="1">
      <c r="B61" s="32"/>
      <c r="L61" s="32"/>
    </row>
    <row r="62" spans="2:12" s="1" customFormat="1" ht="25.7" customHeight="1">
      <c r="B62" s="32"/>
      <c r="C62" s="27" t="s">
        <v>24</v>
      </c>
      <c r="F62" s="25" t="str">
        <f>E19</f>
        <v>Česká zemědělská univerzita</v>
      </c>
      <c r="I62" s="27" t="s">
        <v>30</v>
      </c>
      <c r="J62" s="30" t="str">
        <f>E25</f>
        <v>GREBNER,  spol. s r.o.</v>
      </c>
      <c r="L62" s="32"/>
    </row>
    <row r="63" spans="2:12" s="1" customFormat="1" ht="15.2" customHeight="1">
      <c r="B63" s="32"/>
      <c r="C63" s="27" t="s">
        <v>28</v>
      </c>
      <c r="F63" s="25" t="str">
        <f>IF(E22="","",E22)</f>
        <v>Vyplň údaj</v>
      </c>
      <c r="I63" s="27" t="s">
        <v>33</v>
      </c>
      <c r="J63" s="30" t="str">
        <f>E28</f>
        <v>Ing. Josef Němeček</v>
      </c>
      <c r="L63" s="32"/>
    </row>
    <row r="64" spans="2:12" s="1" customFormat="1" ht="10.35" customHeight="1">
      <c r="B64" s="32"/>
      <c r="L64" s="32"/>
    </row>
    <row r="65" spans="2:47" s="1" customFormat="1" ht="29.25" customHeight="1">
      <c r="B65" s="32"/>
      <c r="C65" s="101" t="s">
        <v>156</v>
      </c>
      <c r="D65" s="95"/>
      <c r="E65" s="95"/>
      <c r="F65" s="95"/>
      <c r="G65" s="95"/>
      <c r="H65" s="95"/>
      <c r="I65" s="95"/>
      <c r="J65" s="102" t="s">
        <v>157</v>
      </c>
      <c r="K65" s="95"/>
      <c r="L65" s="32"/>
    </row>
    <row r="66" spans="2:47" s="1" customFormat="1" ht="10.35" customHeight="1">
      <c r="B66" s="32"/>
      <c r="L66" s="32"/>
    </row>
    <row r="67" spans="2:47" s="1" customFormat="1" ht="22.9" customHeight="1">
      <c r="B67" s="32"/>
      <c r="C67" s="103" t="s">
        <v>69</v>
      </c>
      <c r="J67" s="61">
        <f>J99</f>
        <v>0</v>
      </c>
      <c r="L67" s="32"/>
      <c r="AU67" s="17" t="s">
        <v>158</v>
      </c>
    </row>
    <row r="68" spans="2:47" s="8" customFormat="1" ht="24.95" customHeight="1">
      <c r="B68" s="104"/>
      <c r="D68" s="105" t="s">
        <v>159</v>
      </c>
      <c r="E68" s="106"/>
      <c r="F68" s="106"/>
      <c r="G68" s="106"/>
      <c r="H68" s="106"/>
      <c r="I68" s="106"/>
      <c r="J68" s="107">
        <f>J100</f>
        <v>0</v>
      </c>
      <c r="L68" s="104"/>
    </row>
    <row r="69" spans="2:47" s="9" customFormat="1" ht="19.899999999999999" customHeight="1">
      <c r="B69" s="108"/>
      <c r="D69" s="109" t="s">
        <v>3067</v>
      </c>
      <c r="E69" s="110"/>
      <c r="F69" s="110"/>
      <c r="G69" s="110"/>
      <c r="H69" s="110"/>
      <c r="I69" s="110"/>
      <c r="J69" s="111">
        <f>J101</f>
        <v>0</v>
      </c>
      <c r="L69" s="108"/>
    </row>
    <row r="70" spans="2:47" s="9" customFormat="1" ht="19.899999999999999" customHeight="1">
      <c r="B70" s="108"/>
      <c r="D70" s="109" t="s">
        <v>3068</v>
      </c>
      <c r="E70" s="110"/>
      <c r="F70" s="110"/>
      <c r="G70" s="110"/>
      <c r="H70" s="110"/>
      <c r="I70" s="110"/>
      <c r="J70" s="111">
        <f>J109</f>
        <v>0</v>
      </c>
      <c r="L70" s="108"/>
    </row>
    <row r="71" spans="2:47" s="9" customFormat="1" ht="19.899999999999999" customHeight="1">
      <c r="B71" s="108"/>
      <c r="D71" s="109" t="s">
        <v>3069</v>
      </c>
      <c r="E71" s="110"/>
      <c r="F71" s="110"/>
      <c r="G71" s="110"/>
      <c r="H71" s="110"/>
      <c r="I71" s="110"/>
      <c r="J71" s="111">
        <f>J119</f>
        <v>0</v>
      </c>
      <c r="L71" s="108"/>
    </row>
    <row r="72" spans="2:47" s="9" customFormat="1" ht="19.899999999999999" customHeight="1">
      <c r="B72" s="108"/>
      <c r="D72" s="109" t="s">
        <v>3070</v>
      </c>
      <c r="E72" s="110"/>
      <c r="F72" s="110"/>
      <c r="G72" s="110"/>
      <c r="H72" s="110"/>
      <c r="I72" s="110"/>
      <c r="J72" s="111">
        <f>J123</f>
        <v>0</v>
      </c>
      <c r="L72" s="108"/>
    </row>
    <row r="73" spans="2:47" s="9" customFormat="1" ht="19.899999999999999" customHeight="1">
      <c r="B73" s="108"/>
      <c r="D73" s="109" t="s">
        <v>3071</v>
      </c>
      <c r="E73" s="110"/>
      <c r="F73" s="110"/>
      <c r="G73" s="110"/>
      <c r="H73" s="110"/>
      <c r="I73" s="110"/>
      <c r="J73" s="111">
        <f>J126</f>
        <v>0</v>
      </c>
      <c r="L73" s="108"/>
    </row>
    <row r="74" spans="2:47" s="9" customFormat="1" ht="19.899999999999999" customHeight="1">
      <c r="B74" s="108"/>
      <c r="D74" s="109" t="s">
        <v>3072</v>
      </c>
      <c r="E74" s="110"/>
      <c r="F74" s="110"/>
      <c r="G74" s="110"/>
      <c r="H74" s="110"/>
      <c r="I74" s="110"/>
      <c r="J74" s="111">
        <f>J129</f>
        <v>0</v>
      </c>
      <c r="L74" s="108"/>
    </row>
    <row r="75" spans="2:47" s="9" customFormat="1" ht="19.899999999999999" customHeight="1">
      <c r="B75" s="108"/>
      <c r="D75" s="109" t="s">
        <v>3073</v>
      </c>
      <c r="E75" s="110"/>
      <c r="F75" s="110"/>
      <c r="G75" s="110"/>
      <c r="H75" s="110"/>
      <c r="I75" s="110"/>
      <c r="J75" s="111">
        <f>J136</f>
        <v>0</v>
      </c>
      <c r="L75" s="108"/>
    </row>
    <row r="76" spans="2:47" s="1" customFormat="1" ht="21.75" customHeight="1">
      <c r="B76" s="32"/>
      <c r="L76" s="32"/>
    </row>
    <row r="77" spans="2:47" s="1" customFormat="1" ht="6.95" customHeight="1">
      <c r="B77" s="40"/>
      <c r="C77" s="41"/>
      <c r="D77" s="41"/>
      <c r="E77" s="41"/>
      <c r="F77" s="41"/>
      <c r="G77" s="41"/>
      <c r="H77" s="41"/>
      <c r="I77" s="41"/>
      <c r="J77" s="41"/>
      <c r="K77" s="41"/>
      <c r="L77" s="32"/>
    </row>
    <row r="81" spans="2:12" s="1" customFormat="1" ht="6.95" customHeight="1">
      <c r="B81" s="42"/>
      <c r="C81" s="43"/>
      <c r="D81" s="43"/>
      <c r="E81" s="43"/>
      <c r="F81" s="43"/>
      <c r="G81" s="43"/>
      <c r="H81" s="43"/>
      <c r="I81" s="43"/>
      <c r="J81" s="43"/>
      <c r="K81" s="43"/>
      <c r="L81" s="32"/>
    </row>
    <row r="82" spans="2:12" s="1" customFormat="1" ht="24.95" customHeight="1">
      <c r="B82" s="32"/>
      <c r="C82" s="21" t="s">
        <v>174</v>
      </c>
      <c r="L82" s="32"/>
    </row>
    <row r="83" spans="2:12" s="1" customFormat="1" ht="6.95" customHeight="1">
      <c r="B83" s="32"/>
      <c r="L83" s="32"/>
    </row>
    <row r="84" spans="2:12" s="1" customFormat="1" ht="12" customHeight="1">
      <c r="B84" s="32"/>
      <c r="C84" s="27" t="s">
        <v>15</v>
      </c>
      <c r="L84" s="32"/>
    </row>
    <row r="85" spans="2:12" s="1" customFormat="1" ht="16.5" customHeight="1">
      <c r="B85" s="32"/>
      <c r="E85" s="347" t="str">
        <f>E7</f>
        <v>Rekonstrukce pavilonu údržby - A, úprava 13.6.2025</v>
      </c>
      <c r="F85" s="348"/>
      <c r="G85" s="348"/>
      <c r="H85" s="348"/>
      <c r="L85" s="32"/>
    </row>
    <row r="86" spans="2:12" ht="12" customHeight="1">
      <c r="B86" s="20"/>
      <c r="C86" s="27" t="s">
        <v>150</v>
      </c>
      <c r="L86" s="20"/>
    </row>
    <row r="87" spans="2:12" ht="16.5" customHeight="1">
      <c r="B87" s="20"/>
      <c r="E87" s="347" t="s">
        <v>151</v>
      </c>
      <c r="F87" s="320"/>
      <c r="G87" s="320"/>
      <c r="H87" s="320"/>
      <c r="L87" s="20"/>
    </row>
    <row r="88" spans="2:12" ht="12" customHeight="1">
      <c r="B88" s="20"/>
      <c r="C88" s="27" t="s">
        <v>152</v>
      </c>
      <c r="L88" s="20"/>
    </row>
    <row r="89" spans="2:12" s="1" customFormat="1" ht="16.5" customHeight="1">
      <c r="B89" s="32"/>
      <c r="E89" s="311" t="s">
        <v>3065</v>
      </c>
      <c r="F89" s="346"/>
      <c r="G89" s="346"/>
      <c r="H89" s="346"/>
      <c r="L89" s="32"/>
    </row>
    <row r="90" spans="2:12" s="1" customFormat="1" ht="12" customHeight="1">
      <c r="B90" s="32"/>
      <c r="C90" s="27" t="s">
        <v>631</v>
      </c>
      <c r="L90" s="32"/>
    </row>
    <row r="91" spans="2:12" s="1" customFormat="1" ht="16.5" customHeight="1">
      <c r="B91" s="32"/>
      <c r="E91" s="342" t="str">
        <f>E13</f>
        <v xml:space="preserve">01 - PZTS </v>
      </c>
      <c r="F91" s="346"/>
      <c r="G91" s="346"/>
      <c r="H91" s="346"/>
      <c r="L91" s="32"/>
    </row>
    <row r="92" spans="2:12" s="1" customFormat="1" ht="6.95" customHeight="1">
      <c r="B92" s="32"/>
      <c r="L92" s="32"/>
    </row>
    <row r="93" spans="2:12" s="1" customFormat="1" ht="12" customHeight="1">
      <c r="B93" s="32"/>
      <c r="C93" s="27" t="s">
        <v>20</v>
      </c>
      <c r="F93" s="25" t="str">
        <f>F16</f>
        <v xml:space="preserve"> </v>
      </c>
      <c r="I93" s="27" t="s">
        <v>22</v>
      </c>
      <c r="J93" s="48" t="str">
        <f>IF(J16="","",J16)</f>
        <v>3. 4. 2024</v>
      </c>
      <c r="L93" s="32"/>
    </row>
    <row r="94" spans="2:12" s="1" customFormat="1" ht="6.95" customHeight="1">
      <c r="B94" s="32"/>
      <c r="L94" s="32"/>
    </row>
    <row r="95" spans="2:12" s="1" customFormat="1" ht="25.7" customHeight="1">
      <c r="B95" s="32"/>
      <c r="C95" s="27" t="s">
        <v>24</v>
      </c>
      <c r="F95" s="25" t="str">
        <f>E19</f>
        <v>Česká zemědělská univerzita</v>
      </c>
      <c r="I95" s="27" t="s">
        <v>30</v>
      </c>
      <c r="J95" s="30" t="str">
        <f>E25</f>
        <v>GREBNER,  spol. s r.o.</v>
      </c>
      <c r="L95" s="32"/>
    </row>
    <row r="96" spans="2:12" s="1" customFormat="1" ht="15.2" customHeight="1">
      <c r="B96" s="32"/>
      <c r="C96" s="27" t="s">
        <v>28</v>
      </c>
      <c r="F96" s="25" t="str">
        <f>IF(E22="","",E22)</f>
        <v>Vyplň údaj</v>
      </c>
      <c r="I96" s="27" t="s">
        <v>33</v>
      </c>
      <c r="J96" s="30" t="str">
        <f>E28</f>
        <v>Ing. Josef Němeček</v>
      </c>
      <c r="L96" s="32"/>
    </row>
    <row r="97" spans="2:65" s="1" customFormat="1" ht="10.35" customHeight="1">
      <c r="B97" s="32"/>
      <c r="L97" s="32"/>
    </row>
    <row r="98" spans="2:65" s="10" customFormat="1" ht="29.25" customHeight="1">
      <c r="B98" s="112"/>
      <c r="C98" s="113" t="s">
        <v>175</v>
      </c>
      <c r="D98" s="114" t="s">
        <v>56</v>
      </c>
      <c r="E98" s="114" t="s">
        <v>52</v>
      </c>
      <c r="F98" s="114" t="s">
        <v>53</v>
      </c>
      <c r="G98" s="114" t="s">
        <v>176</v>
      </c>
      <c r="H98" s="114" t="s">
        <v>177</v>
      </c>
      <c r="I98" s="114" t="s">
        <v>178</v>
      </c>
      <c r="J98" s="114" t="s">
        <v>157</v>
      </c>
      <c r="K98" s="115" t="s">
        <v>179</v>
      </c>
      <c r="L98" s="112"/>
      <c r="M98" s="54" t="s">
        <v>18</v>
      </c>
      <c r="N98" s="55" t="s">
        <v>41</v>
      </c>
      <c r="O98" s="55" t="s">
        <v>180</v>
      </c>
      <c r="P98" s="55" t="s">
        <v>181</v>
      </c>
      <c r="Q98" s="55" t="s">
        <v>182</v>
      </c>
      <c r="R98" s="55" t="s">
        <v>183</v>
      </c>
      <c r="S98" s="55" t="s">
        <v>184</v>
      </c>
      <c r="T98" s="56" t="s">
        <v>185</v>
      </c>
    </row>
    <row r="99" spans="2:65" s="1" customFormat="1" ht="22.9" customHeight="1">
      <c r="B99" s="32"/>
      <c r="C99" s="59" t="s">
        <v>186</v>
      </c>
      <c r="J99" s="116">
        <f>BK99</f>
        <v>0</v>
      </c>
      <c r="L99" s="32"/>
      <c r="M99" s="57"/>
      <c r="N99" s="49"/>
      <c r="O99" s="49"/>
      <c r="P99" s="117">
        <f>P100</f>
        <v>0</v>
      </c>
      <c r="Q99" s="49"/>
      <c r="R99" s="117">
        <f>R100</f>
        <v>0</v>
      </c>
      <c r="S99" s="49"/>
      <c r="T99" s="118">
        <f>T100</f>
        <v>0</v>
      </c>
      <c r="AT99" s="17" t="s">
        <v>70</v>
      </c>
      <c r="AU99" s="17" t="s">
        <v>158</v>
      </c>
      <c r="BK99" s="119">
        <f>BK100</f>
        <v>0</v>
      </c>
    </row>
    <row r="100" spans="2:65" s="11" customFormat="1" ht="25.9" customHeight="1">
      <c r="B100" s="120"/>
      <c r="D100" s="121" t="s">
        <v>70</v>
      </c>
      <c r="E100" s="122" t="s">
        <v>187</v>
      </c>
      <c r="F100" s="122" t="s">
        <v>188</v>
      </c>
      <c r="I100" s="123"/>
      <c r="J100" s="124">
        <f>BK100</f>
        <v>0</v>
      </c>
      <c r="L100" s="120"/>
      <c r="M100" s="125"/>
      <c r="P100" s="126">
        <f>P101+P109+P119+P123+P126+P129+P136</f>
        <v>0</v>
      </c>
      <c r="R100" s="126">
        <f>R101+R109+R119+R123+R126+R129+R136</f>
        <v>0</v>
      </c>
      <c r="T100" s="127">
        <f>T101+T109+T119+T123+T126+T129+T136</f>
        <v>0</v>
      </c>
      <c r="AR100" s="121" t="s">
        <v>78</v>
      </c>
      <c r="AT100" s="128" t="s">
        <v>70</v>
      </c>
      <c r="AU100" s="128" t="s">
        <v>71</v>
      </c>
      <c r="AY100" s="121" t="s">
        <v>189</v>
      </c>
      <c r="BK100" s="129">
        <f>BK101+BK109+BK119+BK123+BK126+BK129+BK136</f>
        <v>0</v>
      </c>
    </row>
    <row r="101" spans="2:65" s="11" customFormat="1" ht="22.9" customHeight="1">
      <c r="B101" s="120"/>
      <c r="D101" s="121" t="s">
        <v>70</v>
      </c>
      <c r="E101" s="130" t="s">
        <v>2573</v>
      </c>
      <c r="F101" s="130" t="s">
        <v>3074</v>
      </c>
      <c r="I101" s="123"/>
      <c r="J101" s="131">
        <f>BK101</f>
        <v>0</v>
      </c>
      <c r="L101" s="120"/>
      <c r="M101" s="125"/>
      <c r="P101" s="126">
        <f>SUM(P102:P108)</f>
        <v>0</v>
      </c>
      <c r="R101" s="126">
        <f>SUM(R102:R108)</f>
        <v>0</v>
      </c>
      <c r="T101" s="127">
        <f>SUM(T102:T108)</f>
        <v>0</v>
      </c>
      <c r="AR101" s="121" t="s">
        <v>78</v>
      </c>
      <c r="AT101" s="128" t="s">
        <v>70</v>
      </c>
      <c r="AU101" s="128" t="s">
        <v>78</v>
      </c>
      <c r="AY101" s="121" t="s">
        <v>189</v>
      </c>
      <c r="BK101" s="129">
        <f>SUM(BK102:BK108)</f>
        <v>0</v>
      </c>
    </row>
    <row r="102" spans="2:65" s="1" customFormat="1" ht="16.5" customHeight="1">
      <c r="B102" s="32"/>
      <c r="C102" s="132" t="s">
        <v>78</v>
      </c>
      <c r="D102" s="132" t="s">
        <v>191</v>
      </c>
      <c r="E102" s="133" t="s">
        <v>3075</v>
      </c>
      <c r="F102" s="134" t="s">
        <v>3076</v>
      </c>
      <c r="G102" s="135" t="s">
        <v>2582</v>
      </c>
      <c r="H102" s="136">
        <v>1</v>
      </c>
      <c r="I102" s="137"/>
      <c r="J102" s="138">
        <f t="shared" ref="J102:J108" si="0">ROUND(I102*H102,2)</f>
        <v>0</v>
      </c>
      <c r="K102" s="134" t="s">
        <v>18</v>
      </c>
      <c r="L102" s="32"/>
      <c r="M102" s="139" t="s">
        <v>18</v>
      </c>
      <c r="N102" s="140" t="s">
        <v>42</v>
      </c>
      <c r="P102" s="141">
        <f t="shared" ref="P102:P108" si="1">O102*H102</f>
        <v>0</v>
      </c>
      <c r="Q102" s="141">
        <v>0</v>
      </c>
      <c r="R102" s="141">
        <f t="shared" ref="R102:R108" si="2">Q102*H102</f>
        <v>0</v>
      </c>
      <c r="S102" s="141">
        <v>0</v>
      </c>
      <c r="T102" s="142">
        <f t="shared" ref="T102:T108" si="3">S102*H102</f>
        <v>0</v>
      </c>
      <c r="AR102" s="143" t="s">
        <v>195</v>
      </c>
      <c r="AT102" s="143" t="s">
        <v>191</v>
      </c>
      <c r="AU102" s="143" t="s">
        <v>80</v>
      </c>
      <c r="AY102" s="17" t="s">
        <v>189</v>
      </c>
      <c r="BE102" s="144">
        <f t="shared" ref="BE102:BE108" si="4">IF(N102="základní",J102,0)</f>
        <v>0</v>
      </c>
      <c r="BF102" s="144">
        <f t="shared" ref="BF102:BF108" si="5">IF(N102="snížená",J102,0)</f>
        <v>0</v>
      </c>
      <c r="BG102" s="144">
        <f t="shared" ref="BG102:BG108" si="6">IF(N102="zákl. přenesená",J102,0)</f>
        <v>0</v>
      </c>
      <c r="BH102" s="144">
        <f t="shared" ref="BH102:BH108" si="7">IF(N102="sníž. přenesená",J102,0)</f>
        <v>0</v>
      </c>
      <c r="BI102" s="144">
        <f t="shared" ref="BI102:BI108" si="8">IF(N102="nulová",J102,0)</f>
        <v>0</v>
      </c>
      <c r="BJ102" s="17" t="s">
        <v>78</v>
      </c>
      <c r="BK102" s="144">
        <f t="shared" ref="BK102:BK108" si="9">ROUND(I102*H102,2)</f>
        <v>0</v>
      </c>
      <c r="BL102" s="17" t="s">
        <v>195</v>
      </c>
      <c r="BM102" s="143" t="s">
        <v>80</v>
      </c>
    </row>
    <row r="103" spans="2:65" s="1" customFormat="1" ht="16.5" customHeight="1">
      <c r="B103" s="32"/>
      <c r="C103" s="132" t="s">
        <v>80</v>
      </c>
      <c r="D103" s="132" t="s">
        <v>191</v>
      </c>
      <c r="E103" s="133" t="s">
        <v>3077</v>
      </c>
      <c r="F103" s="134" t="s">
        <v>3078</v>
      </c>
      <c r="G103" s="135" t="s">
        <v>2417</v>
      </c>
      <c r="H103" s="136">
        <v>3</v>
      </c>
      <c r="I103" s="137"/>
      <c r="J103" s="138">
        <f t="shared" si="0"/>
        <v>0</v>
      </c>
      <c r="K103" s="134" t="s">
        <v>18</v>
      </c>
      <c r="L103" s="32"/>
      <c r="M103" s="139" t="s">
        <v>18</v>
      </c>
      <c r="N103" s="140" t="s">
        <v>42</v>
      </c>
      <c r="P103" s="141">
        <f t="shared" si="1"/>
        <v>0</v>
      </c>
      <c r="Q103" s="141">
        <v>0</v>
      </c>
      <c r="R103" s="141">
        <f t="shared" si="2"/>
        <v>0</v>
      </c>
      <c r="S103" s="141">
        <v>0</v>
      </c>
      <c r="T103" s="142">
        <f t="shared" si="3"/>
        <v>0</v>
      </c>
      <c r="AR103" s="143" t="s">
        <v>195</v>
      </c>
      <c r="AT103" s="143" t="s">
        <v>191</v>
      </c>
      <c r="AU103" s="143" t="s">
        <v>80</v>
      </c>
      <c r="AY103" s="17" t="s">
        <v>189</v>
      </c>
      <c r="BE103" s="144">
        <f t="shared" si="4"/>
        <v>0</v>
      </c>
      <c r="BF103" s="144">
        <f t="shared" si="5"/>
        <v>0</v>
      </c>
      <c r="BG103" s="144">
        <f t="shared" si="6"/>
        <v>0</v>
      </c>
      <c r="BH103" s="144">
        <f t="shared" si="7"/>
        <v>0</v>
      </c>
      <c r="BI103" s="144">
        <f t="shared" si="8"/>
        <v>0</v>
      </c>
      <c r="BJ103" s="17" t="s">
        <v>78</v>
      </c>
      <c r="BK103" s="144">
        <f t="shared" si="9"/>
        <v>0</v>
      </c>
      <c r="BL103" s="17" t="s">
        <v>195</v>
      </c>
      <c r="BM103" s="143" t="s">
        <v>195</v>
      </c>
    </row>
    <row r="104" spans="2:65" s="1" customFormat="1" ht="16.5" customHeight="1">
      <c r="B104" s="32"/>
      <c r="C104" s="132" t="s">
        <v>89</v>
      </c>
      <c r="D104" s="132" t="s">
        <v>191</v>
      </c>
      <c r="E104" s="133" t="s">
        <v>3079</v>
      </c>
      <c r="F104" s="134" t="s">
        <v>3080</v>
      </c>
      <c r="G104" s="135" t="s">
        <v>2417</v>
      </c>
      <c r="H104" s="136">
        <v>1</v>
      </c>
      <c r="I104" s="137"/>
      <c r="J104" s="138">
        <f t="shared" si="0"/>
        <v>0</v>
      </c>
      <c r="K104" s="134" t="s">
        <v>18</v>
      </c>
      <c r="L104" s="32"/>
      <c r="M104" s="139" t="s">
        <v>18</v>
      </c>
      <c r="N104" s="140" t="s">
        <v>42</v>
      </c>
      <c r="P104" s="141">
        <f t="shared" si="1"/>
        <v>0</v>
      </c>
      <c r="Q104" s="141">
        <v>0</v>
      </c>
      <c r="R104" s="141">
        <f t="shared" si="2"/>
        <v>0</v>
      </c>
      <c r="S104" s="141">
        <v>0</v>
      </c>
      <c r="T104" s="142">
        <f t="shared" si="3"/>
        <v>0</v>
      </c>
      <c r="AR104" s="143" t="s">
        <v>195</v>
      </c>
      <c r="AT104" s="143" t="s">
        <v>191</v>
      </c>
      <c r="AU104" s="143" t="s">
        <v>80</v>
      </c>
      <c r="AY104" s="17" t="s">
        <v>189</v>
      </c>
      <c r="BE104" s="144">
        <f t="shared" si="4"/>
        <v>0</v>
      </c>
      <c r="BF104" s="144">
        <f t="shared" si="5"/>
        <v>0</v>
      </c>
      <c r="BG104" s="144">
        <f t="shared" si="6"/>
        <v>0</v>
      </c>
      <c r="BH104" s="144">
        <f t="shared" si="7"/>
        <v>0</v>
      </c>
      <c r="BI104" s="144">
        <f t="shared" si="8"/>
        <v>0</v>
      </c>
      <c r="BJ104" s="17" t="s">
        <v>78</v>
      </c>
      <c r="BK104" s="144">
        <f t="shared" si="9"/>
        <v>0</v>
      </c>
      <c r="BL104" s="17" t="s">
        <v>195</v>
      </c>
      <c r="BM104" s="143" t="s">
        <v>223</v>
      </c>
    </row>
    <row r="105" spans="2:65" s="1" customFormat="1" ht="16.5" customHeight="1">
      <c r="B105" s="32"/>
      <c r="C105" s="132" t="s">
        <v>195</v>
      </c>
      <c r="D105" s="132" t="s">
        <v>191</v>
      </c>
      <c r="E105" s="133" t="s">
        <v>3081</v>
      </c>
      <c r="F105" s="134" t="s">
        <v>3082</v>
      </c>
      <c r="G105" s="135" t="s">
        <v>2582</v>
      </c>
      <c r="H105" s="136">
        <v>5</v>
      </c>
      <c r="I105" s="137"/>
      <c r="J105" s="138">
        <f t="shared" si="0"/>
        <v>0</v>
      </c>
      <c r="K105" s="134" t="s">
        <v>18</v>
      </c>
      <c r="L105" s="32"/>
      <c r="M105" s="139" t="s">
        <v>18</v>
      </c>
      <c r="N105" s="140" t="s">
        <v>42</v>
      </c>
      <c r="P105" s="141">
        <f t="shared" si="1"/>
        <v>0</v>
      </c>
      <c r="Q105" s="141">
        <v>0</v>
      </c>
      <c r="R105" s="141">
        <f t="shared" si="2"/>
        <v>0</v>
      </c>
      <c r="S105" s="141">
        <v>0</v>
      </c>
      <c r="T105" s="142">
        <f t="shared" si="3"/>
        <v>0</v>
      </c>
      <c r="AR105" s="143" t="s">
        <v>195</v>
      </c>
      <c r="AT105" s="143" t="s">
        <v>191</v>
      </c>
      <c r="AU105" s="143" t="s">
        <v>80</v>
      </c>
      <c r="AY105" s="17" t="s">
        <v>189</v>
      </c>
      <c r="BE105" s="144">
        <f t="shared" si="4"/>
        <v>0</v>
      </c>
      <c r="BF105" s="144">
        <f t="shared" si="5"/>
        <v>0</v>
      </c>
      <c r="BG105" s="144">
        <f t="shared" si="6"/>
        <v>0</v>
      </c>
      <c r="BH105" s="144">
        <f t="shared" si="7"/>
        <v>0</v>
      </c>
      <c r="BI105" s="144">
        <f t="shared" si="8"/>
        <v>0</v>
      </c>
      <c r="BJ105" s="17" t="s">
        <v>78</v>
      </c>
      <c r="BK105" s="144">
        <f t="shared" si="9"/>
        <v>0</v>
      </c>
      <c r="BL105" s="17" t="s">
        <v>195</v>
      </c>
      <c r="BM105" s="143" t="s">
        <v>234</v>
      </c>
    </row>
    <row r="106" spans="2:65" s="1" customFormat="1" ht="16.5" customHeight="1">
      <c r="B106" s="32"/>
      <c r="C106" s="132" t="s">
        <v>217</v>
      </c>
      <c r="D106" s="132" t="s">
        <v>191</v>
      </c>
      <c r="E106" s="133" t="s">
        <v>3083</v>
      </c>
      <c r="F106" s="134" t="s">
        <v>3084</v>
      </c>
      <c r="G106" s="135" t="s">
        <v>2582</v>
      </c>
      <c r="H106" s="136">
        <v>1</v>
      </c>
      <c r="I106" s="137"/>
      <c r="J106" s="138">
        <f t="shared" si="0"/>
        <v>0</v>
      </c>
      <c r="K106" s="134" t="s">
        <v>18</v>
      </c>
      <c r="L106" s="32"/>
      <c r="M106" s="139" t="s">
        <v>18</v>
      </c>
      <c r="N106" s="140" t="s">
        <v>42</v>
      </c>
      <c r="P106" s="141">
        <f t="shared" si="1"/>
        <v>0</v>
      </c>
      <c r="Q106" s="141">
        <v>0</v>
      </c>
      <c r="R106" s="141">
        <f t="shared" si="2"/>
        <v>0</v>
      </c>
      <c r="S106" s="141">
        <v>0</v>
      </c>
      <c r="T106" s="142">
        <f t="shared" si="3"/>
        <v>0</v>
      </c>
      <c r="AR106" s="143" t="s">
        <v>195</v>
      </c>
      <c r="AT106" s="143" t="s">
        <v>191</v>
      </c>
      <c r="AU106" s="143" t="s">
        <v>80</v>
      </c>
      <c r="AY106" s="17" t="s">
        <v>189</v>
      </c>
      <c r="BE106" s="144">
        <f t="shared" si="4"/>
        <v>0</v>
      </c>
      <c r="BF106" s="144">
        <f t="shared" si="5"/>
        <v>0</v>
      </c>
      <c r="BG106" s="144">
        <f t="shared" si="6"/>
        <v>0</v>
      </c>
      <c r="BH106" s="144">
        <f t="shared" si="7"/>
        <v>0</v>
      </c>
      <c r="BI106" s="144">
        <f t="shared" si="8"/>
        <v>0</v>
      </c>
      <c r="BJ106" s="17" t="s">
        <v>78</v>
      </c>
      <c r="BK106" s="144">
        <f t="shared" si="9"/>
        <v>0</v>
      </c>
      <c r="BL106" s="17" t="s">
        <v>195</v>
      </c>
      <c r="BM106" s="143" t="s">
        <v>247</v>
      </c>
    </row>
    <row r="107" spans="2:65" s="1" customFormat="1" ht="16.5" customHeight="1">
      <c r="B107" s="32"/>
      <c r="C107" s="132" t="s">
        <v>223</v>
      </c>
      <c r="D107" s="132" t="s">
        <v>191</v>
      </c>
      <c r="E107" s="133" t="s">
        <v>3085</v>
      </c>
      <c r="F107" s="134" t="s">
        <v>3086</v>
      </c>
      <c r="G107" s="135" t="s">
        <v>2417</v>
      </c>
      <c r="H107" s="136">
        <v>2</v>
      </c>
      <c r="I107" s="137"/>
      <c r="J107" s="138">
        <f t="shared" si="0"/>
        <v>0</v>
      </c>
      <c r="K107" s="134" t="s">
        <v>18</v>
      </c>
      <c r="L107" s="32"/>
      <c r="M107" s="139" t="s">
        <v>18</v>
      </c>
      <c r="N107" s="140" t="s">
        <v>42</v>
      </c>
      <c r="P107" s="141">
        <f t="shared" si="1"/>
        <v>0</v>
      </c>
      <c r="Q107" s="141">
        <v>0</v>
      </c>
      <c r="R107" s="141">
        <f t="shared" si="2"/>
        <v>0</v>
      </c>
      <c r="S107" s="141">
        <v>0</v>
      </c>
      <c r="T107" s="142">
        <f t="shared" si="3"/>
        <v>0</v>
      </c>
      <c r="AR107" s="143" t="s">
        <v>195</v>
      </c>
      <c r="AT107" s="143" t="s">
        <v>191</v>
      </c>
      <c r="AU107" s="143" t="s">
        <v>80</v>
      </c>
      <c r="AY107" s="17" t="s">
        <v>189</v>
      </c>
      <c r="BE107" s="144">
        <f t="shared" si="4"/>
        <v>0</v>
      </c>
      <c r="BF107" s="144">
        <f t="shared" si="5"/>
        <v>0</v>
      </c>
      <c r="BG107" s="144">
        <f t="shared" si="6"/>
        <v>0</v>
      </c>
      <c r="BH107" s="144">
        <f t="shared" si="7"/>
        <v>0</v>
      </c>
      <c r="BI107" s="144">
        <f t="shared" si="8"/>
        <v>0</v>
      </c>
      <c r="BJ107" s="17" t="s">
        <v>78</v>
      </c>
      <c r="BK107" s="144">
        <f t="shared" si="9"/>
        <v>0</v>
      </c>
      <c r="BL107" s="17" t="s">
        <v>195</v>
      </c>
      <c r="BM107" s="143" t="s">
        <v>8</v>
      </c>
    </row>
    <row r="108" spans="2:65" s="1" customFormat="1" ht="16.5" customHeight="1">
      <c r="B108" s="32"/>
      <c r="C108" s="132" t="s">
        <v>229</v>
      </c>
      <c r="D108" s="132" t="s">
        <v>191</v>
      </c>
      <c r="E108" s="133" t="s">
        <v>3087</v>
      </c>
      <c r="F108" s="134" t="s">
        <v>3088</v>
      </c>
      <c r="G108" s="135" t="s">
        <v>2417</v>
      </c>
      <c r="H108" s="136">
        <v>1</v>
      </c>
      <c r="I108" s="137"/>
      <c r="J108" s="138">
        <f t="shared" si="0"/>
        <v>0</v>
      </c>
      <c r="K108" s="134" t="s">
        <v>18</v>
      </c>
      <c r="L108" s="32"/>
      <c r="M108" s="139" t="s">
        <v>18</v>
      </c>
      <c r="N108" s="140" t="s">
        <v>42</v>
      </c>
      <c r="P108" s="141">
        <f t="shared" si="1"/>
        <v>0</v>
      </c>
      <c r="Q108" s="141">
        <v>0</v>
      </c>
      <c r="R108" s="141">
        <f t="shared" si="2"/>
        <v>0</v>
      </c>
      <c r="S108" s="141">
        <v>0</v>
      </c>
      <c r="T108" s="142">
        <f t="shared" si="3"/>
        <v>0</v>
      </c>
      <c r="AR108" s="143" t="s">
        <v>195</v>
      </c>
      <c r="AT108" s="143" t="s">
        <v>191</v>
      </c>
      <c r="AU108" s="143" t="s">
        <v>80</v>
      </c>
      <c r="AY108" s="17" t="s">
        <v>189</v>
      </c>
      <c r="BE108" s="144">
        <f t="shared" si="4"/>
        <v>0</v>
      </c>
      <c r="BF108" s="144">
        <f t="shared" si="5"/>
        <v>0</v>
      </c>
      <c r="BG108" s="144">
        <f t="shared" si="6"/>
        <v>0</v>
      </c>
      <c r="BH108" s="144">
        <f t="shared" si="7"/>
        <v>0</v>
      </c>
      <c r="BI108" s="144">
        <f t="shared" si="8"/>
        <v>0</v>
      </c>
      <c r="BJ108" s="17" t="s">
        <v>78</v>
      </c>
      <c r="BK108" s="144">
        <f t="shared" si="9"/>
        <v>0</v>
      </c>
      <c r="BL108" s="17" t="s">
        <v>195</v>
      </c>
      <c r="BM108" s="143" t="s">
        <v>277</v>
      </c>
    </row>
    <row r="109" spans="2:65" s="11" customFormat="1" ht="22.9" customHeight="1">
      <c r="B109" s="120"/>
      <c r="D109" s="121" t="s">
        <v>70</v>
      </c>
      <c r="E109" s="130" t="s">
        <v>3089</v>
      </c>
      <c r="F109" s="130" t="s">
        <v>3090</v>
      </c>
      <c r="I109" s="123"/>
      <c r="J109" s="131">
        <f>BK109</f>
        <v>0</v>
      </c>
      <c r="L109" s="120"/>
      <c r="M109" s="125"/>
      <c r="P109" s="126">
        <f>SUM(P110:P118)</f>
        <v>0</v>
      </c>
      <c r="R109" s="126">
        <f>SUM(R110:R118)</f>
        <v>0</v>
      </c>
      <c r="T109" s="127">
        <f>SUM(T110:T118)</f>
        <v>0</v>
      </c>
      <c r="AR109" s="121" t="s">
        <v>78</v>
      </c>
      <c r="AT109" s="128" t="s">
        <v>70</v>
      </c>
      <c r="AU109" s="128" t="s">
        <v>78</v>
      </c>
      <c r="AY109" s="121" t="s">
        <v>189</v>
      </c>
      <c r="BK109" s="129">
        <f>SUM(BK110:BK118)</f>
        <v>0</v>
      </c>
    </row>
    <row r="110" spans="2:65" s="1" customFormat="1" ht="16.5" customHeight="1">
      <c r="B110" s="32"/>
      <c r="C110" s="132" t="s">
        <v>234</v>
      </c>
      <c r="D110" s="132" t="s">
        <v>191</v>
      </c>
      <c r="E110" s="133" t="s">
        <v>3091</v>
      </c>
      <c r="F110" s="134" t="s">
        <v>3092</v>
      </c>
      <c r="G110" s="135" t="s">
        <v>2417</v>
      </c>
      <c r="H110" s="136">
        <v>9</v>
      </c>
      <c r="I110" s="137"/>
      <c r="J110" s="138">
        <f t="shared" ref="J110:J118" si="10">ROUND(I110*H110,2)</f>
        <v>0</v>
      </c>
      <c r="K110" s="134" t="s">
        <v>18</v>
      </c>
      <c r="L110" s="32"/>
      <c r="M110" s="139" t="s">
        <v>18</v>
      </c>
      <c r="N110" s="140" t="s">
        <v>42</v>
      </c>
      <c r="P110" s="141">
        <f t="shared" ref="P110:P118" si="11">O110*H110</f>
        <v>0</v>
      </c>
      <c r="Q110" s="141">
        <v>0</v>
      </c>
      <c r="R110" s="141">
        <f t="shared" ref="R110:R118" si="12">Q110*H110</f>
        <v>0</v>
      </c>
      <c r="S110" s="141">
        <v>0</v>
      </c>
      <c r="T110" s="142">
        <f t="shared" ref="T110:T118" si="13">S110*H110</f>
        <v>0</v>
      </c>
      <c r="AR110" s="143" t="s">
        <v>195</v>
      </c>
      <c r="AT110" s="143" t="s">
        <v>191</v>
      </c>
      <c r="AU110" s="143" t="s">
        <v>80</v>
      </c>
      <c r="AY110" s="17" t="s">
        <v>189</v>
      </c>
      <c r="BE110" s="144">
        <f t="shared" ref="BE110:BE118" si="14">IF(N110="základní",J110,0)</f>
        <v>0</v>
      </c>
      <c r="BF110" s="144">
        <f t="shared" ref="BF110:BF118" si="15">IF(N110="snížená",J110,0)</f>
        <v>0</v>
      </c>
      <c r="BG110" s="144">
        <f t="shared" ref="BG110:BG118" si="16">IF(N110="zákl. přenesená",J110,0)</f>
        <v>0</v>
      </c>
      <c r="BH110" s="144">
        <f t="shared" ref="BH110:BH118" si="17">IF(N110="sníž. přenesená",J110,0)</f>
        <v>0</v>
      </c>
      <c r="BI110" s="144">
        <f t="shared" ref="BI110:BI118" si="18">IF(N110="nulová",J110,0)</f>
        <v>0</v>
      </c>
      <c r="BJ110" s="17" t="s">
        <v>78</v>
      </c>
      <c r="BK110" s="144">
        <f t="shared" ref="BK110:BK118" si="19">ROUND(I110*H110,2)</f>
        <v>0</v>
      </c>
      <c r="BL110" s="17" t="s">
        <v>195</v>
      </c>
      <c r="BM110" s="143" t="s">
        <v>291</v>
      </c>
    </row>
    <row r="111" spans="2:65" s="1" customFormat="1" ht="16.5" customHeight="1">
      <c r="B111" s="32"/>
      <c r="C111" s="132" t="s">
        <v>241</v>
      </c>
      <c r="D111" s="132" t="s">
        <v>191</v>
      </c>
      <c r="E111" s="133" t="s">
        <v>3093</v>
      </c>
      <c r="F111" s="134" t="s">
        <v>3094</v>
      </c>
      <c r="G111" s="135" t="s">
        <v>2417</v>
      </c>
      <c r="H111" s="136">
        <v>2</v>
      </c>
      <c r="I111" s="137"/>
      <c r="J111" s="138">
        <f t="shared" si="10"/>
        <v>0</v>
      </c>
      <c r="K111" s="134" t="s">
        <v>18</v>
      </c>
      <c r="L111" s="32"/>
      <c r="M111" s="139" t="s">
        <v>18</v>
      </c>
      <c r="N111" s="140" t="s">
        <v>42</v>
      </c>
      <c r="P111" s="141">
        <f t="shared" si="11"/>
        <v>0</v>
      </c>
      <c r="Q111" s="141">
        <v>0</v>
      </c>
      <c r="R111" s="141">
        <f t="shared" si="12"/>
        <v>0</v>
      </c>
      <c r="S111" s="141">
        <v>0</v>
      </c>
      <c r="T111" s="142">
        <f t="shared" si="13"/>
        <v>0</v>
      </c>
      <c r="AR111" s="143" t="s">
        <v>195</v>
      </c>
      <c r="AT111" s="143" t="s">
        <v>191</v>
      </c>
      <c r="AU111" s="143" t="s">
        <v>80</v>
      </c>
      <c r="AY111" s="17" t="s">
        <v>189</v>
      </c>
      <c r="BE111" s="144">
        <f t="shared" si="14"/>
        <v>0</v>
      </c>
      <c r="BF111" s="144">
        <f t="shared" si="15"/>
        <v>0</v>
      </c>
      <c r="BG111" s="144">
        <f t="shared" si="16"/>
        <v>0</v>
      </c>
      <c r="BH111" s="144">
        <f t="shared" si="17"/>
        <v>0</v>
      </c>
      <c r="BI111" s="144">
        <f t="shared" si="18"/>
        <v>0</v>
      </c>
      <c r="BJ111" s="17" t="s">
        <v>78</v>
      </c>
      <c r="BK111" s="144">
        <f t="shared" si="19"/>
        <v>0</v>
      </c>
      <c r="BL111" s="17" t="s">
        <v>195</v>
      </c>
      <c r="BM111" s="143" t="s">
        <v>307</v>
      </c>
    </row>
    <row r="112" spans="2:65" s="1" customFormat="1" ht="24.2" customHeight="1">
      <c r="B112" s="32"/>
      <c r="C112" s="132" t="s">
        <v>247</v>
      </c>
      <c r="D112" s="132" t="s">
        <v>191</v>
      </c>
      <c r="E112" s="133" t="s">
        <v>3095</v>
      </c>
      <c r="F112" s="134" t="s">
        <v>3096</v>
      </c>
      <c r="G112" s="135" t="s">
        <v>2417</v>
      </c>
      <c r="H112" s="136">
        <v>6</v>
      </c>
      <c r="I112" s="137"/>
      <c r="J112" s="138">
        <f t="shared" si="10"/>
        <v>0</v>
      </c>
      <c r="K112" s="134" t="s">
        <v>18</v>
      </c>
      <c r="L112" s="32"/>
      <c r="M112" s="139" t="s">
        <v>18</v>
      </c>
      <c r="N112" s="140" t="s">
        <v>42</v>
      </c>
      <c r="P112" s="141">
        <f t="shared" si="11"/>
        <v>0</v>
      </c>
      <c r="Q112" s="141">
        <v>0</v>
      </c>
      <c r="R112" s="141">
        <f t="shared" si="12"/>
        <v>0</v>
      </c>
      <c r="S112" s="141">
        <v>0</v>
      </c>
      <c r="T112" s="142">
        <f t="shared" si="13"/>
        <v>0</v>
      </c>
      <c r="AR112" s="143" t="s">
        <v>195</v>
      </c>
      <c r="AT112" s="143" t="s">
        <v>191</v>
      </c>
      <c r="AU112" s="143" t="s">
        <v>80</v>
      </c>
      <c r="AY112" s="17" t="s">
        <v>189</v>
      </c>
      <c r="BE112" s="144">
        <f t="shared" si="14"/>
        <v>0</v>
      </c>
      <c r="BF112" s="144">
        <f t="shared" si="15"/>
        <v>0</v>
      </c>
      <c r="BG112" s="144">
        <f t="shared" si="16"/>
        <v>0</v>
      </c>
      <c r="BH112" s="144">
        <f t="shared" si="17"/>
        <v>0</v>
      </c>
      <c r="BI112" s="144">
        <f t="shared" si="18"/>
        <v>0</v>
      </c>
      <c r="BJ112" s="17" t="s">
        <v>78</v>
      </c>
      <c r="BK112" s="144">
        <f t="shared" si="19"/>
        <v>0</v>
      </c>
      <c r="BL112" s="17" t="s">
        <v>195</v>
      </c>
      <c r="BM112" s="143" t="s">
        <v>321</v>
      </c>
    </row>
    <row r="113" spans="2:65" s="1" customFormat="1" ht="16.5" customHeight="1">
      <c r="B113" s="32"/>
      <c r="C113" s="132" t="s">
        <v>253</v>
      </c>
      <c r="D113" s="132" t="s">
        <v>191</v>
      </c>
      <c r="E113" s="133" t="s">
        <v>3097</v>
      </c>
      <c r="F113" s="134" t="s">
        <v>3098</v>
      </c>
      <c r="G113" s="135" t="s">
        <v>2417</v>
      </c>
      <c r="H113" s="136">
        <v>1</v>
      </c>
      <c r="I113" s="137"/>
      <c r="J113" s="138">
        <f t="shared" si="10"/>
        <v>0</v>
      </c>
      <c r="K113" s="134" t="s">
        <v>18</v>
      </c>
      <c r="L113" s="32"/>
      <c r="M113" s="139" t="s">
        <v>18</v>
      </c>
      <c r="N113" s="140" t="s">
        <v>42</v>
      </c>
      <c r="P113" s="141">
        <f t="shared" si="11"/>
        <v>0</v>
      </c>
      <c r="Q113" s="141">
        <v>0</v>
      </c>
      <c r="R113" s="141">
        <f t="shared" si="12"/>
        <v>0</v>
      </c>
      <c r="S113" s="141">
        <v>0</v>
      </c>
      <c r="T113" s="142">
        <f t="shared" si="13"/>
        <v>0</v>
      </c>
      <c r="AR113" s="143" t="s">
        <v>195</v>
      </c>
      <c r="AT113" s="143" t="s">
        <v>191</v>
      </c>
      <c r="AU113" s="143" t="s">
        <v>80</v>
      </c>
      <c r="AY113" s="17" t="s">
        <v>189</v>
      </c>
      <c r="BE113" s="144">
        <f t="shared" si="14"/>
        <v>0</v>
      </c>
      <c r="BF113" s="144">
        <f t="shared" si="15"/>
        <v>0</v>
      </c>
      <c r="BG113" s="144">
        <f t="shared" si="16"/>
        <v>0</v>
      </c>
      <c r="BH113" s="144">
        <f t="shared" si="17"/>
        <v>0</v>
      </c>
      <c r="BI113" s="144">
        <f t="shared" si="18"/>
        <v>0</v>
      </c>
      <c r="BJ113" s="17" t="s">
        <v>78</v>
      </c>
      <c r="BK113" s="144">
        <f t="shared" si="19"/>
        <v>0</v>
      </c>
      <c r="BL113" s="17" t="s">
        <v>195</v>
      </c>
      <c r="BM113" s="143" t="s">
        <v>332</v>
      </c>
    </row>
    <row r="114" spans="2:65" s="1" customFormat="1" ht="16.5" customHeight="1">
      <c r="B114" s="32"/>
      <c r="C114" s="132" t="s">
        <v>8</v>
      </c>
      <c r="D114" s="132" t="s">
        <v>191</v>
      </c>
      <c r="E114" s="133" t="s">
        <v>3099</v>
      </c>
      <c r="F114" s="134" t="s">
        <v>3100</v>
      </c>
      <c r="G114" s="135" t="s">
        <v>2417</v>
      </c>
      <c r="H114" s="136">
        <v>2</v>
      </c>
      <c r="I114" s="137"/>
      <c r="J114" s="138">
        <f t="shared" si="10"/>
        <v>0</v>
      </c>
      <c r="K114" s="134" t="s">
        <v>18</v>
      </c>
      <c r="L114" s="32"/>
      <c r="M114" s="139" t="s">
        <v>18</v>
      </c>
      <c r="N114" s="140" t="s">
        <v>42</v>
      </c>
      <c r="P114" s="141">
        <f t="shared" si="11"/>
        <v>0</v>
      </c>
      <c r="Q114" s="141">
        <v>0</v>
      </c>
      <c r="R114" s="141">
        <f t="shared" si="12"/>
        <v>0</v>
      </c>
      <c r="S114" s="141">
        <v>0</v>
      </c>
      <c r="T114" s="142">
        <f t="shared" si="13"/>
        <v>0</v>
      </c>
      <c r="AR114" s="143" t="s">
        <v>195</v>
      </c>
      <c r="AT114" s="143" t="s">
        <v>191</v>
      </c>
      <c r="AU114" s="143" t="s">
        <v>80</v>
      </c>
      <c r="AY114" s="17" t="s">
        <v>189</v>
      </c>
      <c r="BE114" s="144">
        <f t="shared" si="14"/>
        <v>0</v>
      </c>
      <c r="BF114" s="144">
        <f t="shared" si="15"/>
        <v>0</v>
      </c>
      <c r="BG114" s="144">
        <f t="shared" si="16"/>
        <v>0</v>
      </c>
      <c r="BH114" s="144">
        <f t="shared" si="17"/>
        <v>0</v>
      </c>
      <c r="BI114" s="144">
        <f t="shared" si="18"/>
        <v>0</v>
      </c>
      <c r="BJ114" s="17" t="s">
        <v>78</v>
      </c>
      <c r="BK114" s="144">
        <f t="shared" si="19"/>
        <v>0</v>
      </c>
      <c r="BL114" s="17" t="s">
        <v>195</v>
      </c>
      <c r="BM114" s="143" t="s">
        <v>344</v>
      </c>
    </row>
    <row r="115" spans="2:65" s="1" customFormat="1" ht="16.5" customHeight="1">
      <c r="B115" s="32"/>
      <c r="C115" s="132" t="s">
        <v>270</v>
      </c>
      <c r="D115" s="132" t="s">
        <v>191</v>
      </c>
      <c r="E115" s="133" t="s">
        <v>3101</v>
      </c>
      <c r="F115" s="134" t="s">
        <v>3102</v>
      </c>
      <c r="G115" s="135" t="s">
        <v>2417</v>
      </c>
      <c r="H115" s="136">
        <v>1</v>
      </c>
      <c r="I115" s="137"/>
      <c r="J115" s="138">
        <f t="shared" si="10"/>
        <v>0</v>
      </c>
      <c r="K115" s="134" t="s">
        <v>18</v>
      </c>
      <c r="L115" s="32"/>
      <c r="M115" s="139" t="s">
        <v>18</v>
      </c>
      <c r="N115" s="140" t="s">
        <v>42</v>
      </c>
      <c r="P115" s="141">
        <f t="shared" si="11"/>
        <v>0</v>
      </c>
      <c r="Q115" s="141">
        <v>0</v>
      </c>
      <c r="R115" s="141">
        <f t="shared" si="12"/>
        <v>0</v>
      </c>
      <c r="S115" s="141">
        <v>0</v>
      </c>
      <c r="T115" s="142">
        <f t="shared" si="13"/>
        <v>0</v>
      </c>
      <c r="AR115" s="143" t="s">
        <v>195</v>
      </c>
      <c r="AT115" s="143" t="s">
        <v>191</v>
      </c>
      <c r="AU115" s="143" t="s">
        <v>80</v>
      </c>
      <c r="AY115" s="17" t="s">
        <v>189</v>
      </c>
      <c r="BE115" s="144">
        <f t="shared" si="14"/>
        <v>0</v>
      </c>
      <c r="BF115" s="144">
        <f t="shared" si="15"/>
        <v>0</v>
      </c>
      <c r="BG115" s="144">
        <f t="shared" si="16"/>
        <v>0</v>
      </c>
      <c r="BH115" s="144">
        <f t="shared" si="17"/>
        <v>0</v>
      </c>
      <c r="BI115" s="144">
        <f t="shared" si="18"/>
        <v>0</v>
      </c>
      <c r="BJ115" s="17" t="s">
        <v>78</v>
      </c>
      <c r="BK115" s="144">
        <f t="shared" si="19"/>
        <v>0</v>
      </c>
      <c r="BL115" s="17" t="s">
        <v>195</v>
      </c>
      <c r="BM115" s="143" t="s">
        <v>356</v>
      </c>
    </row>
    <row r="116" spans="2:65" s="1" customFormat="1" ht="16.5" customHeight="1">
      <c r="B116" s="32"/>
      <c r="C116" s="132" t="s">
        <v>277</v>
      </c>
      <c r="D116" s="132" t="s">
        <v>191</v>
      </c>
      <c r="E116" s="133" t="s">
        <v>3103</v>
      </c>
      <c r="F116" s="134" t="s">
        <v>3104</v>
      </c>
      <c r="G116" s="135" t="s">
        <v>2417</v>
      </c>
      <c r="H116" s="136">
        <v>1</v>
      </c>
      <c r="I116" s="137"/>
      <c r="J116" s="138">
        <f t="shared" si="10"/>
        <v>0</v>
      </c>
      <c r="K116" s="134" t="s">
        <v>18</v>
      </c>
      <c r="L116" s="32"/>
      <c r="M116" s="139" t="s">
        <v>18</v>
      </c>
      <c r="N116" s="140" t="s">
        <v>42</v>
      </c>
      <c r="P116" s="141">
        <f t="shared" si="11"/>
        <v>0</v>
      </c>
      <c r="Q116" s="141">
        <v>0</v>
      </c>
      <c r="R116" s="141">
        <f t="shared" si="12"/>
        <v>0</v>
      </c>
      <c r="S116" s="141">
        <v>0</v>
      </c>
      <c r="T116" s="142">
        <f t="shared" si="13"/>
        <v>0</v>
      </c>
      <c r="AR116" s="143" t="s">
        <v>195</v>
      </c>
      <c r="AT116" s="143" t="s">
        <v>191</v>
      </c>
      <c r="AU116" s="143" t="s">
        <v>80</v>
      </c>
      <c r="AY116" s="17" t="s">
        <v>189</v>
      </c>
      <c r="BE116" s="144">
        <f t="shared" si="14"/>
        <v>0</v>
      </c>
      <c r="BF116" s="144">
        <f t="shared" si="15"/>
        <v>0</v>
      </c>
      <c r="BG116" s="144">
        <f t="shared" si="16"/>
        <v>0</v>
      </c>
      <c r="BH116" s="144">
        <f t="shared" si="17"/>
        <v>0</v>
      </c>
      <c r="BI116" s="144">
        <f t="shared" si="18"/>
        <v>0</v>
      </c>
      <c r="BJ116" s="17" t="s">
        <v>78</v>
      </c>
      <c r="BK116" s="144">
        <f t="shared" si="19"/>
        <v>0</v>
      </c>
      <c r="BL116" s="17" t="s">
        <v>195</v>
      </c>
      <c r="BM116" s="143" t="s">
        <v>367</v>
      </c>
    </row>
    <row r="117" spans="2:65" s="1" customFormat="1" ht="21.75" customHeight="1">
      <c r="B117" s="32"/>
      <c r="C117" s="132" t="s">
        <v>283</v>
      </c>
      <c r="D117" s="132" t="s">
        <v>191</v>
      </c>
      <c r="E117" s="133" t="s">
        <v>3105</v>
      </c>
      <c r="F117" s="134" t="s">
        <v>3106</v>
      </c>
      <c r="G117" s="135" t="s">
        <v>2417</v>
      </c>
      <c r="H117" s="136">
        <v>1</v>
      </c>
      <c r="I117" s="137"/>
      <c r="J117" s="138">
        <f t="shared" si="10"/>
        <v>0</v>
      </c>
      <c r="K117" s="134" t="s">
        <v>18</v>
      </c>
      <c r="L117" s="32"/>
      <c r="M117" s="139" t="s">
        <v>18</v>
      </c>
      <c r="N117" s="140" t="s">
        <v>42</v>
      </c>
      <c r="P117" s="141">
        <f t="shared" si="11"/>
        <v>0</v>
      </c>
      <c r="Q117" s="141">
        <v>0</v>
      </c>
      <c r="R117" s="141">
        <f t="shared" si="12"/>
        <v>0</v>
      </c>
      <c r="S117" s="141">
        <v>0</v>
      </c>
      <c r="T117" s="142">
        <f t="shared" si="13"/>
        <v>0</v>
      </c>
      <c r="AR117" s="143" t="s">
        <v>195</v>
      </c>
      <c r="AT117" s="143" t="s">
        <v>191</v>
      </c>
      <c r="AU117" s="143" t="s">
        <v>80</v>
      </c>
      <c r="AY117" s="17" t="s">
        <v>189</v>
      </c>
      <c r="BE117" s="144">
        <f t="shared" si="14"/>
        <v>0</v>
      </c>
      <c r="BF117" s="144">
        <f t="shared" si="15"/>
        <v>0</v>
      </c>
      <c r="BG117" s="144">
        <f t="shared" si="16"/>
        <v>0</v>
      </c>
      <c r="BH117" s="144">
        <f t="shared" si="17"/>
        <v>0</v>
      </c>
      <c r="BI117" s="144">
        <f t="shared" si="18"/>
        <v>0</v>
      </c>
      <c r="BJ117" s="17" t="s">
        <v>78</v>
      </c>
      <c r="BK117" s="144">
        <f t="shared" si="19"/>
        <v>0</v>
      </c>
      <c r="BL117" s="17" t="s">
        <v>195</v>
      </c>
      <c r="BM117" s="143" t="s">
        <v>381</v>
      </c>
    </row>
    <row r="118" spans="2:65" s="1" customFormat="1" ht="16.5" customHeight="1">
      <c r="B118" s="32"/>
      <c r="C118" s="132" t="s">
        <v>291</v>
      </c>
      <c r="D118" s="132" t="s">
        <v>191</v>
      </c>
      <c r="E118" s="133" t="s">
        <v>3107</v>
      </c>
      <c r="F118" s="134" t="s">
        <v>3108</v>
      </c>
      <c r="G118" s="135" t="s">
        <v>2417</v>
      </c>
      <c r="H118" s="136">
        <v>1</v>
      </c>
      <c r="I118" s="137"/>
      <c r="J118" s="138">
        <f t="shared" si="10"/>
        <v>0</v>
      </c>
      <c r="K118" s="134" t="s">
        <v>18</v>
      </c>
      <c r="L118" s="32"/>
      <c r="M118" s="139" t="s">
        <v>18</v>
      </c>
      <c r="N118" s="140" t="s">
        <v>42</v>
      </c>
      <c r="P118" s="141">
        <f t="shared" si="11"/>
        <v>0</v>
      </c>
      <c r="Q118" s="141">
        <v>0</v>
      </c>
      <c r="R118" s="141">
        <f t="shared" si="12"/>
        <v>0</v>
      </c>
      <c r="S118" s="141">
        <v>0</v>
      </c>
      <c r="T118" s="142">
        <f t="shared" si="13"/>
        <v>0</v>
      </c>
      <c r="AR118" s="143" t="s">
        <v>195</v>
      </c>
      <c r="AT118" s="143" t="s">
        <v>191</v>
      </c>
      <c r="AU118" s="143" t="s">
        <v>80</v>
      </c>
      <c r="AY118" s="17" t="s">
        <v>189</v>
      </c>
      <c r="BE118" s="144">
        <f t="shared" si="14"/>
        <v>0</v>
      </c>
      <c r="BF118" s="144">
        <f t="shared" si="15"/>
        <v>0</v>
      </c>
      <c r="BG118" s="144">
        <f t="shared" si="16"/>
        <v>0</v>
      </c>
      <c r="BH118" s="144">
        <f t="shared" si="17"/>
        <v>0</v>
      </c>
      <c r="BI118" s="144">
        <f t="shared" si="18"/>
        <v>0</v>
      </c>
      <c r="BJ118" s="17" t="s">
        <v>78</v>
      </c>
      <c r="BK118" s="144">
        <f t="shared" si="19"/>
        <v>0</v>
      </c>
      <c r="BL118" s="17" t="s">
        <v>195</v>
      </c>
      <c r="BM118" s="143" t="s">
        <v>394</v>
      </c>
    </row>
    <row r="119" spans="2:65" s="11" customFormat="1" ht="22.9" customHeight="1">
      <c r="B119" s="120"/>
      <c r="D119" s="121" t="s">
        <v>70</v>
      </c>
      <c r="E119" s="130" t="s">
        <v>3109</v>
      </c>
      <c r="F119" s="130" t="s">
        <v>3110</v>
      </c>
      <c r="I119" s="123"/>
      <c r="J119" s="131">
        <f>BK119</f>
        <v>0</v>
      </c>
      <c r="L119" s="120"/>
      <c r="M119" s="125"/>
      <c r="P119" s="126">
        <f>SUM(P120:P122)</f>
        <v>0</v>
      </c>
      <c r="R119" s="126">
        <f>SUM(R120:R122)</f>
        <v>0</v>
      </c>
      <c r="T119" s="127">
        <f>SUM(T120:T122)</f>
        <v>0</v>
      </c>
      <c r="AR119" s="121" t="s">
        <v>78</v>
      </c>
      <c r="AT119" s="128" t="s">
        <v>70</v>
      </c>
      <c r="AU119" s="128" t="s">
        <v>78</v>
      </c>
      <c r="AY119" s="121" t="s">
        <v>189</v>
      </c>
      <c r="BK119" s="129">
        <f>SUM(BK120:BK122)</f>
        <v>0</v>
      </c>
    </row>
    <row r="120" spans="2:65" s="1" customFormat="1" ht="16.5" customHeight="1">
      <c r="B120" s="32"/>
      <c r="C120" s="132" t="s">
        <v>298</v>
      </c>
      <c r="D120" s="132" t="s">
        <v>191</v>
      </c>
      <c r="E120" s="133" t="s">
        <v>3111</v>
      </c>
      <c r="F120" s="134" t="s">
        <v>3112</v>
      </c>
      <c r="G120" s="135" t="s">
        <v>286</v>
      </c>
      <c r="H120" s="136">
        <v>380</v>
      </c>
      <c r="I120" s="137"/>
      <c r="J120" s="138">
        <f>ROUND(I120*H120,2)</f>
        <v>0</v>
      </c>
      <c r="K120" s="134" t="s">
        <v>18</v>
      </c>
      <c r="L120" s="32"/>
      <c r="M120" s="139" t="s">
        <v>18</v>
      </c>
      <c r="N120" s="140" t="s">
        <v>42</v>
      </c>
      <c r="P120" s="141">
        <f>O120*H120</f>
        <v>0</v>
      </c>
      <c r="Q120" s="141">
        <v>0</v>
      </c>
      <c r="R120" s="141">
        <f>Q120*H120</f>
        <v>0</v>
      </c>
      <c r="S120" s="141">
        <v>0</v>
      </c>
      <c r="T120" s="142">
        <f>S120*H120</f>
        <v>0</v>
      </c>
      <c r="AR120" s="143" t="s">
        <v>195</v>
      </c>
      <c r="AT120" s="143" t="s">
        <v>191</v>
      </c>
      <c r="AU120" s="143" t="s">
        <v>80</v>
      </c>
      <c r="AY120" s="17" t="s">
        <v>189</v>
      </c>
      <c r="BE120" s="144">
        <f>IF(N120="základní",J120,0)</f>
        <v>0</v>
      </c>
      <c r="BF120" s="144">
        <f>IF(N120="snížená",J120,0)</f>
        <v>0</v>
      </c>
      <c r="BG120" s="144">
        <f>IF(N120="zákl. přenesená",J120,0)</f>
        <v>0</v>
      </c>
      <c r="BH120" s="144">
        <f>IF(N120="sníž. přenesená",J120,0)</f>
        <v>0</v>
      </c>
      <c r="BI120" s="144">
        <f>IF(N120="nulová",J120,0)</f>
        <v>0</v>
      </c>
      <c r="BJ120" s="17" t="s">
        <v>78</v>
      </c>
      <c r="BK120" s="144">
        <f>ROUND(I120*H120,2)</f>
        <v>0</v>
      </c>
      <c r="BL120" s="17" t="s">
        <v>195</v>
      </c>
      <c r="BM120" s="143" t="s">
        <v>405</v>
      </c>
    </row>
    <row r="121" spans="2:65" s="1" customFormat="1" ht="16.5" customHeight="1">
      <c r="B121" s="32"/>
      <c r="C121" s="132" t="s">
        <v>307</v>
      </c>
      <c r="D121" s="132" t="s">
        <v>191</v>
      </c>
      <c r="E121" s="133" t="s">
        <v>3113</v>
      </c>
      <c r="F121" s="134" t="s">
        <v>3114</v>
      </c>
      <c r="G121" s="135" t="s">
        <v>286</v>
      </c>
      <c r="H121" s="136">
        <v>210</v>
      </c>
      <c r="I121" s="137"/>
      <c r="J121" s="138">
        <f>ROUND(I121*H121,2)</f>
        <v>0</v>
      </c>
      <c r="K121" s="134" t="s">
        <v>18</v>
      </c>
      <c r="L121" s="32"/>
      <c r="M121" s="139" t="s">
        <v>18</v>
      </c>
      <c r="N121" s="140" t="s">
        <v>42</v>
      </c>
      <c r="P121" s="141">
        <f>O121*H121</f>
        <v>0</v>
      </c>
      <c r="Q121" s="141">
        <v>0</v>
      </c>
      <c r="R121" s="141">
        <f>Q121*H121</f>
        <v>0</v>
      </c>
      <c r="S121" s="141">
        <v>0</v>
      </c>
      <c r="T121" s="142">
        <f>S121*H121</f>
        <v>0</v>
      </c>
      <c r="AR121" s="143" t="s">
        <v>195</v>
      </c>
      <c r="AT121" s="143" t="s">
        <v>191</v>
      </c>
      <c r="AU121" s="143" t="s">
        <v>80</v>
      </c>
      <c r="AY121" s="17" t="s">
        <v>189</v>
      </c>
      <c r="BE121" s="144">
        <f>IF(N121="základní",J121,0)</f>
        <v>0</v>
      </c>
      <c r="BF121" s="144">
        <f>IF(N121="snížená",J121,0)</f>
        <v>0</v>
      </c>
      <c r="BG121" s="144">
        <f>IF(N121="zákl. přenesená",J121,0)</f>
        <v>0</v>
      </c>
      <c r="BH121" s="144">
        <f>IF(N121="sníž. přenesená",J121,0)</f>
        <v>0</v>
      </c>
      <c r="BI121" s="144">
        <f>IF(N121="nulová",J121,0)</f>
        <v>0</v>
      </c>
      <c r="BJ121" s="17" t="s">
        <v>78</v>
      </c>
      <c r="BK121" s="144">
        <f>ROUND(I121*H121,2)</f>
        <v>0</v>
      </c>
      <c r="BL121" s="17" t="s">
        <v>195</v>
      </c>
      <c r="BM121" s="143" t="s">
        <v>419</v>
      </c>
    </row>
    <row r="122" spans="2:65" s="1" customFormat="1" ht="16.5" customHeight="1">
      <c r="B122" s="32"/>
      <c r="C122" s="132" t="s">
        <v>316</v>
      </c>
      <c r="D122" s="132" t="s">
        <v>191</v>
      </c>
      <c r="E122" s="133" t="s">
        <v>3115</v>
      </c>
      <c r="F122" s="134" t="s">
        <v>3116</v>
      </c>
      <c r="G122" s="135" t="s">
        <v>286</v>
      </c>
      <c r="H122" s="136">
        <v>170</v>
      </c>
      <c r="I122" s="137"/>
      <c r="J122" s="138">
        <f>ROUND(I122*H122,2)</f>
        <v>0</v>
      </c>
      <c r="K122" s="134" t="s">
        <v>18</v>
      </c>
      <c r="L122" s="32"/>
      <c r="M122" s="139" t="s">
        <v>18</v>
      </c>
      <c r="N122" s="140" t="s">
        <v>42</v>
      </c>
      <c r="P122" s="141">
        <f>O122*H122</f>
        <v>0</v>
      </c>
      <c r="Q122" s="141">
        <v>0</v>
      </c>
      <c r="R122" s="141">
        <f>Q122*H122</f>
        <v>0</v>
      </c>
      <c r="S122" s="141">
        <v>0</v>
      </c>
      <c r="T122" s="142">
        <f>S122*H122</f>
        <v>0</v>
      </c>
      <c r="AR122" s="143" t="s">
        <v>195</v>
      </c>
      <c r="AT122" s="143" t="s">
        <v>191</v>
      </c>
      <c r="AU122" s="143" t="s">
        <v>80</v>
      </c>
      <c r="AY122" s="17" t="s">
        <v>189</v>
      </c>
      <c r="BE122" s="144">
        <f>IF(N122="základní",J122,0)</f>
        <v>0</v>
      </c>
      <c r="BF122" s="144">
        <f>IF(N122="snížená",J122,0)</f>
        <v>0</v>
      </c>
      <c r="BG122" s="144">
        <f>IF(N122="zákl. přenesená",J122,0)</f>
        <v>0</v>
      </c>
      <c r="BH122" s="144">
        <f>IF(N122="sníž. přenesená",J122,0)</f>
        <v>0</v>
      </c>
      <c r="BI122" s="144">
        <f>IF(N122="nulová",J122,0)</f>
        <v>0</v>
      </c>
      <c r="BJ122" s="17" t="s">
        <v>78</v>
      </c>
      <c r="BK122" s="144">
        <f>ROUND(I122*H122,2)</f>
        <v>0</v>
      </c>
      <c r="BL122" s="17" t="s">
        <v>195</v>
      </c>
      <c r="BM122" s="143" t="s">
        <v>430</v>
      </c>
    </row>
    <row r="123" spans="2:65" s="11" customFormat="1" ht="22.9" customHeight="1">
      <c r="B123" s="120"/>
      <c r="D123" s="121" t="s">
        <v>70</v>
      </c>
      <c r="E123" s="130" t="s">
        <v>3117</v>
      </c>
      <c r="F123" s="130" t="s">
        <v>3118</v>
      </c>
      <c r="I123" s="123"/>
      <c r="J123" s="131">
        <f>BK123</f>
        <v>0</v>
      </c>
      <c r="L123" s="120"/>
      <c r="M123" s="125"/>
      <c r="P123" s="126">
        <f>SUM(P124:P125)</f>
        <v>0</v>
      </c>
      <c r="R123" s="126">
        <f>SUM(R124:R125)</f>
        <v>0</v>
      </c>
      <c r="T123" s="127">
        <f>SUM(T124:T125)</f>
        <v>0</v>
      </c>
      <c r="AR123" s="121" t="s">
        <v>78</v>
      </c>
      <c r="AT123" s="128" t="s">
        <v>70</v>
      </c>
      <c r="AU123" s="128" t="s">
        <v>78</v>
      </c>
      <c r="AY123" s="121" t="s">
        <v>189</v>
      </c>
      <c r="BK123" s="129">
        <f>SUM(BK124:BK125)</f>
        <v>0</v>
      </c>
    </row>
    <row r="124" spans="2:65" s="1" customFormat="1" ht="16.5" customHeight="1">
      <c r="B124" s="32"/>
      <c r="C124" s="132" t="s">
        <v>321</v>
      </c>
      <c r="D124" s="132" t="s">
        <v>191</v>
      </c>
      <c r="E124" s="133" t="s">
        <v>3119</v>
      </c>
      <c r="F124" s="134" t="s">
        <v>3120</v>
      </c>
      <c r="G124" s="135" t="s">
        <v>2582</v>
      </c>
      <c r="H124" s="136">
        <v>8</v>
      </c>
      <c r="I124" s="137"/>
      <c r="J124" s="138">
        <f>ROUND(I124*H124,2)</f>
        <v>0</v>
      </c>
      <c r="K124" s="134" t="s">
        <v>18</v>
      </c>
      <c r="L124" s="32"/>
      <c r="M124" s="139" t="s">
        <v>18</v>
      </c>
      <c r="N124" s="140" t="s">
        <v>42</v>
      </c>
      <c r="P124" s="141">
        <f>O124*H124</f>
        <v>0</v>
      </c>
      <c r="Q124" s="141">
        <v>0</v>
      </c>
      <c r="R124" s="141">
        <f>Q124*H124</f>
        <v>0</v>
      </c>
      <c r="S124" s="141">
        <v>0</v>
      </c>
      <c r="T124" s="142">
        <f>S124*H124</f>
        <v>0</v>
      </c>
      <c r="AR124" s="143" t="s">
        <v>195</v>
      </c>
      <c r="AT124" s="143" t="s">
        <v>191</v>
      </c>
      <c r="AU124" s="143" t="s">
        <v>80</v>
      </c>
      <c r="AY124" s="17" t="s">
        <v>189</v>
      </c>
      <c r="BE124" s="144">
        <f>IF(N124="základní",J124,0)</f>
        <v>0</v>
      </c>
      <c r="BF124" s="144">
        <f>IF(N124="snížená",J124,0)</f>
        <v>0</v>
      </c>
      <c r="BG124" s="144">
        <f>IF(N124="zákl. přenesená",J124,0)</f>
        <v>0</v>
      </c>
      <c r="BH124" s="144">
        <f>IF(N124="sníž. přenesená",J124,0)</f>
        <v>0</v>
      </c>
      <c r="BI124" s="144">
        <f>IF(N124="nulová",J124,0)</f>
        <v>0</v>
      </c>
      <c r="BJ124" s="17" t="s">
        <v>78</v>
      </c>
      <c r="BK124" s="144">
        <f>ROUND(I124*H124,2)</f>
        <v>0</v>
      </c>
      <c r="BL124" s="17" t="s">
        <v>195</v>
      </c>
      <c r="BM124" s="143" t="s">
        <v>444</v>
      </c>
    </row>
    <row r="125" spans="2:65" s="1" customFormat="1" ht="19.5">
      <c r="B125" s="32"/>
      <c r="D125" s="150" t="s">
        <v>133</v>
      </c>
      <c r="F125" s="157" t="s">
        <v>3121</v>
      </c>
      <c r="I125" s="147"/>
      <c r="L125" s="32"/>
      <c r="M125" s="148"/>
      <c r="T125" s="51"/>
      <c r="AT125" s="17" t="s">
        <v>133</v>
      </c>
      <c r="AU125" s="17" t="s">
        <v>80</v>
      </c>
    </row>
    <row r="126" spans="2:65" s="11" customFormat="1" ht="22.9" customHeight="1">
      <c r="B126" s="120"/>
      <c r="D126" s="121" t="s">
        <v>70</v>
      </c>
      <c r="E126" s="130" t="s">
        <v>3122</v>
      </c>
      <c r="F126" s="130" t="s">
        <v>3123</v>
      </c>
      <c r="I126" s="123"/>
      <c r="J126" s="131">
        <f>BK126</f>
        <v>0</v>
      </c>
      <c r="L126" s="120"/>
      <c r="M126" s="125"/>
      <c r="P126" s="126">
        <f>SUM(P127:P128)</f>
        <v>0</v>
      </c>
      <c r="R126" s="126">
        <f>SUM(R127:R128)</f>
        <v>0</v>
      </c>
      <c r="T126" s="127">
        <f>SUM(T127:T128)</f>
        <v>0</v>
      </c>
      <c r="AR126" s="121" t="s">
        <v>78</v>
      </c>
      <c r="AT126" s="128" t="s">
        <v>70</v>
      </c>
      <c r="AU126" s="128" t="s">
        <v>78</v>
      </c>
      <c r="AY126" s="121" t="s">
        <v>189</v>
      </c>
      <c r="BK126" s="129">
        <f>SUM(BK127:BK128)</f>
        <v>0</v>
      </c>
    </row>
    <row r="127" spans="2:65" s="1" customFormat="1" ht="24.2" customHeight="1">
      <c r="B127" s="32"/>
      <c r="C127" s="132" t="s">
        <v>7</v>
      </c>
      <c r="D127" s="132" t="s">
        <v>191</v>
      </c>
      <c r="E127" s="133" t="s">
        <v>3124</v>
      </c>
      <c r="F127" s="134" t="s">
        <v>3125</v>
      </c>
      <c r="G127" s="135" t="s">
        <v>286</v>
      </c>
      <c r="H127" s="136">
        <v>350</v>
      </c>
      <c r="I127" s="137"/>
      <c r="J127" s="138">
        <f>ROUND(I127*H127,2)</f>
        <v>0</v>
      </c>
      <c r="K127" s="134" t="s">
        <v>18</v>
      </c>
      <c r="L127" s="32"/>
      <c r="M127" s="139" t="s">
        <v>18</v>
      </c>
      <c r="N127" s="140" t="s">
        <v>42</v>
      </c>
      <c r="P127" s="141">
        <f>O127*H127</f>
        <v>0</v>
      </c>
      <c r="Q127" s="141">
        <v>0</v>
      </c>
      <c r="R127" s="141">
        <f>Q127*H127</f>
        <v>0</v>
      </c>
      <c r="S127" s="141">
        <v>0</v>
      </c>
      <c r="T127" s="142">
        <f>S127*H127</f>
        <v>0</v>
      </c>
      <c r="AR127" s="143" t="s">
        <v>195</v>
      </c>
      <c r="AT127" s="143" t="s">
        <v>191</v>
      </c>
      <c r="AU127" s="143" t="s">
        <v>80</v>
      </c>
      <c r="AY127" s="17" t="s">
        <v>189</v>
      </c>
      <c r="BE127" s="144">
        <f>IF(N127="základní",J127,0)</f>
        <v>0</v>
      </c>
      <c r="BF127" s="144">
        <f>IF(N127="snížená",J127,0)</f>
        <v>0</v>
      </c>
      <c r="BG127" s="144">
        <f>IF(N127="zákl. přenesená",J127,0)</f>
        <v>0</v>
      </c>
      <c r="BH127" s="144">
        <f>IF(N127="sníž. přenesená",J127,0)</f>
        <v>0</v>
      </c>
      <c r="BI127" s="144">
        <f>IF(N127="nulová",J127,0)</f>
        <v>0</v>
      </c>
      <c r="BJ127" s="17" t="s">
        <v>78</v>
      </c>
      <c r="BK127" s="144">
        <f>ROUND(I127*H127,2)</f>
        <v>0</v>
      </c>
      <c r="BL127" s="17" t="s">
        <v>195</v>
      </c>
      <c r="BM127" s="143" t="s">
        <v>455</v>
      </c>
    </row>
    <row r="128" spans="2:65" s="1" customFormat="1" ht="16.5" customHeight="1">
      <c r="B128" s="32"/>
      <c r="C128" s="132" t="s">
        <v>332</v>
      </c>
      <c r="D128" s="132" t="s">
        <v>191</v>
      </c>
      <c r="E128" s="133" t="s">
        <v>3126</v>
      </c>
      <c r="F128" s="134" t="s">
        <v>3127</v>
      </c>
      <c r="G128" s="135" t="s">
        <v>2582</v>
      </c>
      <c r="H128" s="136">
        <v>1</v>
      </c>
      <c r="I128" s="137"/>
      <c r="J128" s="138">
        <f>ROUND(I128*H128,2)</f>
        <v>0</v>
      </c>
      <c r="K128" s="134" t="s">
        <v>18</v>
      </c>
      <c r="L128" s="32"/>
      <c r="M128" s="139" t="s">
        <v>18</v>
      </c>
      <c r="N128" s="140" t="s">
        <v>42</v>
      </c>
      <c r="P128" s="141">
        <f>O128*H128</f>
        <v>0</v>
      </c>
      <c r="Q128" s="141">
        <v>0</v>
      </c>
      <c r="R128" s="141">
        <f>Q128*H128</f>
        <v>0</v>
      </c>
      <c r="S128" s="141">
        <v>0</v>
      </c>
      <c r="T128" s="142">
        <f>S128*H128</f>
        <v>0</v>
      </c>
      <c r="AR128" s="143" t="s">
        <v>195</v>
      </c>
      <c r="AT128" s="143" t="s">
        <v>191</v>
      </c>
      <c r="AU128" s="143" t="s">
        <v>80</v>
      </c>
      <c r="AY128" s="17" t="s">
        <v>189</v>
      </c>
      <c r="BE128" s="144">
        <f>IF(N128="základní",J128,0)</f>
        <v>0</v>
      </c>
      <c r="BF128" s="144">
        <f>IF(N128="snížená",J128,0)</f>
        <v>0</v>
      </c>
      <c r="BG128" s="144">
        <f>IF(N128="zákl. přenesená",J128,0)</f>
        <v>0</v>
      </c>
      <c r="BH128" s="144">
        <f>IF(N128="sníž. přenesená",J128,0)</f>
        <v>0</v>
      </c>
      <c r="BI128" s="144">
        <f>IF(N128="nulová",J128,0)</f>
        <v>0</v>
      </c>
      <c r="BJ128" s="17" t="s">
        <v>78</v>
      </c>
      <c r="BK128" s="144">
        <f>ROUND(I128*H128,2)</f>
        <v>0</v>
      </c>
      <c r="BL128" s="17" t="s">
        <v>195</v>
      </c>
      <c r="BM128" s="143" t="s">
        <v>467</v>
      </c>
    </row>
    <row r="129" spans="2:65" s="11" customFormat="1" ht="22.9" customHeight="1">
      <c r="B129" s="120"/>
      <c r="D129" s="121" t="s">
        <v>70</v>
      </c>
      <c r="E129" s="130" t="s">
        <v>3128</v>
      </c>
      <c r="F129" s="130" t="s">
        <v>3129</v>
      </c>
      <c r="I129" s="123"/>
      <c r="J129" s="131">
        <f>BK129</f>
        <v>0</v>
      </c>
      <c r="L129" s="120"/>
      <c r="M129" s="125"/>
      <c r="P129" s="126">
        <f>SUM(P130:P135)</f>
        <v>0</v>
      </c>
      <c r="R129" s="126">
        <f>SUM(R130:R135)</f>
        <v>0</v>
      </c>
      <c r="T129" s="127">
        <f>SUM(T130:T135)</f>
        <v>0</v>
      </c>
      <c r="AR129" s="121" t="s">
        <v>78</v>
      </c>
      <c r="AT129" s="128" t="s">
        <v>70</v>
      </c>
      <c r="AU129" s="128" t="s">
        <v>78</v>
      </c>
      <c r="AY129" s="121" t="s">
        <v>189</v>
      </c>
      <c r="BK129" s="129">
        <f>SUM(BK130:BK135)</f>
        <v>0</v>
      </c>
    </row>
    <row r="130" spans="2:65" s="1" customFormat="1" ht="16.5" customHeight="1">
      <c r="B130" s="32"/>
      <c r="C130" s="132" t="s">
        <v>338</v>
      </c>
      <c r="D130" s="132" t="s">
        <v>191</v>
      </c>
      <c r="E130" s="133" t="s">
        <v>3130</v>
      </c>
      <c r="F130" s="134" t="s">
        <v>3131</v>
      </c>
      <c r="G130" s="135" t="s">
        <v>2582</v>
      </c>
      <c r="H130" s="136">
        <v>1</v>
      </c>
      <c r="I130" s="137"/>
      <c r="J130" s="138">
        <f t="shared" ref="J130:J135" si="20">ROUND(I130*H130,2)</f>
        <v>0</v>
      </c>
      <c r="K130" s="134" t="s">
        <v>18</v>
      </c>
      <c r="L130" s="32"/>
      <c r="M130" s="139" t="s">
        <v>18</v>
      </c>
      <c r="N130" s="140" t="s">
        <v>42</v>
      </c>
      <c r="P130" s="141">
        <f t="shared" ref="P130:P135" si="21">O130*H130</f>
        <v>0</v>
      </c>
      <c r="Q130" s="141">
        <v>0</v>
      </c>
      <c r="R130" s="141">
        <f t="shared" ref="R130:R135" si="22">Q130*H130</f>
        <v>0</v>
      </c>
      <c r="S130" s="141">
        <v>0</v>
      </c>
      <c r="T130" s="142">
        <f t="shared" ref="T130:T135" si="23">S130*H130</f>
        <v>0</v>
      </c>
      <c r="AR130" s="143" t="s">
        <v>195</v>
      </c>
      <c r="AT130" s="143" t="s">
        <v>191</v>
      </c>
      <c r="AU130" s="143" t="s">
        <v>80</v>
      </c>
      <c r="AY130" s="17" t="s">
        <v>189</v>
      </c>
      <c r="BE130" s="144">
        <f t="shared" ref="BE130:BE135" si="24">IF(N130="základní",J130,0)</f>
        <v>0</v>
      </c>
      <c r="BF130" s="144">
        <f t="shared" ref="BF130:BF135" si="25">IF(N130="snížená",J130,0)</f>
        <v>0</v>
      </c>
      <c r="BG130" s="144">
        <f t="shared" ref="BG130:BG135" si="26">IF(N130="zákl. přenesená",J130,0)</f>
        <v>0</v>
      </c>
      <c r="BH130" s="144">
        <f t="shared" ref="BH130:BH135" si="27">IF(N130="sníž. přenesená",J130,0)</f>
        <v>0</v>
      </c>
      <c r="BI130" s="144">
        <f t="shared" ref="BI130:BI135" si="28">IF(N130="nulová",J130,0)</f>
        <v>0</v>
      </c>
      <c r="BJ130" s="17" t="s">
        <v>78</v>
      </c>
      <c r="BK130" s="144">
        <f t="shared" ref="BK130:BK135" si="29">ROUND(I130*H130,2)</f>
        <v>0</v>
      </c>
      <c r="BL130" s="17" t="s">
        <v>195</v>
      </c>
      <c r="BM130" s="143" t="s">
        <v>479</v>
      </c>
    </row>
    <row r="131" spans="2:65" s="1" customFormat="1" ht="16.5" customHeight="1">
      <c r="B131" s="32"/>
      <c r="C131" s="132" t="s">
        <v>344</v>
      </c>
      <c r="D131" s="132" t="s">
        <v>191</v>
      </c>
      <c r="E131" s="133" t="s">
        <v>3132</v>
      </c>
      <c r="F131" s="134" t="s">
        <v>3133</v>
      </c>
      <c r="G131" s="135" t="s">
        <v>286</v>
      </c>
      <c r="H131" s="136">
        <v>200</v>
      </c>
      <c r="I131" s="137"/>
      <c r="J131" s="138">
        <f t="shared" si="20"/>
        <v>0</v>
      </c>
      <c r="K131" s="134" t="s">
        <v>18</v>
      </c>
      <c r="L131" s="32"/>
      <c r="M131" s="139" t="s">
        <v>18</v>
      </c>
      <c r="N131" s="140" t="s">
        <v>42</v>
      </c>
      <c r="P131" s="141">
        <f t="shared" si="21"/>
        <v>0</v>
      </c>
      <c r="Q131" s="141">
        <v>0</v>
      </c>
      <c r="R131" s="141">
        <f t="shared" si="22"/>
        <v>0</v>
      </c>
      <c r="S131" s="141">
        <v>0</v>
      </c>
      <c r="T131" s="142">
        <f t="shared" si="23"/>
        <v>0</v>
      </c>
      <c r="AR131" s="143" t="s">
        <v>195</v>
      </c>
      <c r="AT131" s="143" t="s">
        <v>191</v>
      </c>
      <c r="AU131" s="143" t="s">
        <v>80</v>
      </c>
      <c r="AY131" s="17" t="s">
        <v>189</v>
      </c>
      <c r="BE131" s="144">
        <f t="shared" si="24"/>
        <v>0</v>
      </c>
      <c r="BF131" s="144">
        <f t="shared" si="25"/>
        <v>0</v>
      </c>
      <c r="BG131" s="144">
        <f t="shared" si="26"/>
        <v>0</v>
      </c>
      <c r="BH131" s="144">
        <f t="shared" si="27"/>
        <v>0</v>
      </c>
      <c r="BI131" s="144">
        <f t="shared" si="28"/>
        <v>0</v>
      </c>
      <c r="BJ131" s="17" t="s">
        <v>78</v>
      </c>
      <c r="BK131" s="144">
        <f t="shared" si="29"/>
        <v>0</v>
      </c>
      <c r="BL131" s="17" t="s">
        <v>195</v>
      </c>
      <c r="BM131" s="143" t="s">
        <v>491</v>
      </c>
    </row>
    <row r="132" spans="2:65" s="1" customFormat="1" ht="16.5" customHeight="1">
      <c r="B132" s="32"/>
      <c r="C132" s="132" t="s">
        <v>350</v>
      </c>
      <c r="D132" s="132" t="s">
        <v>191</v>
      </c>
      <c r="E132" s="133" t="s">
        <v>3134</v>
      </c>
      <c r="F132" s="134" t="s">
        <v>3135</v>
      </c>
      <c r="G132" s="135" t="s">
        <v>2582</v>
      </c>
      <c r="H132" s="136">
        <v>1</v>
      </c>
      <c r="I132" s="137"/>
      <c r="J132" s="138">
        <f t="shared" si="20"/>
        <v>0</v>
      </c>
      <c r="K132" s="134" t="s">
        <v>18</v>
      </c>
      <c r="L132" s="32"/>
      <c r="M132" s="139" t="s">
        <v>18</v>
      </c>
      <c r="N132" s="140" t="s">
        <v>42</v>
      </c>
      <c r="P132" s="141">
        <f t="shared" si="21"/>
        <v>0</v>
      </c>
      <c r="Q132" s="141">
        <v>0</v>
      </c>
      <c r="R132" s="141">
        <f t="shared" si="22"/>
        <v>0</v>
      </c>
      <c r="S132" s="141">
        <v>0</v>
      </c>
      <c r="T132" s="142">
        <f t="shared" si="23"/>
        <v>0</v>
      </c>
      <c r="AR132" s="143" t="s">
        <v>195</v>
      </c>
      <c r="AT132" s="143" t="s">
        <v>191</v>
      </c>
      <c r="AU132" s="143" t="s">
        <v>80</v>
      </c>
      <c r="AY132" s="17" t="s">
        <v>189</v>
      </c>
      <c r="BE132" s="144">
        <f t="shared" si="24"/>
        <v>0</v>
      </c>
      <c r="BF132" s="144">
        <f t="shared" si="25"/>
        <v>0</v>
      </c>
      <c r="BG132" s="144">
        <f t="shared" si="26"/>
        <v>0</v>
      </c>
      <c r="BH132" s="144">
        <f t="shared" si="27"/>
        <v>0</v>
      </c>
      <c r="BI132" s="144">
        <f t="shared" si="28"/>
        <v>0</v>
      </c>
      <c r="BJ132" s="17" t="s">
        <v>78</v>
      </c>
      <c r="BK132" s="144">
        <f t="shared" si="29"/>
        <v>0</v>
      </c>
      <c r="BL132" s="17" t="s">
        <v>195</v>
      </c>
      <c r="BM132" s="143" t="s">
        <v>502</v>
      </c>
    </row>
    <row r="133" spans="2:65" s="1" customFormat="1" ht="16.5" customHeight="1">
      <c r="B133" s="32"/>
      <c r="C133" s="132" t="s">
        <v>356</v>
      </c>
      <c r="D133" s="132" t="s">
        <v>191</v>
      </c>
      <c r="E133" s="133" t="s">
        <v>3136</v>
      </c>
      <c r="F133" s="134" t="s">
        <v>3137</v>
      </c>
      <c r="G133" s="135" t="s">
        <v>2582</v>
      </c>
      <c r="H133" s="136">
        <v>1</v>
      </c>
      <c r="I133" s="137"/>
      <c r="J133" s="138">
        <f t="shared" si="20"/>
        <v>0</v>
      </c>
      <c r="K133" s="134" t="s">
        <v>18</v>
      </c>
      <c r="L133" s="32"/>
      <c r="M133" s="139" t="s">
        <v>18</v>
      </c>
      <c r="N133" s="140" t="s">
        <v>42</v>
      </c>
      <c r="P133" s="141">
        <f t="shared" si="21"/>
        <v>0</v>
      </c>
      <c r="Q133" s="141">
        <v>0</v>
      </c>
      <c r="R133" s="141">
        <f t="shared" si="22"/>
        <v>0</v>
      </c>
      <c r="S133" s="141">
        <v>0</v>
      </c>
      <c r="T133" s="142">
        <f t="shared" si="23"/>
        <v>0</v>
      </c>
      <c r="AR133" s="143" t="s">
        <v>195</v>
      </c>
      <c r="AT133" s="143" t="s">
        <v>191</v>
      </c>
      <c r="AU133" s="143" t="s">
        <v>80</v>
      </c>
      <c r="AY133" s="17" t="s">
        <v>189</v>
      </c>
      <c r="BE133" s="144">
        <f t="shared" si="24"/>
        <v>0</v>
      </c>
      <c r="BF133" s="144">
        <f t="shared" si="25"/>
        <v>0</v>
      </c>
      <c r="BG133" s="144">
        <f t="shared" si="26"/>
        <v>0</v>
      </c>
      <c r="BH133" s="144">
        <f t="shared" si="27"/>
        <v>0</v>
      </c>
      <c r="BI133" s="144">
        <f t="shared" si="28"/>
        <v>0</v>
      </c>
      <c r="BJ133" s="17" t="s">
        <v>78</v>
      </c>
      <c r="BK133" s="144">
        <f t="shared" si="29"/>
        <v>0</v>
      </c>
      <c r="BL133" s="17" t="s">
        <v>195</v>
      </c>
      <c r="BM133" s="143" t="s">
        <v>520</v>
      </c>
    </row>
    <row r="134" spans="2:65" s="1" customFormat="1" ht="16.5" customHeight="1">
      <c r="B134" s="32"/>
      <c r="C134" s="132" t="s">
        <v>361</v>
      </c>
      <c r="D134" s="132" t="s">
        <v>191</v>
      </c>
      <c r="E134" s="133" t="s">
        <v>3138</v>
      </c>
      <c r="F134" s="134" t="s">
        <v>3139</v>
      </c>
      <c r="G134" s="135" t="s">
        <v>2582</v>
      </c>
      <c r="H134" s="136">
        <v>1</v>
      </c>
      <c r="I134" s="137"/>
      <c r="J134" s="138">
        <f t="shared" si="20"/>
        <v>0</v>
      </c>
      <c r="K134" s="134" t="s">
        <v>18</v>
      </c>
      <c r="L134" s="32"/>
      <c r="M134" s="139" t="s">
        <v>18</v>
      </c>
      <c r="N134" s="140" t="s">
        <v>42</v>
      </c>
      <c r="P134" s="141">
        <f t="shared" si="21"/>
        <v>0</v>
      </c>
      <c r="Q134" s="141">
        <v>0</v>
      </c>
      <c r="R134" s="141">
        <f t="shared" si="22"/>
        <v>0</v>
      </c>
      <c r="S134" s="141">
        <v>0</v>
      </c>
      <c r="T134" s="142">
        <f t="shared" si="23"/>
        <v>0</v>
      </c>
      <c r="AR134" s="143" t="s">
        <v>195</v>
      </c>
      <c r="AT134" s="143" t="s">
        <v>191</v>
      </c>
      <c r="AU134" s="143" t="s">
        <v>80</v>
      </c>
      <c r="AY134" s="17" t="s">
        <v>189</v>
      </c>
      <c r="BE134" s="144">
        <f t="shared" si="24"/>
        <v>0</v>
      </c>
      <c r="BF134" s="144">
        <f t="shared" si="25"/>
        <v>0</v>
      </c>
      <c r="BG134" s="144">
        <f t="shared" si="26"/>
        <v>0</v>
      </c>
      <c r="BH134" s="144">
        <f t="shared" si="27"/>
        <v>0</v>
      </c>
      <c r="BI134" s="144">
        <f t="shared" si="28"/>
        <v>0</v>
      </c>
      <c r="BJ134" s="17" t="s">
        <v>78</v>
      </c>
      <c r="BK134" s="144">
        <f t="shared" si="29"/>
        <v>0</v>
      </c>
      <c r="BL134" s="17" t="s">
        <v>195</v>
      </c>
      <c r="BM134" s="143" t="s">
        <v>534</v>
      </c>
    </row>
    <row r="135" spans="2:65" s="1" customFormat="1" ht="16.5" customHeight="1">
      <c r="B135" s="32"/>
      <c r="C135" s="132" t="s">
        <v>367</v>
      </c>
      <c r="D135" s="132" t="s">
        <v>191</v>
      </c>
      <c r="E135" s="133" t="s">
        <v>3140</v>
      </c>
      <c r="F135" s="134" t="s">
        <v>3141</v>
      </c>
      <c r="G135" s="135" t="s">
        <v>2582</v>
      </c>
      <c r="H135" s="136">
        <v>1</v>
      </c>
      <c r="I135" s="137"/>
      <c r="J135" s="138">
        <f t="shared" si="20"/>
        <v>0</v>
      </c>
      <c r="K135" s="134" t="s">
        <v>18</v>
      </c>
      <c r="L135" s="32"/>
      <c r="M135" s="139" t="s">
        <v>18</v>
      </c>
      <c r="N135" s="140" t="s">
        <v>42</v>
      </c>
      <c r="P135" s="141">
        <f t="shared" si="21"/>
        <v>0</v>
      </c>
      <c r="Q135" s="141">
        <v>0</v>
      </c>
      <c r="R135" s="141">
        <f t="shared" si="22"/>
        <v>0</v>
      </c>
      <c r="S135" s="141">
        <v>0</v>
      </c>
      <c r="T135" s="142">
        <f t="shared" si="23"/>
        <v>0</v>
      </c>
      <c r="AR135" s="143" t="s">
        <v>195</v>
      </c>
      <c r="AT135" s="143" t="s">
        <v>191</v>
      </c>
      <c r="AU135" s="143" t="s">
        <v>80</v>
      </c>
      <c r="AY135" s="17" t="s">
        <v>189</v>
      </c>
      <c r="BE135" s="144">
        <f t="shared" si="24"/>
        <v>0</v>
      </c>
      <c r="BF135" s="144">
        <f t="shared" si="25"/>
        <v>0</v>
      </c>
      <c r="BG135" s="144">
        <f t="shared" si="26"/>
        <v>0</v>
      </c>
      <c r="BH135" s="144">
        <f t="shared" si="27"/>
        <v>0</v>
      </c>
      <c r="BI135" s="144">
        <f t="shared" si="28"/>
        <v>0</v>
      </c>
      <c r="BJ135" s="17" t="s">
        <v>78</v>
      </c>
      <c r="BK135" s="144">
        <f t="shared" si="29"/>
        <v>0</v>
      </c>
      <c r="BL135" s="17" t="s">
        <v>195</v>
      </c>
      <c r="BM135" s="143" t="s">
        <v>548</v>
      </c>
    </row>
    <row r="136" spans="2:65" s="11" customFormat="1" ht="22.9" customHeight="1">
      <c r="B136" s="120"/>
      <c r="D136" s="121" t="s">
        <v>70</v>
      </c>
      <c r="E136" s="130" t="s">
        <v>3142</v>
      </c>
      <c r="F136" s="130" t="s">
        <v>2667</v>
      </c>
      <c r="I136" s="123"/>
      <c r="J136" s="131">
        <f>BK136</f>
        <v>0</v>
      </c>
      <c r="L136" s="120"/>
      <c r="M136" s="125"/>
      <c r="P136" s="126">
        <f>SUM(P137:P157)</f>
        <v>0</v>
      </c>
      <c r="R136" s="126">
        <f>SUM(R137:R157)</f>
        <v>0</v>
      </c>
      <c r="T136" s="127">
        <f>SUM(T137:T157)</f>
        <v>0</v>
      </c>
      <c r="AR136" s="121" t="s">
        <v>78</v>
      </c>
      <c r="AT136" s="128" t="s">
        <v>70</v>
      </c>
      <c r="AU136" s="128" t="s">
        <v>78</v>
      </c>
      <c r="AY136" s="121" t="s">
        <v>189</v>
      </c>
      <c r="BK136" s="129">
        <f>SUM(BK137:BK157)</f>
        <v>0</v>
      </c>
    </row>
    <row r="137" spans="2:65" s="1" customFormat="1" ht="16.5" customHeight="1">
      <c r="B137" s="32"/>
      <c r="C137" s="132" t="s">
        <v>374</v>
      </c>
      <c r="D137" s="132" t="s">
        <v>191</v>
      </c>
      <c r="E137" s="133" t="s">
        <v>3143</v>
      </c>
      <c r="F137" s="134" t="s">
        <v>3144</v>
      </c>
      <c r="G137" s="135" t="s">
        <v>2582</v>
      </c>
      <c r="H137" s="136">
        <v>1</v>
      </c>
      <c r="I137" s="137"/>
      <c r="J137" s="138">
        <f t="shared" ref="J137:J157" si="30">ROUND(I137*H137,2)</f>
        <v>0</v>
      </c>
      <c r="K137" s="134" t="s">
        <v>18</v>
      </c>
      <c r="L137" s="32"/>
      <c r="M137" s="139" t="s">
        <v>18</v>
      </c>
      <c r="N137" s="140" t="s">
        <v>42</v>
      </c>
      <c r="P137" s="141">
        <f t="shared" ref="P137:P157" si="31">O137*H137</f>
        <v>0</v>
      </c>
      <c r="Q137" s="141">
        <v>0</v>
      </c>
      <c r="R137" s="141">
        <f t="shared" ref="R137:R157" si="32">Q137*H137</f>
        <v>0</v>
      </c>
      <c r="S137" s="141">
        <v>0</v>
      </c>
      <c r="T137" s="142">
        <f t="shared" ref="T137:T157" si="33">S137*H137</f>
        <v>0</v>
      </c>
      <c r="AR137" s="143" t="s">
        <v>195</v>
      </c>
      <c r="AT137" s="143" t="s">
        <v>191</v>
      </c>
      <c r="AU137" s="143" t="s">
        <v>80</v>
      </c>
      <c r="AY137" s="17" t="s">
        <v>189</v>
      </c>
      <c r="BE137" s="144">
        <f t="shared" ref="BE137:BE157" si="34">IF(N137="základní",J137,0)</f>
        <v>0</v>
      </c>
      <c r="BF137" s="144">
        <f t="shared" ref="BF137:BF157" si="35">IF(N137="snížená",J137,0)</f>
        <v>0</v>
      </c>
      <c r="BG137" s="144">
        <f t="shared" ref="BG137:BG157" si="36">IF(N137="zákl. přenesená",J137,0)</f>
        <v>0</v>
      </c>
      <c r="BH137" s="144">
        <f t="shared" ref="BH137:BH157" si="37">IF(N137="sníž. přenesená",J137,0)</f>
        <v>0</v>
      </c>
      <c r="BI137" s="144">
        <f t="shared" ref="BI137:BI157" si="38">IF(N137="nulová",J137,0)</f>
        <v>0</v>
      </c>
      <c r="BJ137" s="17" t="s">
        <v>78</v>
      </c>
      <c r="BK137" s="144">
        <f t="shared" ref="BK137:BK157" si="39">ROUND(I137*H137,2)</f>
        <v>0</v>
      </c>
      <c r="BL137" s="17" t="s">
        <v>195</v>
      </c>
      <c r="BM137" s="143" t="s">
        <v>558</v>
      </c>
    </row>
    <row r="138" spans="2:65" s="1" customFormat="1" ht="16.5" customHeight="1">
      <c r="B138" s="32"/>
      <c r="C138" s="132" t="s">
        <v>381</v>
      </c>
      <c r="D138" s="132" t="s">
        <v>191</v>
      </c>
      <c r="E138" s="133" t="s">
        <v>3145</v>
      </c>
      <c r="F138" s="134" t="s">
        <v>2566</v>
      </c>
      <c r="G138" s="135" t="s">
        <v>2582</v>
      </c>
      <c r="H138" s="136">
        <v>1</v>
      </c>
      <c r="I138" s="137"/>
      <c r="J138" s="138">
        <f t="shared" si="30"/>
        <v>0</v>
      </c>
      <c r="K138" s="134" t="s">
        <v>18</v>
      </c>
      <c r="L138" s="32"/>
      <c r="M138" s="139" t="s">
        <v>18</v>
      </c>
      <c r="N138" s="140" t="s">
        <v>42</v>
      </c>
      <c r="P138" s="141">
        <f t="shared" si="31"/>
        <v>0</v>
      </c>
      <c r="Q138" s="141">
        <v>0</v>
      </c>
      <c r="R138" s="141">
        <f t="shared" si="32"/>
        <v>0</v>
      </c>
      <c r="S138" s="141">
        <v>0</v>
      </c>
      <c r="T138" s="142">
        <f t="shared" si="33"/>
        <v>0</v>
      </c>
      <c r="AR138" s="143" t="s">
        <v>195</v>
      </c>
      <c r="AT138" s="143" t="s">
        <v>191</v>
      </c>
      <c r="AU138" s="143" t="s">
        <v>80</v>
      </c>
      <c r="AY138" s="17" t="s">
        <v>189</v>
      </c>
      <c r="BE138" s="144">
        <f t="shared" si="34"/>
        <v>0</v>
      </c>
      <c r="BF138" s="144">
        <f t="shared" si="35"/>
        <v>0</v>
      </c>
      <c r="BG138" s="144">
        <f t="shared" si="36"/>
        <v>0</v>
      </c>
      <c r="BH138" s="144">
        <f t="shared" si="37"/>
        <v>0</v>
      </c>
      <c r="BI138" s="144">
        <f t="shared" si="38"/>
        <v>0</v>
      </c>
      <c r="BJ138" s="17" t="s">
        <v>78</v>
      </c>
      <c r="BK138" s="144">
        <f t="shared" si="39"/>
        <v>0</v>
      </c>
      <c r="BL138" s="17" t="s">
        <v>195</v>
      </c>
      <c r="BM138" s="143" t="s">
        <v>572</v>
      </c>
    </row>
    <row r="139" spans="2:65" s="1" customFormat="1" ht="16.5" customHeight="1">
      <c r="B139" s="32"/>
      <c r="C139" s="132" t="s">
        <v>388</v>
      </c>
      <c r="D139" s="132" t="s">
        <v>191</v>
      </c>
      <c r="E139" s="133" t="s">
        <v>3146</v>
      </c>
      <c r="F139" s="134" t="s">
        <v>3147</v>
      </c>
      <c r="G139" s="135" t="s">
        <v>2582</v>
      </c>
      <c r="H139" s="136">
        <v>1</v>
      </c>
      <c r="I139" s="137"/>
      <c r="J139" s="138">
        <f t="shared" si="30"/>
        <v>0</v>
      </c>
      <c r="K139" s="134" t="s">
        <v>18</v>
      </c>
      <c r="L139" s="32"/>
      <c r="M139" s="139" t="s">
        <v>18</v>
      </c>
      <c r="N139" s="140" t="s">
        <v>42</v>
      </c>
      <c r="P139" s="141">
        <f t="shared" si="31"/>
        <v>0</v>
      </c>
      <c r="Q139" s="141">
        <v>0</v>
      </c>
      <c r="R139" s="141">
        <f t="shared" si="32"/>
        <v>0</v>
      </c>
      <c r="S139" s="141">
        <v>0</v>
      </c>
      <c r="T139" s="142">
        <f t="shared" si="33"/>
        <v>0</v>
      </c>
      <c r="AR139" s="143" t="s">
        <v>195</v>
      </c>
      <c r="AT139" s="143" t="s">
        <v>191</v>
      </c>
      <c r="AU139" s="143" t="s">
        <v>80</v>
      </c>
      <c r="AY139" s="17" t="s">
        <v>189</v>
      </c>
      <c r="BE139" s="144">
        <f t="shared" si="34"/>
        <v>0</v>
      </c>
      <c r="BF139" s="144">
        <f t="shared" si="35"/>
        <v>0</v>
      </c>
      <c r="BG139" s="144">
        <f t="shared" si="36"/>
        <v>0</v>
      </c>
      <c r="BH139" s="144">
        <f t="shared" si="37"/>
        <v>0</v>
      </c>
      <c r="BI139" s="144">
        <f t="shared" si="38"/>
        <v>0</v>
      </c>
      <c r="BJ139" s="17" t="s">
        <v>78</v>
      </c>
      <c r="BK139" s="144">
        <f t="shared" si="39"/>
        <v>0</v>
      </c>
      <c r="BL139" s="17" t="s">
        <v>195</v>
      </c>
      <c r="BM139" s="143" t="s">
        <v>586</v>
      </c>
    </row>
    <row r="140" spans="2:65" s="1" customFormat="1" ht="16.5" customHeight="1">
      <c r="B140" s="32"/>
      <c r="C140" s="132" t="s">
        <v>394</v>
      </c>
      <c r="D140" s="132" t="s">
        <v>191</v>
      </c>
      <c r="E140" s="133" t="s">
        <v>3148</v>
      </c>
      <c r="F140" s="134" t="s">
        <v>2809</v>
      </c>
      <c r="G140" s="135" t="s">
        <v>2582</v>
      </c>
      <c r="H140" s="136">
        <v>1</v>
      </c>
      <c r="I140" s="137"/>
      <c r="J140" s="138">
        <f t="shared" si="30"/>
        <v>0</v>
      </c>
      <c r="K140" s="134" t="s">
        <v>18</v>
      </c>
      <c r="L140" s="32"/>
      <c r="M140" s="139" t="s">
        <v>18</v>
      </c>
      <c r="N140" s="140" t="s">
        <v>42</v>
      </c>
      <c r="P140" s="141">
        <f t="shared" si="31"/>
        <v>0</v>
      </c>
      <c r="Q140" s="141">
        <v>0</v>
      </c>
      <c r="R140" s="141">
        <f t="shared" si="32"/>
        <v>0</v>
      </c>
      <c r="S140" s="141">
        <v>0</v>
      </c>
      <c r="T140" s="142">
        <f t="shared" si="33"/>
        <v>0</v>
      </c>
      <c r="AR140" s="143" t="s">
        <v>195</v>
      </c>
      <c r="AT140" s="143" t="s">
        <v>191</v>
      </c>
      <c r="AU140" s="143" t="s">
        <v>80</v>
      </c>
      <c r="AY140" s="17" t="s">
        <v>189</v>
      </c>
      <c r="BE140" s="144">
        <f t="shared" si="34"/>
        <v>0</v>
      </c>
      <c r="BF140" s="144">
        <f t="shared" si="35"/>
        <v>0</v>
      </c>
      <c r="BG140" s="144">
        <f t="shared" si="36"/>
        <v>0</v>
      </c>
      <c r="BH140" s="144">
        <f t="shared" si="37"/>
        <v>0</v>
      </c>
      <c r="BI140" s="144">
        <f t="shared" si="38"/>
        <v>0</v>
      </c>
      <c r="BJ140" s="17" t="s">
        <v>78</v>
      </c>
      <c r="BK140" s="144">
        <f t="shared" si="39"/>
        <v>0</v>
      </c>
      <c r="BL140" s="17" t="s">
        <v>195</v>
      </c>
      <c r="BM140" s="143" t="s">
        <v>602</v>
      </c>
    </row>
    <row r="141" spans="2:65" s="1" customFormat="1" ht="16.5" customHeight="1">
      <c r="B141" s="32"/>
      <c r="C141" s="132" t="s">
        <v>399</v>
      </c>
      <c r="D141" s="132" t="s">
        <v>191</v>
      </c>
      <c r="E141" s="133" t="s">
        <v>3149</v>
      </c>
      <c r="F141" s="134" t="s">
        <v>3150</v>
      </c>
      <c r="G141" s="135" t="s">
        <v>2582</v>
      </c>
      <c r="H141" s="136">
        <v>1</v>
      </c>
      <c r="I141" s="137"/>
      <c r="J141" s="138">
        <f t="shared" si="30"/>
        <v>0</v>
      </c>
      <c r="K141" s="134" t="s">
        <v>18</v>
      </c>
      <c r="L141" s="32"/>
      <c r="M141" s="139" t="s">
        <v>18</v>
      </c>
      <c r="N141" s="140" t="s">
        <v>42</v>
      </c>
      <c r="P141" s="141">
        <f t="shared" si="31"/>
        <v>0</v>
      </c>
      <c r="Q141" s="141">
        <v>0</v>
      </c>
      <c r="R141" s="141">
        <f t="shared" si="32"/>
        <v>0</v>
      </c>
      <c r="S141" s="141">
        <v>0</v>
      </c>
      <c r="T141" s="142">
        <f t="shared" si="33"/>
        <v>0</v>
      </c>
      <c r="AR141" s="143" t="s">
        <v>195</v>
      </c>
      <c r="AT141" s="143" t="s">
        <v>191</v>
      </c>
      <c r="AU141" s="143" t="s">
        <v>80</v>
      </c>
      <c r="AY141" s="17" t="s">
        <v>189</v>
      </c>
      <c r="BE141" s="144">
        <f t="shared" si="34"/>
        <v>0</v>
      </c>
      <c r="BF141" s="144">
        <f t="shared" si="35"/>
        <v>0</v>
      </c>
      <c r="BG141" s="144">
        <f t="shared" si="36"/>
        <v>0</v>
      </c>
      <c r="BH141" s="144">
        <f t="shared" si="37"/>
        <v>0</v>
      </c>
      <c r="BI141" s="144">
        <f t="shared" si="38"/>
        <v>0</v>
      </c>
      <c r="BJ141" s="17" t="s">
        <v>78</v>
      </c>
      <c r="BK141" s="144">
        <f t="shared" si="39"/>
        <v>0</v>
      </c>
      <c r="BL141" s="17" t="s">
        <v>195</v>
      </c>
      <c r="BM141" s="143" t="s">
        <v>977</v>
      </c>
    </row>
    <row r="142" spans="2:65" s="1" customFormat="1" ht="16.5" customHeight="1">
      <c r="B142" s="32"/>
      <c r="C142" s="132" t="s">
        <v>405</v>
      </c>
      <c r="D142" s="132" t="s">
        <v>191</v>
      </c>
      <c r="E142" s="133" t="s">
        <v>3151</v>
      </c>
      <c r="F142" s="134" t="s">
        <v>3152</v>
      </c>
      <c r="G142" s="135" t="s">
        <v>2582</v>
      </c>
      <c r="H142" s="136">
        <v>1</v>
      </c>
      <c r="I142" s="137"/>
      <c r="J142" s="138">
        <f t="shared" si="30"/>
        <v>0</v>
      </c>
      <c r="K142" s="134" t="s">
        <v>18</v>
      </c>
      <c r="L142" s="32"/>
      <c r="M142" s="139" t="s">
        <v>18</v>
      </c>
      <c r="N142" s="140" t="s">
        <v>42</v>
      </c>
      <c r="P142" s="141">
        <f t="shared" si="31"/>
        <v>0</v>
      </c>
      <c r="Q142" s="141">
        <v>0</v>
      </c>
      <c r="R142" s="141">
        <f t="shared" si="32"/>
        <v>0</v>
      </c>
      <c r="S142" s="141">
        <v>0</v>
      </c>
      <c r="T142" s="142">
        <f t="shared" si="33"/>
        <v>0</v>
      </c>
      <c r="AR142" s="143" t="s">
        <v>195</v>
      </c>
      <c r="AT142" s="143" t="s">
        <v>191</v>
      </c>
      <c r="AU142" s="143" t="s">
        <v>80</v>
      </c>
      <c r="AY142" s="17" t="s">
        <v>189</v>
      </c>
      <c r="BE142" s="144">
        <f t="shared" si="34"/>
        <v>0</v>
      </c>
      <c r="BF142" s="144">
        <f t="shared" si="35"/>
        <v>0</v>
      </c>
      <c r="BG142" s="144">
        <f t="shared" si="36"/>
        <v>0</v>
      </c>
      <c r="BH142" s="144">
        <f t="shared" si="37"/>
        <v>0</v>
      </c>
      <c r="BI142" s="144">
        <f t="shared" si="38"/>
        <v>0</v>
      </c>
      <c r="BJ142" s="17" t="s">
        <v>78</v>
      </c>
      <c r="BK142" s="144">
        <f t="shared" si="39"/>
        <v>0</v>
      </c>
      <c r="BL142" s="17" t="s">
        <v>195</v>
      </c>
      <c r="BM142" s="143" t="s">
        <v>989</v>
      </c>
    </row>
    <row r="143" spans="2:65" s="1" customFormat="1" ht="16.5" customHeight="1">
      <c r="B143" s="32"/>
      <c r="C143" s="132" t="s">
        <v>412</v>
      </c>
      <c r="D143" s="132" t="s">
        <v>191</v>
      </c>
      <c r="E143" s="133" t="s">
        <v>3153</v>
      </c>
      <c r="F143" s="134" t="s">
        <v>3154</v>
      </c>
      <c r="G143" s="135" t="s">
        <v>2582</v>
      </c>
      <c r="H143" s="136">
        <v>1</v>
      </c>
      <c r="I143" s="137"/>
      <c r="J143" s="138">
        <f t="shared" si="30"/>
        <v>0</v>
      </c>
      <c r="K143" s="134" t="s">
        <v>18</v>
      </c>
      <c r="L143" s="32"/>
      <c r="M143" s="139" t="s">
        <v>18</v>
      </c>
      <c r="N143" s="140" t="s">
        <v>42</v>
      </c>
      <c r="P143" s="141">
        <f t="shared" si="31"/>
        <v>0</v>
      </c>
      <c r="Q143" s="141">
        <v>0</v>
      </c>
      <c r="R143" s="141">
        <f t="shared" si="32"/>
        <v>0</v>
      </c>
      <c r="S143" s="141">
        <v>0</v>
      </c>
      <c r="T143" s="142">
        <f t="shared" si="33"/>
        <v>0</v>
      </c>
      <c r="AR143" s="143" t="s">
        <v>195</v>
      </c>
      <c r="AT143" s="143" t="s">
        <v>191</v>
      </c>
      <c r="AU143" s="143" t="s">
        <v>80</v>
      </c>
      <c r="AY143" s="17" t="s">
        <v>189</v>
      </c>
      <c r="BE143" s="144">
        <f t="shared" si="34"/>
        <v>0</v>
      </c>
      <c r="BF143" s="144">
        <f t="shared" si="35"/>
        <v>0</v>
      </c>
      <c r="BG143" s="144">
        <f t="shared" si="36"/>
        <v>0</v>
      </c>
      <c r="BH143" s="144">
        <f t="shared" si="37"/>
        <v>0</v>
      </c>
      <c r="BI143" s="144">
        <f t="shared" si="38"/>
        <v>0</v>
      </c>
      <c r="BJ143" s="17" t="s">
        <v>78</v>
      </c>
      <c r="BK143" s="144">
        <f t="shared" si="39"/>
        <v>0</v>
      </c>
      <c r="BL143" s="17" t="s">
        <v>195</v>
      </c>
      <c r="BM143" s="143" t="s">
        <v>999</v>
      </c>
    </row>
    <row r="144" spans="2:65" s="1" customFormat="1" ht="16.5" customHeight="1">
      <c r="B144" s="32"/>
      <c r="C144" s="132" t="s">
        <v>419</v>
      </c>
      <c r="D144" s="132" t="s">
        <v>191</v>
      </c>
      <c r="E144" s="133" t="s">
        <v>3155</v>
      </c>
      <c r="F144" s="134" t="s">
        <v>3156</v>
      </c>
      <c r="G144" s="135" t="s">
        <v>2582</v>
      </c>
      <c r="H144" s="136">
        <v>1</v>
      </c>
      <c r="I144" s="137"/>
      <c r="J144" s="138">
        <f t="shared" si="30"/>
        <v>0</v>
      </c>
      <c r="K144" s="134" t="s">
        <v>18</v>
      </c>
      <c r="L144" s="32"/>
      <c r="M144" s="139" t="s">
        <v>18</v>
      </c>
      <c r="N144" s="140" t="s">
        <v>42</v>
      </c>
      <c r="P144" s="141">
        <f t="shared" si="31"/>
        <v>0</v>
      </c>
      <c r="Q144" s="141">
        <v>0</v>
      </c>
      <c r="R144" s="141">
        <f t="shared" si="32"/>
        <v>0</v>
      </c>
      <c r="S144" s="141">
        <v>0</v>
      </c>
      <c r="T144" s="142">
        <f t="shared" si="33"/>
        <v>0</v>
      </c>
      <c r="AR144" s="143" t="s">
        <v>195</v>
      </c>
      <c r="AT144" s="143" t="s">
        <v>191</v>
      </c>
      <c r="AU144" s="143" t="s">
        <v>80</v>
      </c>
      <c r="AY144" s="17" t="s">
        <v>189</v>
      </c>
      <c r="BE144" s="144">
        <f t="shared" si="34"/>
        <v>0</v>
      </c>
      <c r="BF144" s="144">
        <f t="shared" si="35"/>
        <v>0</v>
      </c>
      <c r="BG144" s="144">
        <f t="shared" si="36"/>
        <v>0</v>
      </c>
      <c r="BH144" s="144">
        <f t="shared" si="37"/>
        <v>0</v>
      </c>
      <c r="BI144" s="144">
        <f t="shared" si="38"/>
        <v>0</v>
      </c>
      <c r="BJ144" s="17" t="s">
        <v>78</v>
      </c>
      <c r="BK144" s="144">
        <f t="shared" si="39"/>
        <v>0</v>
      </c>
      <c r="BL144" s="17" t="s">
        <v>195</v>
      </c>
      <c r="BM144" s="143" t="s">
        <v>1010</v>
      </c>
    </row>
    <row r="145" spans="2:65" s="1" customFormat="1" ht="16.5" customHeight="1">
      <c r="B145" s="32"/>
      <c r="C145" s="132" t="s">
        <v>424</v>
      </c>
      <c r="D145" s="132" t="s">
        <v>191</v>
      </c>
      <c r="E145" s="133" t="s">
        <v>3157</v>
      </c>
      <c r="F145" s="134" t="s">
        <v>3158</v>
      </c>
      <c r="G145" s="135" t="s">
        <v>2582</v>
      </c>
      <c r="H145" s="136">
        <v>1</v>
      </c>
      <c r="I145" s="137"/>
      <c r="J145" s="138">
        <f t="shared" si="30"/>
        <v>0</v>
      </c>
      <c r="K145" s="134" t="s">
        <v>18</v>
      </c>
      <c r="L145" s="32"/>
      <c r="M145" s="139" t="s">
        <v>18</v>
      </c>
      <c r="N145" s="140" t="s">
        <v>42</v>
      </c>
      <c r="P145" s="141">
        <f t="shared" si="31"/>
        <v>0</v>
      </c>
      <c r="Q145" s="141">
        <v>0</v>
      </c>
      <c r="R145" s="141">
        <f t="shared" si="32"/>
        <v>0</v>
      </c>
      <c r="S145" s="141">
        <v>0</v>
      </c>
      <c r="T145" s="142">
        <f t="shared" si="33"/>
        <v>0</v>
      </c>
      <c r="AR145" s="143" t="s">
        <v>195</v>
      </c>
      <c r="AT145" s="143" t="s">
        <v>191</v>
      </c>
      <c r="AU145" s="143" t="s">
        <v>80</v>
      </c>
      <c r="AY145" s="17" t="s">
        <v>189</v>
      </c>
      <c r="BE145" s="144">
        <f t="shared" si="34"/>
        <v>0</v>
      </c>
      <c r="BF145" s="144">
        <f t="shared" si="35"/>
        <v>0</v>
      </c>
      <c r="BG145" s="144">
        <f t="shared" si="36"/>
        <v>0</v>
      </c>
      <c r="BH145" s="144">
        <f t="shared" si="37"/>
        <v>0</v>
      </c>
      <c r="BI145" s="144">
        <f t="shared" si="38"/>
        <v>0</v>
      </c>
      <c r="BJ145" s="17" t="s">
        <v>78</v>
      </c>
      <c r="BK145" s="144">
        <f t="shared" si="39"/>
        <v>0</v>
      </c>
      <c r="BL145" s="17" t="s">
        <v>195</v>
      </c>
      <c r="BM145" s="143" t="s">
        <v>1022</v>
      </c>
    </row>
    <row r="146" spans="2:65" s="1" customFormat="1" ht="16.5" customHeight="1">
      <c r="B146" s="32"/>
      <c r="C146" s="132" t="s">
        <v>430</v>
      </c>
      <c r="D146" s="132" t="s">
        <v>191</v>
      </c>
      <c r="E146" s="133" t="s">
        <v>3159</v>
      </c>
      <c r="F146" s="134" t="s">
        <v>3160</v>
      </c>
      <c r="G146" s="135" t="s">
        <v>2582</v>
      </c>
      <c r="H146" s="136">
        <v>1</v>
      </c>
      <c r="I146" s="137"/>
      <c r="J146" s="138">
        <f t="shared" si="30"/>
        <v>0</v>
      </c>
      <c r="K146" s="134" t="s">
        <v>18</v>
      </c>
      <c r="L146" s="32"/>
      <c r="M146" s="139" t="s">
        <v>18</v>
      </c>
      <c r="N146" s="140" t="s">
        <v>42</v>
      </c>
      <c r="P146" s="141">
        <f t="shared" si="31"/>
        <v>0</v>
      </c>
      <c r="Q146" s="141">
        <v>0</v>
      </c>
      <c r="R146" s="141">
        <f t="shared" si="32"/>
        <v>0</v>
      </c>
      <c r="S146" s="141">
        <v>0</v>
      </c>
      <c r="T146" s="142">
        <f t="shared" si="33"/>
        <v>0</v>
      </c>
      <c r="AR146" s="143" t="s">
        <v>195</v>
      </c>
      <c r="AT146" s="143" t="s">
        <v>191</v>
      </c>
      <c r="AU146" s="143" t="s">
        <v>80</v>
      </c>
      <c r="AY146" s="17" t="s">
        <v>189</v>
      </c>
      <c r="BE146" s="144">
        <f t="shared" si="34"/>
        <v>0</v>
      </c>
      <c r="BF146" s="144">
        <f t="shared" si="35"/>
        <v>0</v>
      </c>
      <c r="BG146" s="144">
        <f t="shared" si="36"/>
        <v>0</v>
      </c>
      <c r="BH146" s="144">
        <f t="shared" si="37"/>
        <v>0</v>
      </c>
      <c r="BI146" s="144">
        <f t="shared" si="38"/>
        <v>0</v>
      </c>
      <c r="BJ146" s="17" t="s">
        <v>78</v>
      </c>
      <c r="BK146" s="144">
        <f t="shared" si="39"/>
        <v>0</v>
      </c>
      <c r="BL146" s="17" t="s">
        <v>195</v>
      </c>
      <c r="BM146" s="143" t="s">
        <v>1035</v>
      </c>
    </row>
    <row r="147" spans="2:65" s="1" customFormat="1" ht="16.5" customHeight="1">
      <c r="B147" s="32"/>
      <c r="C147" s="132" t="s">
        <v>439</v>
      </c>
      <c r="D147" s="132" t="s">
        <v>191</v>
      </c>
      <c r="E147" s="133" t="s">
        <v>3161</v>
      </c>
      <c r="F147" s="134" t="s">
        <v>3162</v>
      </c>
      <c r="G147" s="135" t="s">
        <v>2582</v>
      </c>
      <c r="H147" s="136">
        <v>1</v>
      </c>
      <c r="I147" s="137"/>
      <c r="J147" s="138">
        <f t="shared" si="30"/>
        <v>0</v>
      </c>
      <c r="K147" s="134" t="s">
        <v>18</v>
      </c>
      <c r="L147" s="32"/>
      <c r="M147" s="139" t="s">
        <v>18</v>
      </c>
      <c r="N147" s="140" t="s">
        <v>42</v>
      </c>
      <c r="P147" s="141">
        <f t="shared" si="31"/>
        <v>0</v>
      </c>
      <c r="Q147" s="141">
        <v>0</v>
      </c>
      <c r="R147" s="141">
        <f t="shared" si="32"/>
        <v>0</v>
      </c>
      <c r="S147" s="141">
        <v>0</v>
      </c>
      <c r="T147" s="142">
        <f t="shared" si="33"/>
        <v>0</v>
      </c>
      <c r="AR147" s="143" t="s">
        <v>195</v>
      </c>
      <c r="AT147" s="143" t="s">
        <v>191</v>
      </c>
      <c r="AU147" s="143" t="s">
        <v>80</v>
      </c>
      <c r="AY147" s="17" t="s">
        <v>189</v>
      </c>
      <c r="BE147" s="144">
        <f t="shared" si="34"/>
        <v>0</v>
      </c>
      <c r="BF147" s="144">
        <f t="shared" si="35"/>
        <v>0</v>
      </c>
      <c r="BG147" s="144">
        <f t="shared" si="36"/>
        <v>0</v>
      </c>
      <c r="BH147" s="144">
        <f t="shared" si="37"/>
        <v>0</v>
      </c>
      <c r="BI147" s="144">
        <f t="shared" si="38"/>
        <v>0</v>
      </c>
      <c r="BJ147" s="17" t="s">
        <v>78</v>
      </c>
      <c r="BK147" s="144">
        <f t="shared" si="39"/>
        <v>0</v>
      </c>
      <c r="BL147" s="17" t="s">
        <v>195</v>
      </c>
      <c r="BM147" s="143" t="s">
        <v>1046</v>
      </c>
    </row>
    <row r="148" spans="2:65" s="1" customFormat="1" ht="16.5" customHeight="1">
      <c r="B148" s="32"/>
      <c r="C148" s="132" t="s">
        <v>444</v>
      </c>
      <c r="D148" s="132" t="s">
        <v>191</v>
      </c>
      <c r="E148" s="133" t="s">
        <v>3163</v>
      </c>
      <c r="F148" s="134" t="s">
        <v>3164</v>
      </c>
      <c r="G148" s="135" t="s">
        <v>2582</v>
      </c>
      <c r="H148" s="136">
        <v>1</v>
      </c>
      <c r="I148" s="137"/>
      <c r="J148" s="138">
        <f t="shared" si="30"/>
        <v>0</v>
      </c>
      <c r="K148" s="134" t="s">
        <v>18</v>
      </c>
      <c r="L148" s="32"/>
      <c r="M148" s="139" t="s">
        <v>18</v>
      </c>
      <c r="N148" s="140" t="s">
        <v>42</v>
      </c>
      <c r="P148" s="141">
        <f t="shared" si="31"/>
        <v>0</v>
      </c>
      <c r="Q148" s="141">
        <v>0</v>
      </c>
      <c r="R148" s="141">
        <f t="shared" si="32"/>
        <v>0</v>
      </c>
      <c r="S148" s="141">
        <v>0</v>
      </c>
      <c r="T148" s="142">
        <f t="shared" si="33"/>
        <v>0</v>
      </c>
      <c r="AR148" s="143" t="s">
        <v>195</v>
      </c>
      <c r="AT148" s="143" t="s">
        <v>191</v>
      </c>
      <c r="AU148" s="143" t="s">
        <v>80</v>
      </c>
      <c r="AY148" s="17" t="s">
        <v>189</v>
      </c>
      <c r="BE148" s="144">
        <f t="shared" si="34"/>
        <v>0</v>
      </c>
      <c r="BF148" s="144">
        <f t="shared" si="35"/>
        <v>0</v>
      </c>
      <c r="BG148" s="144">
        <f t="shared" si="36"/>
        <v>0</v>
      </c>
      <c r="BH148" s="144">
        <f t="shared" si="37"/>
        <v>0</v>
      </c>
      <c r="BI148" s="144">
        <f t="shared" si="38"/>
        <v>0</v>
      </c>
      <c r="BJ148" s="17" t="s">
        <v>78</v>
      </c>
      <c r="BK148" s="144">
        <f t="shared" si="39"/>
        <v>0</v>
      </c>
      <c r="BL148" s="17" t="s">
        <v>195</v>
      </c>
      <c r="BM148" s="143" t="s">
        <v>1058</v>
      </c>
    </row>
    <row r="149" spans="2:65" s="1" customFormat="1" ht="16.5" customHeight="1">
      <c r="B149" s="32"/>
      <c r="C149" s="132" t="s">
        <v>449</v>
      </c>
      <c r="D149" s="132" t="s">
        <v>191</v>
      </c>
      <c r="E149" s="133" t="s">
        <v>3165</v>
      </c>
      <c r="F149" s="134" t="s">
        <v>3166</v>
      </c>
      <c r="G149" s="135" t="s">
        <v>2582</v>
      </c>
      <c r="H149" s="136">
        <v>1</v>
      </c>
      <c r="I149" s="137"/>
      <c r="J149" s="138">
        <f t="shared" si="30"/>
        <v>0</v>
      </c>
      <c r="K149" s="134" t="s">
        <v>18</v>
      </c>
      <c r="L149" s="32"/>
      <c r="M149" s="139" t="s">
        <v>18</v>
      </c>
      <c r="N149" s="140" t="s">
        <v>42</v>
      </c>
      <c r="P149" s="141">
        <f t="shared" si="31"/>
        <v>0</v>
      </c>
      <c r="Q149" s="141">
        <v>0</v>
      </c>
      <c r="R149" s="141">
        <f t="shared" si="32"/>
        <v>0</v>
      </c>
      <c r="S149" s="141">
        <v>0</v>
      </c>
      <c r="T149" s="142">
        <f t="shared" si="33"/>
        <v>0</v>
      </c>
      <c r="AR149" s="143" t="s">
        <v>195</v>
      </c>
      <c r="AT149" s="143" t="s">
        <v>191</v>
      </c>
      <c r="AU149" s="143" t="s">
        <v>80</v>
      </c>
      <c r="AY149" s="17" t="s">
        <v>189</v>
      </c>
      <c r="BE149" s="144">
        <f t="shared" si="34"/>
        <v>0</v>
      </c>
      <c r="BF149" s="144">
        <f t="shared" si="35"/>
        <v>0</v>
      </c>
      <c r="BG149" s="144">
        <f t="shared" si="36"/>
        <v>0</v>
      </c>
      <c r="BH149" s="144">
        <f t="shared" si="37"/>
        <v>0</v>
      </c>
      <c r="BI149" s="144">
        <f t="shared" si="38"/>
        <v>0</v>
      </c>
      <c r="BJ149" s="17" t="s">
        <v>78</v>
      </c>
      <c r="BK149" s="144">
        <f t="shared" si="39"/>
        <v>0</v>
      </c>
      <c r="BL149" s="17" t="s">
        <v>195</v>
      </c>
      <c r="BM149" s="143" t="s">
        <v>1068</v>
      </c>
    </row>
    <row r="150" spans="2:65" s="1" customFormat="1" ht="16.5" customHeight="1">
      <c r="B150" s="32"/>
      <c r="C150" s="132" t="s">
        <v>455</v>
      </c>
      <c r="D150" s="132" t="s">
        <v>191</v>
      </c>
      <c r="E150" s="133" t="s">
        <v>3167</v>
      </c>
      <c r="F150" s="134" t="s">
        <v>3168</v>
      </c>
      <c r="G150" s="135" t="s">
        <v>2582</v>
      </c>
      <c r="H150" s="136">
        <v>1</v>
      </c>
      <c r="I150" s="137"/>
      <c r="J150" s="138">
        <f t="shared" si="30"/>
        <v>0</v>
      </c>
      <c r="K150" s="134" t="s">
        <v>18</v>
      </c>
      <c r="L150" s="32"/>
      <c r="M150" s="139" t="s">
        <v>18</v>
      </c>
      <c r="N150" s="140" t="s">
        <v>42</v>
      </c>
      <c r="P150" s="141">
        <f t="shared" si="31"/>
        <v>0</v>
      </c>
      <c r="Q150" s="141">
        <v>0</v>
      </c>
      <c r="R150" s="141">
        <f t="shared" si="32"/>
        <v>0</v>
      </c>
      <c r="S150" s="141">
        <v>0</v>
      </c>
      <c r="T150" s="142">
        <f t="shared" si="33"/>
        <v>0</v>
      </c>
      <c r="AR150" s="143" t="s">
        <v>195</v>
      </c>
      <c r="AT150" s="143" t="s">
        <v>191</v>
      </c>
      <c r="AU150" s="143" t="s">
        <v>80</v>
      </c>
      <c r="AY150" s="17" t="s">
        <v>189</v>
      </c>
      <c r="BE150" s="144">
        <f t="shared" si="34"/>
        <v>0</v>
      </c>
      <c r="BF150" s="144">
        <f t="shared" si="35"/>
        <v>0</v>
      </c>
      <c r="BG150" s="144">
        <f t="shared" si="36"/>
        <v>0</v>
      </c>
      <c r="BH150" s="144">
        <f t="shared" si="37"/>
        <v>0</v>
      </c>
      <c r="BI150" s="144">
        <f t="shared" si="38"/>
        <v>0</v>
      </c>
      <c r="BJ150" s="17" t="s">
        <v>78</v>
      </c>
      <c r="BK150" s="144">
        <f t="shared" si="39"/>
        <v>0</v>
      </c>
      <c r="BL150" s="17" t="s">
        <v>195</v>
      </c>
      <c r="BM150" s="143" t="s">
        <v>1079</v>
      </c>
    </row>
    <row r="151" spans="2:65" s="1" customFormat="1" ht="16.5" customHeight="1">
      <c r="B151" s="32"/>
      <c r="C151" s="132" t="s">
        <v>460</v>
      </c>
      <c r="D151" s="132" t="s">
        <v>191</v>
      </c>
      <c r="E151" s="133" t="s">
        <v>3169</v>
      </c>
      <c r="F151" s="134" t="s">
        <v>3170</v>
      </c>
      <c r="G151" s="135" t="s">
        <v>2582</v>
      </c>
      <c r="H151" s="136">
        <v>1</v>
      </c>
      <c r="I151" s="137"/>
      <c r="J151" s="138">
        <f t="shared" si="30"/>
        <v>0</v>
      </c>
      <c r="K151" s="134" t="s">
        <v>18</v>
      </c>
      <c r="L151" s="32"/>
      <c r="M151" s="139" t="s">
        <v>18</v>
      </c>
      <c r="N151" s="140" t="s">
        <v>42</v>
      </c>
      <c r="P151" s="141">
        <f t="shared" si="31"/>
        <v>0</v>
      </c>
      <c r="Q151" s="141">
        <v>0</v>
      </c>
      <c r="R151" s="141">
        <f t="shared" si="32"/>
        <v>0</v>
      </c>
      <c r="S151" s="141">
        <v>0</v>
      </c>
      <c r="T151" s="142">
        <f t="shared" si="33"/>
        <v>0</v>
      </c>
      <c r="AR151" s="143" t="s">
        <v>195</v>
      </c>
      <c r="AT151" s="143" t="s">
        <v>191</v>
      </c>
      <c r="AU151" s="143" t="s">
        <v>80</v>
      </c>
      <c r="AY151" s="17" t="s">
        <v>189</v>
      </c>
      <c r="BE151" s="144">
        <f t="shared" si="34"/>
        <v>0</v>
      </c>
      <c r="BF151" s="144">
        <f t="shared" si="35"/>
        <v>0</v>
      </c>
      <c r="BG151" s="144">
        <f t="shared" si="36"/>
        <v>0</v>
      </c>
      <c r="BH151" s="144">
        <f t="shared" si="37"/>
        <v>0</v>
      </c>
      <c r="BI151" s="144">
        <f t="shared" si="38"/>
        <v>0</v>
      </c>
      <c r="BJ151" s="17" t="s">
        <v>78</v>
      </c>
      <c r="BK151" s="144">
        <f t="shared" si="39"/>
        <v>0</v>
      </c>
      <c r="BL151" s="17" t="s">
        <v>195</v>
      </c>
      <c r="BM151" s="143" t="s">
        <v>1091</v>
      </c>
    </row>
    <row r="152" spans="2:65" s="1" customFormat="1" ht="16.5" customHeight="1">
      <c r="B152" s="32"/>
      <c r="C152" s="132" t="s">
        <v>467</v>
      </c>
      <c r="D152" s="132" t="s">
        <v>191</v>
      </c>
      <c r="E152" s="133" t="s">
        <v>3171</v>
      </c>
      <c r="F152" s="134" t="s">
        <v>3172</v>
      </c>
      <c r="G152" s="135" t="s">
        <v>2582</v>
      </c>
      <c r="H152" s="136">
        <v>1</v>
      </c>
      <c r="I152" s="137"/>
      <c r="J152" s="138">
        <f t="shared" si="30"/>
        <v>0</v>
      </c>
      <c r="K152" s="134" t="s">
        <v>18</v>
      </c>
      <c r="L152" s="32"/>
      <c r="M152" s="139" t="s">
        <v>18</v>
      </c>
      <c r="N152" s="140" t="s">
        <v>42</v>
      </c>
      <c r="P152" s="141">
        <f t="shared" si="31"/>
        <v>0</v>
      </c>
      <c r="Q152" s="141">
        <v>0</v>
      </c>
      <c r="R152" s="141">
        <f t="shared" si="32"/>
        <v>0</v>
      </c>
      <c r="S152" s="141">
        <v>0</v>
      </c>
      <c r="T152" s="142">
        <f t="shared" si="33"/>
        <v>0</v>
      </c>
      <c r="AR152" s="143" t="s">
        <v>195</v>
      </c>
      <c r="AT152" s="143" t="s">
        <v>191</v>
      </c>
      <c r="AU152" s="143" t="s">
        <v>80</v>
      </c>
      <c r="AY152" s="17" t="s">
        <v>189</v>
      </c>
      <c r="BE152" s="144">
        <f t="shared" si="34"/>
        <v>0</v>
      </c>
      <c r="BF152" s="144">
        <f t="shared" si="35"/>
        <v>0</v>
      </c>
      <c r="BG152" s="144">
        <f t="shared" si="36"/>
        <v>0</v>
      </c>
      <c r="BH152" s="144">
        <f t="shared" si="37"/>
        <v>0</v>
      </c>
      <c r="BI152" s="144">
        <f t="shared" si="38"/>
        <v>0</v>
      </c>
      <c r="BJ152" s="17" t="s">
        <v>78</v>
      </c>
      <c r="BK152" s="144">
        <f t="shared" si="39"/>
        <v>0</v>
      </c>
      <c r="BL152" s="17" t="s">
        <v>195</v>
      </c>
      <c r="BM152" s="143" t="s">
        <v>1102</v>
      </c>
    </row>
    <row r="153" spans="2:65" s="1" customFormat="1" ht="16.5" customHeight="1">
      <c r="B153" s="32"/>
      <c r="C153" s="132" t="s">
        <v>473</v>
      </c>
      <c r="D153" s="132" t="s">
        <v>191</v>
      </c>
      <c r="E153" s="133" t="s">
        <v>3173</v>
      </c>
      <c r="F153" s="134" t="s">
        <v>3174</v>
      </c>
      <c r="G153" s="135" t="s">
        <v>2582</v>
      </c>
      <c r="H153" s="136">
        <v>1</v>
      </c>
      <c r="I153" s="137"/>
      <c r="J153" s="138">
        <f t="shared" si="30"/>
        <v>0</v>
      </c>
      <c r="K153" s="134" t="s">
        <v>18</v>
      </c>
      <c r="L153" s="32"/>
      <c r="M153" s="139" t="s">
        <v>18</v>
      </c>
      <c r="N153" s="140" t="s">
        <v>42</v>
      </c>
      <c r="P153" s="141">
        <f t="shared" si="31"/>
        <v>0</v>
      </c>
      <c r="Q153" s="141">
        <v>0</v>
      </c>
      <c r="R153" s="141">
        <f t="shared" si="32"/>
        <v>0</v>
      </c>
      <c r="S153" s="141">
        <v>0</v>
      </c>
      <c r="T153" s="142">
        <f t="shared" si="33"/>
        <v>0</v>
      </c>
      <c r="AR153" s="143" t="s">
        <v>195</v>
      </c>
      <c r="AT153" s="143" t="s">
        <v>191</v>
      </c>
      <c r="AU153" s="143" t="s">
        <v>80</v>
      </c>
      <c r="AY153" s="17" t="s">
        <v>189</v>
      </c>
      <c r="BE153" s="144">
        <f t="shared" si="34"/>
        <v>0</v>
      </c>
      <c r="BF153" s="144">
        <f t="shared" si="35"/>
        <v>0</v>
      </c>
      <c r="BG153" s="144">
        <f t="shared" si="36"/>
        <v>0</v>
      </c>
      <c r="BH153" s="144">
        <f t="shared" si="37"/>
        <v>0</v>
      </c>
      <c r="BI153" s="144">
        <f t="shared" si="38"/>
        <v>0</v>
      </c>
      <c r="BJ153" s="17" t="s">
        <v>78</v>
      </c>
      <c r="BK153" s="144">
        <f t="shared" si="39"/>
        <v>0</v>
      </c>
      <c r="BL153" s="17" t="s">
        <v>195</v>
      </c>
      <c r="BM153" s="143" t="s">
        <v>1115</v>
      </c>
    </row>
    <row r="154" spans="2:65" s="1" customFormat="1" ht="16.5" customHeight="1">
      <c r="B154" s="32"/>
      <c r="C154" s="132" t="s">
        <v>479</v>
      </c>
      <c r="D154" s="132" t="s">
        <v>191</v>
      </c>
      <c r="E154" s="133" t="s">
        <v>3175</v>
      </c>
      <c r="F154" s="134" t="s">
        <v>3176</v>
      </c>
      <c r="G154" s="135" t="s">
        <v>2582</v>
      </c>
      <c r="H154" s="136">
        <v>1</v>
      </c>
      <c r="I154" s="137"/>
      <c r="J154" s="138">
        <f t="shared" si="30"/>
        <v>0</v>
      </c>
      <c r="K154" s="134" t="s">
        <v>18</v>
      </c>
      <c r="L154" s="32"/>
      <c r="M154" s="139" t="s">
        <v>18</v>
      </c>
      <c r="N154" s="140" t="s">
        <v>42</v>
      </c>
      <c r="P154" s="141">
        <f t="shared" si="31"/>
        <v>0</v>
      </c>
      <c r="Q154" s="141">
        <v>0</v>
      </c>
      <c r="R154" s="141">
        <f t="shared" si="32"/>
        <v>0</v>
      </c>
      <c r="S154" s="141">
        <v>0</v>
      </c>
      <c r="T154" s="142">
        <f t="shared" si="33"/>
        <v>0</v>
      </c>
      <c r="AR154" s="143" t="s">
        <v>195</v>
      </c>
      <c r="AT154" s="143" t="s">
        <v>191</v>
      </c>
      <c r="AU154" s="143" t="s">
        <v>80</v>
      </c>
      <c r="AY154" s="17" t="s">
        <v>189</v>
      </c>
      <c r="BE154" s="144">
        <f t="shared" si="34"/>
        <v>0</v>
      </c>
      <c r="BF154" s="144">
        <f t="shared" si="35"/>
        <v>0</v>
      </c>
      <c r="BG154" s="144">
        <f t="shared" si="36"/>
        <v>0</v>
      </c>
      <c r="BH154" s="144">
        <f t="shared" si="37"/>
        <v>0</v>
      </c>
      <c r="BI154" s="144">
        <f t="shared" si="38"/>
        <v>0</v>
      </c>
      <c r="BJ154" s="17" t="s">
        <v>78</v>
      </c>
      <c r="BK154" s="144">
        <f t="shared" si="39"/>
        <v>0</v>
      </c>
      <c r="BL154" s="17" t="s">
        <v>195</v>
      </c>
      <c r="BM154" s="143" t="s">
        <v>1127</v>
      </c>
    </row>
    <row r="155" spans="2:65" s="1" customFormat="1" ht="16.5" customHeight="1">
      <c r="B155" s="32"/>
      <c r="C155" s="132" t="s">
        <v>485</v>
      </c>
      <c r="D155" s="132" t="s">
        <v>191</v>
      </c>
      <c r="E155" s="133" t="s">
        <v>3177</v>
      </c>
      <c r="F155" s="134" t="s">
        <v>3178</v>
      </c>
      <c r="G155" s="135" t="s">
        <v>2582</v>
      </c>
      <c r="H155" s="136">
        <v>1</v>
      </c>
      <c r="I155" s="137"/>
      <c r="J155" s="138">
        <f t="shared" si="30"/>
        <v>0</v>
      </c>
      <c r="K155" s="134" t="s">
        <v>18</v>
      </c>
      <c r="L155" s="32"/>
      <c r="M155" s="139" t="s">
        <v>18</v>
      </c>
      <c r="N155" s="140" t="s">
        <v>42</v>
      </c>
      <c r="P155" s="141">
        <f t="shared" si="31"/>
        <v>0</v>
      </c>
      <c r="Q155" s="141">
        <v>0</v>
      </c>
      <c r="R155" s="141">
        <f t="shared" si="32"/>
        <v>0</v>
      </c>
      <c r="S155" s="141">
        <v>0</v>
      </c>
      <c r="T155" s="142">
        <f t="shared" si="33"/>
        <v>0</v>
      </c>
      <c r="AR155" s="143" t="s">
        <v>195</v>
      </c>
      <c r="AT155" s="143" t="s">
        <v>191</v>
      </c>
      <c r="AU155" s="143" t="s">
        <v>80</v>
      </c>
      <c r="AY155" s="17" t="s">
        <v>189</v>
      </c>
      <c r="BE155" s="144">
        <f t="shared" si="34"/>
        <v>0</v>
      </c>
      <c r="BF155" s="144">
        <f t="shared" si="35"/>
        <v>0</v>
      </c>
      <c r="BG155" s="144">
        <f t="shared" si="36"/>
        <v>0</v>
      </c>
      <c r="BH155" s="144">
        <f t="shared" si="37"/>
        <v>0</v>
      </c>
      <c r="BI155" s="144">
        <f t="shared" si="38"/>
        <v>0</v>
      </c>
      <c r="BJ155" s="17" t="s">
        <v>78</v>
      </c>
      <c r="BK155" s="144">
        <f t="shared" si="39"/>
        <v>0</v>
      </c>
      <c r="BL155" s="17" t="s">
        <v>195</v>
      </c>
      <c r="BM155" s="143" t="s">
        <v>1140</v>
      </c>
    </row>
    <row r="156" spans="2:65" s="1" customFormat="1" ht="16.5" customHeight="1">
      <c r="B156" s="32"/>
      <c r="C156" s="132" t="s">
        <v>491</v>
      </c>
      <c r="D156" s="132" t="s">
        <v>191</v>
      </c>
      <c r="E156" s="133" t="s">
        <v>3179</v>
      </c>
      <c r="F156" s="134" t="s">
        <v>3180</v>
      </c>
      <c r="G156" s="135" t="s">
        <v>2582</v>
      </c>
      <c r="H156" s="136">
        <v>1</v>
      </c>
      <c r="I156" s="137"/>
      <c r="J156" s="138">
        <f t="shared" si="30"/>
        <v>0</v>
      </c>
      <c r="K156" s="134" t="s">
        <v>18</v>
      </c>
      <c r="L156" s="32"/>
      <c r="M156" s="139" t="s">
        <v>18</v>
      </c>
      <c r="N156" s="140" t="s">
        <v>42</v>
      </c>
      <c r="P156" s="141">
        <f t="shared" si="31"/>
        <v>0</v>
      </c>
      <c r="Q156" s="141">
        <v>0</v>
      </c>
      <c r="R156" s="141">
        <f t="shared" si="32"/>
        <v>0</v>
      </c>
      <c r="S156" s="141">
        <v>0</v>
      </c>
      <c r="T156" s="142">
        <f t="shared" si="33"/>
        <v>0</v>
      </c>
      <c r="AR156" s="143" t="s">
        <v>195</v>
      </c>
      <c r="AT156" s="143" t="s">
        <v>191</v>
      </c>
      <c r="AU156" s="143" t="s">
        <v>80</v>
      </c>
      <c r="AY156" s="17" t="s">
        <v>189</v>
      </c>
      <c r="BE156" s="144">
        <f t="shared" si="34"/>
        <v>0</v>
      </c>
      <c r="BF156" s="144">
        <f t="shared" si="35"/>
        <v>0</v>
      </c>
      <c r="BG156" s="144">
        <f t="shared" si="36"/>
        <v>0</v>
      </c>
      <c r="BH156" s="144">
        <f t="shared" si="37"/>
        <v>0</v>
      </c>
      <c r="BI156" s="144">
        <f t="shared" si="38"/>
        <v>0</v>
      </c>
      <c r="BJ156" s="17" t="s">
        <v>78</v>
      </c>
      <c r="BK156" s="144">
        <f t="shared" si="39"/>
        <v>0</v>
      </c>
      <c r="BL156" s="17" t="s">
        <v>195</v>
      </c>
      <c r="BM156" s="143" t="s">
        <v>1151</v>
      </c>
    </row>
    <row r="157" spans="2:65" s="1" customFormat="1" ht="16.5" customHeight="1">
      <c r="B157" s="32"/>
      <c r="C157" s="132" t="s">
        <v>497</v>
      </c>
      <c r="D157" s="132" t="s">
        <v>191</v>
      </c>
      <c r="E157" s="133" t="s">
        <v>3181</v>
      </c>
      <c r="F157" s="134" t="s">
        <v>3182</v>
      </c>
      <c r="G157" s="135" t="s">
        <v>2582</v>
      </c>
      <c r="H157" s="136">
        <v>1</v>
      </c>
      <c r="I157" s="137"/>
      <c r="J157" s="138">
        <f t="shared" si="30"/>
        <v>0</v>
      </c>
      <c r="K157" s="134" t="s">
        <v>18</v>
      </c>
      <c r="L157" s="32"/>
      <c r="M157" s="187" t="s">
        <v>18</v>
      </c>
      <c r="N157" s="188" t="s">
        <v>42</v>
      </c>
      <c r="O157" s="185"/>
      <c r="P157" s="189">
        <f t="shared" si="31"/>
        <v>0</v>
      </c>
      <c r="Q157" s="189">
        <v>0</v>
      </c>
      <c r="R157" s="189">
        <f t="shared" si="32"/>
        <v>0</v>
      </c>
      <c r="S157" s="189">
        <v>0</v>
      </c>
      <c r="T157" s="190">
        <f t="shared" si="33"/>
        <v>0</v>
      </c>
      <c r="AR157" s="143" t="s">
        <v>195</v>
      </c>
      <c r="AT157" s="143" t="s">
        <v>191</v>
      </c>
      <c r="AU157" s="143" t="s">
        <v>80</v>
      </c>
      <c r="AY157" s="17" t="s">
        <v>189</v>
      </c>
      <c r="BE157" s="144">
        <f t="shared" si="34"/>
        <v>0</v>
      </c>
      <c r="BF157" s="144">
        <f t="shared" si="35"/>
        <v>0</v>
      </c>
      <c r="BG157" s="144">
        <f t="shared" si="36"/>
        <v>0</v>
      </c>
      <c r="BH157" s="144">
        <f t="shared" si="37"/>
        <v>0</v>
      </c>
      <c r="BI157" s="144">
        <f t="shared" si="38"/>
        <v>0</v>
      </c>
      <c r="BJ157" s="17" t="s">
        <v>78</v>
      </c>
      <c r="BK157" s="144">
        <f t="shared" si="39"/>
        <v>0</v>
      </c>
      <c r="BL157" s="17" t="s">
        <v>195</v>
      </c>
      <c r="BM157" s="143" t="s">
        <v>1161</v>
      </c>
    </row>
    <row r="158" spans="2:65" s="1" customFormat="1" ht="6.95" customHeight="1">
      <c r="B158" s="40"/>
      <c r="C158" s="41"/>
      <c r="D158" s="41"/>
      <c r="E158" s="41"/>
      <c r="F158" s="41"/>
      <c r="G158" s="41"/>
      <c r="H158" s="41"/>
      <c r="I158" s="41"/>
      <c r="J158" s="41"/>
      <c r="K158" s="41"/>
      <c r="L158" s="32"/>
    </row>
  </sheetData>
  <sheetProtection algorithmName="SHA-512" hashValue="WgpxNUupkRGBpODmNpmmA3VNqJT//dzNB2xTN/Y4s91fIf2zfycsGXRIteng6MNl+J3bHJefVx6yEnX0Ye30jw==" saltValue="3ew7PeWocjoWnURg8Ev+jDaHlN81hUQWpA8O4zVXkcN92hJ+975Kp+traTNXBIYaAotUj+5lQLK1zuqZswQrIQ==" spinCount="100000" sheet="1" objects="1" scenarios="1" formatColumns="0" formatRows="0" autoFilter="0"/>
  <autoFilter ref="C98:K157" xr:uid="{00000000-0009-0000-0000-000008000000}"/>
  <mergeCells count="15">
    <mergeCell ref="E85:H85"/>
    <mergeCell ref="E89:H89"/>
    <mergeCell ref="E87:H87"/>
    <mergeCell ref="E91:H91"/>
    <mergeCell ref="L2:V2"/>
    <mergeCell ref="E31:H31"/>
    <mergeCell ref="E52:H52"/>
    <mergeCell ref="E56:H56"/>
    <mergeCell ref="E54:H54"/>
    <mergeCell ref="E58:H58"/>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30c55d-c059-4878-b03e-386dab4640e9">
      <Terms xmlns="http://schemas.microsoft.com/office/infopath/2007/PartnerControls"/>
    </lcf76f155ced4ddcb4097134ff3c332f>
    <Datum_x0020_p_x0159_ed_x00e1_n_x00ed__x0020_na_x0020_PO xmlns="5330c55d-c059-4878-b03e-386dab4640e9" xsi:nil="true"/>
    <TaxCatchAll xmlns="4e2797a0-1766-41ad-be59-caaf307804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4AF71E7CDB8B2498C19C3D40F1FCB65" ma:contentTypeVersion="19" ma:contentTypeDescription="Vytvoří nový dokument" ma:contentTypeScope="" ma:versionID="3801a0f4b8562a055c60bf399a5e89a2">
  <xsd:schema xmlns:xsd="http://www.w3.org/2001/XMLSchema" xmlns:xs="http://www.w3.org/2001/XMLSchema" xmlns:p="http://schemas.microsoft.com/office/2006/metadata/properties" xmlns:ns2="4e2797a0-1766-41ad-be59-caaf307804e4" xmlns:ns3="5330c55d-c059-4878-b03e-386dab4640e9" targetNamespace="http://schemas.microsoft.com/office/2006/metadata/properties" ma:root="true" ma:fieldsID="fceab615f90e30826ae23a425f2d0d13" ns2:_="" ns3:_="">
    <xsd:import namespace="4e2797a0-1766-41ad-be59-caaf307804e4"/>
    <xsd:import namespace="5330c55d-c059-4878-b03e-386dab4640e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Datum_x0020_p_x0159_ed_x00e1_n_x00ed__x0020_na_x0020_PO"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797a0-1766-41ad-be59-caaf307804e4"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75a73ace-a8c8-4851-9e68-29b63c04abe2}" ma:internalName="TaxCatchAll" ma:showField="CatchAllData" ma:web="4e2797a0-1766-41ad-be59-caaf307804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30c55d-c059-4878-b03e-386dab4640e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Datum_x0020_p_x0159_ed_x00e1_n_x00ed__x0020_na_x0020_PO" ma:index="12" nillable="true" ma:displayName="Datum předání na PO" ma:format="DateOnly" ma:internalName="Datum_x0020_p_x0159_ed_x00e1_n_x00ed__x0020_na_x0020_PO">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6104055d-a7a1-4227-823d-893947fae55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34D7BA-98A6-47A3-B103-52A9F5792D0A}">
  <ds:schemaRefs>
    <ds:schemaRef ds:uri="http://schemas.microsoft.com/office/2006/metadata/properties"/>
    <ds:schemaRef ds:uri="http://schemas.microsoft.com/office/infopath/2007/PartnerControls"/>
    <ds:schemaRef ds:uri="5330c55d-c059-4878-b03e-386dab4640e9"/>
    <ds:schemaRef ds:uri="4e2797a0-1766-41ad-be59-caaf307804e4"/>
  </ds:schemaRefs>
</ds:datastoreItem>
</file>

<file path=customXml/itemProps2.xml><?xml version="1.0" encoding="utf-8"?>
<ds:datastoreItem xmlns:ds="http://schemas.openxmlformats.org/officeDocument/2006/customXml" ds:itemID="{29393370-6607-4605-A0FD-47999781A114}">
  <ds:schemaRefs>
    <ds:schemaRef ds:uri="http://schemas.microsoft.com/sharepoint/v3/contenttype/forms"/>
  </ds:schemaRefs>
</ds:datastoreItem>
</file>

<file path=customXml/itemProps3.xml><?xml version="1.0" encoding="utf-8"?>
<ds:datastoreItem xmlns:ds="http://schemas.openxmlformats.org/officeDocument/2006/customXml" ds:itemID="{4E8B25E2-6DCE-49E8-8125-456E539C4E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797a0-1766-41ad-be59-caaf307804e4"/>
    <ds:schemaRef ds:uri="5330c55d-c059-4878-b03e-386dab464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20</vt:i4>
      </vt:variant>
      <vt:variant>
        <vt:lpstr>Pojmenované oblasti</vt:lpstr>
      </vt:variant>
      <vt:variant>
        <vt:i4>38</vt:i4>
      </vt:variant>
    </vt:vector>
  </HeadingPairs>
  <TitlesOfParts>
    <vt:vector size="58" baseType="lpstr">
      <vt:lpstr>Rekapitulace stavby</vt:lpstr>
      <vt:lpstr>01 - SO 01.0 - Bourací práce</vt:lpstr>
      <vt:lpstr>01 - SO 01.1.1 - Stavební...</vt:lpstr>
      <vt:lpstr>02 - SO 01.1.2 - Kabelovod</vt:lpstr>
      <vt:lpstr>03 - SO 01.2 - ZTI</vt:lpstr>
      <vt:lpstr>04 - SO 01.3 - VZT</vt:lpstr>
      <vt:lpstr>05 - SO 01.4 - Vytápění -...</vt:lpstr>
      <vt:lpstr>06 - SO 01.5 - Silnoproud...</vt:lpstr>
      <vt:lpstr>01 - PZTS </vt:lpstr>
      <vt:lpstr>02 - SKV </vt:lpstr>
      <vt:lpstr>03 - SCS </vt:lpstr>
      <vt:lpstr>04 - DAT</vt:lpstr>
      <vt:lpstr>05 - CCTV </vt:lpstr>
      <vt:lpstr>06 - AVT </vt:lpstr>
      <vt:lpstr>08 - SO 01.7 -  EPS</vt:lpstr>
      <vt:lpstr>09 - SO 01.8 - MaR</vt:lpstr>
      <vt:lpstr>04 - VRN</vt:lpstr>
      <vt:lpstr>DNSH</vt:lpstr>
      <vt:lpstr>Seznam figur</vt:lpstr>
      <vt:lpstr>Pokyny pro vyplnění</vt:lpstr>
      <vt:lpstr>'01 - PZTS '!Názvy_tisku</vt:lpstr>
      <vt:lpstr>'01 - SO 01.0 - Bourací práce'!Názvy_tisku</vt:lpstr>
      <vt:lpstr>'01 - SO 01.1.1 - Stavební...'!Názvy_tisku</vt:lpstr>
      <vt:lpstr>'02 - SKV '!Názvy_tisku</vt:lpstr>
      <vt:lpstr>'02 - SO 01.1.2 - Kabelovod'!Názvy_tisku</vt:lpstr>
      <vt:lpstr>'03 - SCS '!Názvy_tisku</vt:lpstr>
      <vt:lpstr>'03 - SO 01.2 - ZTI'!Názvy_tisku</vt:lpstr>
      <vt:lpstr>'04 - DAT'!Názvy_tisku</vt:lpstr>
      <vt:lpstr>'04 - SO 01.3 - VZT'!Názvy_tisku</vt:lpstr>
      <vt:lpstr>'04 - VRN'!Názvy_tisku</vt:lpstr>
      <vt:lpstr>'05 - CCTV '!Názvy_tisku</vt:lpstr>
      <vt:lpstr>'05 - SO 01.4 - Vytápění -...'!Názvy_tisku</vt:lpstr>
      <vt:lpstr>'06 - AVT '!Názvy_tisku</vt:lpstr>
      <vt:lpstr>'06 - SO 01.5 - Silnoproud...'!Názvy_tisku</vt:lpstr>
      <vt:lpstr>'08 - SO 01.7 -  EPS'!Názvy_tisku</vt:lpstr>
      <vt:lpstr>'09 - SO 01.8 - MaR'!Názvy_tisku</vt:lpstr>
      <vt:lpstr>'Rekapitulace stavby'!Názvy_tisku</vt:lpstr>
      <vt:lpstr>'Seznam figur'!Názvy_tisku</vt:lpstr>
      <vt:lpstr>'01 - PZTS '!Oblast_tisku</vt:lpstr>
      <vt:lpstr>'01 - SO 01.0 - Bourací práce'!Oblast_tisku</vt:lpstr>
      <vt:lpstr>'01 - SO 01.1.1 - Stavební...'!Oblast_tisku</vt:lpstr>
      <vt:lpstr>'02 - SKV '!Oblast_tisku</vt:lpstr>
      <vt:lpstr>'02 - SO 01.1.2 - Kabelovod'!Oblast_tisku</vt:lpstr>
      <vt:lpstr>'03 - SCS '!Oblast_tisku</vt:lpstr>
      <vt:lpstr>'03 - SO 01.2 - ZTI'!Oblast_tisku</vt:lpstr>
      <vt:lpstr>'04 - DAT'!Oblast_tisku</vt:lpstr>
      <vt:lpstr>'04 - SO 01.3 - VZT'!Oblast_tisku</vt:lpstr>
      <vt:lpstr>'04 - VRN'!Oblast_tisku</vt:lpstr>
      <vt:lpstr>'05 - CCTV '!Oblast_tisku</vt:lpstr>
      <vt:lpstr>'05 - SO 01.4 - Vytápění -...'!Oblast_tisku</vt:lpstr>
      <vt:lpstr>'06 - AVT '!Oblast_tisku</vt:lpstr>
      <vt:lpstr>'06 - SO 01.5 - Silnoproud...'!Oblast_tisku</vt:lpstr>
      <vt:lpstr>'08 - SO 01.7 -  EPS'!Oblast_tisku</vt:lpstr>
      <vt:lpstr>'09 - SO 01.8 - MaR'!Oblast_tisku</vt:lpstr>
      <vt:lpstr>DNSH!Oblast_tisku</vt:lpstr>
      <vt:lpstr>'Pokyny pro vyplnění'!Oblast_tisku</vt:lpstr>
      <vt:lpstr>'Rekapitulace stavby'!Oblast_tisku</vt:lpstr>
      <vt:lpstr>'Seznam figur'!Oblast_tisku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LAPTOP-ESG64L7J\Josífek</dc:creator>
  <cp:lastModifiedBy>Körber Martin</cp:lastModifiedBy>
  <dcterms:created xsi:type="dcterms:W3CDTF">2025-06-13T06:54:57Z</dcterms:created>
  <dcterms:modified xsi:type="dcterms:W3CDTF">2025-06-20T12:18:09Z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0x010100C4AF71E7CDB8B2498C19C3D40F1FCB65</vt:lpwstr>
  </property>
  <property fmtid="{D5CDD505-2E9C-101B-9397-08002B2CF9AE}" pid="3" name="MediaServiceImageTags">
    <vt:lpwstr/>
  </property>
</Properties>
</file>