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macoun\Desktop\"/>
    </mc:Choice>
  </mc:AlternateContent>
  <xr:revisionPtr revIDLastSave="0" documentId="13_ncr:1_{5A7EB538-2C77-41CF-AC8F-70F0AF95FC6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r:id="rId1"/>
    <sheet name="202504A - 01-ASŘ - kerami..." sheetId="2" r:id="rId2"/>
    <sheet name="202504B - 02-VO" sheetId="3" r:id="rId3"/>
    <sheet name="202504C - 03-Klempíř" sheetId="4" r:id="rId4"/>
    <sheet name="202504D - 04-Zámečník" sheetId="5" r:id="rId5"/>
    <sheet name="202504G - 07-Ostatní" sheetId="6" r:id="rId6"/>
    <sheet name="Seznam figur" sheetId="7" r:id="rId7"/>
  </sheets>
  <definedNames>
    <definedName name="_xlnm._FilterDatabase" localSheetId="1" hidden="1">'202504A - 01-ASŘ - kerami...'!$C$132:$K$189</definedName>
    <definedName name="_xlnm._FilterDatabase" localSheetId="2" hidden="1">'202504B - 02-VO'!$C$126:$K$163</definedName>
    <definedName name="_xlnm._FilterDatabase" localSheetId="3" hidden="1">'202504C - 03-Klempíř'!$C$125:$K$151</definedName>
    <definedName name="_xlnm._FilterDatabase" localSheetId="4" hidden="1">'202504D - 04-Zámečník'!$C$128:$K$150</definedName>
    <definedName name="_xlnm._FilterDatabase" localSheetId="5" hidden="1">'202504G - 07-Ostatní'!$C$120:$K$127</definedName>
    <definedName name="_xlnm.Print_Titles" localSheetId="1">'202504A - 01-ASŘ - kerami...'!$132:$132</definedName>
    <definedName name="_xlnm.Print_Titles" localSheetId="2">'202504B - 02-VO'!$126:$126</definedName>
    <definedName name="_xlnm.Print_Titles" localSheetId="3">'202504C - 03-Klempíř'!$125:$125</definedName>
    <definedName name="_xlnm.Print_Titles" localSheetId="4">'202504D - 04-Zámečník'!$128:$128</definedName>
    <definedName name="_xlnm.Print_Titles" localSheetId="5">'202504G - 07-Ostatní'!$120:$120</definedName>
    <definedName name="_xlnm.Print_Titles" localSheetId="0">'Rekapitulace stavby'!$92:$92</definedName>
    <definedName name="_xlnm.Print_Titles" localSheetId="6">'Seznam figur'!$9:$9</definedName>
    <definedName name="_xlnm.Print_Area" localSheetId="1">'202504A - 01-ASŘ - kerami...'!$C$4:$J$76,'202504A - 01-ASŘ - kerami...'!$C$120:$J$189</definedName>
    <definedName name="_xlnm.Print_Area" localSheetId="2">'202504B - 02-VO'!$C$4:$J$76,'202504B - 02-VO'!$C$114:$J$163</definedName>
    <definedName name="_xlnm.Print_Area" localSheetId="3">'202504C - 03-Klempíř'!$C$4:$J$76,'202504C - 03-Klempíř'!$C$113:$J$151</definedName>
    <definedName name="_xlnm.Print_Area" localSheetId="4">'202504D - 04-Zámečník'!$C$4:$J$76,'202504D - 04-Zámečník'!$C$116:$J$150</definedName>
    <definedName name="_xlnm.Print_Area" localSheetId="5">'202504G - 07-Ostatní'!$C$4:$J$76,'202504G - 07-Ostatní'!$C$108:$J$127</definedName>
    <definedName name="_xlnm.Print_Area" localSheetId="0">'Rekapitulace stavby'!$D$4:$AO$76,'Rekapitulace stavby'!$C$82:$AQ$100</definedName>
    <definedName name="_xlnm.Print_Area" localSheetId="6">'Seznam figur'!$C$4:$G$184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7" l="1"/>
  <c r="J39" i="6"/>
  <c r="J38" i="6"/>
  <c r="AY99" i="1" s="1"/>
  <c r="J37" i="6"/>
  <c r="AX99" i="1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J118" i="6"/>
  <c r="J117" i="6"/>
  <c r="F117" i="6"/>
  <c r="F115" i="6"/>
  <c r="E113" i="6"/>
  <c r="J31" i="6"/>
  <c r="J92" i="6"/>
  <c r="J91" i="6"/>
  <c r="F91" i="6"/>
  <c r="F89" i="6"/>
  <c r="E87" i="6"/>
  <c r="J18" i="6"/>
  <c r="E18" i="6"/>
  <c r="F118" i="6"/>
  <c r="J17" i="6"/>
  <c r="J12" i="6"/>
  <c r="J89" i="6" s="1"/>
  <c r="E7" i="6"/>
  <c r="E111" i="6" s="1"/>
  <c r="J39" i="5"/>
  <c r="J38" i="5"/>
  <c r="AY98" i="1"/>
  <c r="J37" i="5"/>
  <c r="AX98" i="1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J126" i="5"/>
  <c r="J125" i="5"/>
  <c r="F125" i="5"/>
  <c r="F123" i="5"/>
  <c r="E121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J92" i="5"/>
  <c r="J91" i="5"/>
  <c r="F91" i="5"/>
  <c r="F89" i="5"/>
  <c r="E87" i="5"/>
  <c r="J18" i="5"/>
  <c r="E18" i="5"/>
  <c r="F126" i="5"/>
  <c r="J17" i="5"/>
  <c r="J12" i="5"/>
  <c r="J123" i="5"/>
  <c r="E7" i="5"/>
  <c r="E119" i="5" s="1"/>
  <c r="J39" i="4"/>
  <c r="J38" i="4"/>
  <c r="AY97" i="1"/>
  <c r="J37" i="4"/>
  <c r="AX97" i="1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J123" i="4"/>
  <c r="J122" i="4"/>
  <c r="F122" i="4"/>
  <c r="F120" i="4"/>
  <c r="E118" i="4"/>
  <c r="BI105" i="4"/>
  <c r="BH105" i="4"/>
  <c r="BG105" i="4"/>
  <c r="BF105" i="4"/>
  <c r="BE105" i="4"/>
  <c r="BI104" i="4"/>
  <c r="BH104" i="4"/>
  <c r="BG104" i="4"/>
  <c r="BF104" i="4"/>
  <c r="BE104" i="4"/>
  <c r="BI103" i="4"/>
  <c r="BH103" i="4"/>
  <c r="BG103" i="4"/>
  <c r="BF103" i="4"/>
  <c r="BE103" i="4"/>
  <c r="BI102" i="4"/>
  <c r="BH102" i="4"/>
  <c r="BG102" i="4"/>
  <c r="BF102" i="4"/>
  <c r="BE102" i="4"/>
  <c r="J92" i="4"/>
  <c r="J91" i="4"/>
  <c r="F91" i="4"/>
  <c r="F89" i="4"/>
  <c r="E87" i="4"/>
  <c r="J18" i="4"/>
  <c r="E18" i="4"/>
  <c r="F123" i="4" s="1"/>
  <c r="J17" i="4"/>
  <c r="J12" i="4"/>
  <c r="J120" i="4" s="1"/>
  <c r="E7" i="4"/>
  <c r="E116" i="4"/>
  <c r="J39" i="3"/>
  <c r="J38" i="3"/>
  <c r="AY96" i="1"/>
  <c r="J37" i="3"/>
  <c r="AX96" i="1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J124" i="3"/>
  <c r="J123" i="3"/>
  <c r="F123" i="3"/>
  <c r="F121" i="3"/>
  <c r="E119" i="3"/>
  <c r="BI106" i="3"/>
  <c r="BH106" i="3"/>
  <c r="BG106" i="3"/>
  <c r="BF106" i="3"/>
  <c r="BE106" i="3"/>
  <c r="BI105" i="3"/>
  <c r="BH105" i="3"/>
  <c r="BG105" i="3"/>
  <c r="BF105" i="3"/>
  <c r="BE105" i="3"/>
  <c r="BI104" i="3"/>
  <c r="BH104" i="3"/>
  <c r="BG104" i="3"/>
  <c r="BF104" i="3"/>
  <c r="BE104" i="3"/>
  <c r="BI103" i="3"/>
  <c r="BH103" i="3"/>
  <c r="BG103" i="3"/>
  <c r="BF103" i="3"/>
  <c r="BE103" i="3"/>
  <c r="J92" i="3"/>
  <c r="J91" i="3"/>
  <c r="F91" i="3"/>
  <c r="F89" i="3"/>
  <c r="E87" i="3"/>
  <c r="J18" i="3"/>
  <c r="E18" i="3"/>
  <c r="F92" i="3" s="1"/>
  <c r="J17" i="3"/>
  <c r="J12" i="3"/>
  <c r="J121" i="3" s="1"/>
  <c r="E7" i="3"/>
  <c r="E85" i="3"/>
  <c r="J39" i="2"/>
  <c r="J38" i="2"/>
  <c r="AY95" i="1" s="1"/>
  <c r="J37" i="2"/>
  <c r="AX95" i="1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T135" i="2" s="1"/>
  <c r="T134" i="2" s="1"/>
  <c r="R136" i="2"/>
  <c r="R135" i="2" s="1"/>
  <c r="R134" i="2" s="1"/>
  <c r="P136" i="2"/>
  <c r="P135" i="2" s="1"/>
  <c r="P134" i="2" s="1"/>
  <c r="J130" i="2"/>
  <c r="J129" i="2"/>
  <c r="F129" i="2"/>
  <c r="F127" i="2"/>
  <c r="E125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J92" i="2"/>
  <c r="J91" i="2"/>
  <c r="F91" i="2"/>
  <c r="F89" i="2"/>
  <c r="E87" i="2"/>
  <c r="J18" i="2"/>
  <c r="E18" i="2"/>
  <c r="F130" i="2" s="1"/>
  <c r="J17" i="2"/>
  <c r="J12" i="2"/>
  <c r="J127" i="2" s="1"/>
  <c r="E7" i="2"/>
  <c r="E123" i="2"/>
  <c r="L90" i="1"/>
  <c r="AM90" i="1"/>
  <c r="AM89" i="1"/>
  <c r="L89" i="1"/>
  <c r="AM87" i="1"/>
  <c r="L87" i="1"/>
  <c r="L85" i="1"/>
  <c r="L84" i="1"/>
  <c r="BK154" i="2"/>
  <c r="J141" i="2"/>
  <c r="BK144" i="4"/>
  <c r="J148" i="4"/>
  <c r="J140" i="4"/>
  <c r="J138" i="5"/>
  <c r="BK143" i="5"/>
  <c r="J132" i="5"/>
  <c r="J104" i="5"/>
  <c r="J136" i="5"/>
  <c r="BK124" i="6"/>
  <c r="BK158" i="2"/>
  <c r="BK145" i="2"/>
  <c r="J139" i="2"/>
  <c r="BK155" i="3"/>
  <c r="BK132" i="3"/>
  <c r="J145" i="3"/>
  <c r="J132" i="3"/>
  <c r="BK145" i="3"/>
  <c r="J102" i="3"/>
  <c r="BK133" i="4"/>
  <c r="J131" i="4"/>
  <c r="BK131" i="4"/>
  <c r="BK138" i="4"/>
  <c r="BK147" i="5"/>
  <c r="J135" i="5"/>
  <c r="J149" i="5"/>
  <c r="J134" i="5"/>
  <c r="J127" i="6"/>
  <c r="J123" i="6"/>
  <c r="J189" i="2"/>
  <c r="J187" i="2"/>
  <c r="BK181" i="2"/>
  <c r="J180" i="2"/>
  <c r="BK177" i="2"/>
  <c r="J173" i="2"/>
  <c r="J169" i="2"/>
  <c r="BK162" i="2"/>
  <c r="J160" i="2"/>
  <c r="BK149" i="2"/>
  <c r="BK141" i="2"/>
  <c r="BK136" i="2"/>
  <c r="J147" i="3"/>
  <c r="BK162" i="3"/>
  <c r="BK161" i="3"/>
  <c r="J144" i="4"/>
  <c r="J129" i="4"/>
  <c r="J148" i="5"/>
  <c r="BK149" i="5"/>
  <c r="BK148" i="5"/>
  <c r="J140" i="5"/>
  <c r="BK140" i="5"/>
  <c r="BK138" i="5"/>
  <c r="J124" i="6"/>
  <c r="J126" i="6"/>
  <c r="J158" i="2"/>
  <c r="J149" i="2"/>
  <c r="BK139" i="2"/>
  <c r="J161" i="3"/>
  <c r="J134" i="3"/>
  <c r="J155" i="3"/>
  <c r="J157" i="3"/>
  <c r="J162" i="3"/>
  <c r="BK134" i="3"/>
  <c r="BK148" i="4"/>
  <c r="BK129" i="4"/>
  <c r="BK134" i="5"/>
  <c r="BK126" i="6"/>
  <c r="BK156" i="2"/>
  <c r="J145" i="2"/>
  <c r="J136" i="2"/>
  <c r="J136" i="3"/>
  <c r="BK163" i="3"/>
  <c r="BK143" i="3"/>
  <c r="J163" i="3"/>
  <c r="J143" i="3"/>
  <c r="BK136" i="3"/>
  <c r="J138" i="4"/>
  <c r="J133" i="4"/>
  <c r="BK140" i="4"/>
  <c r="J142" i="4"/>
  <c r="J143" i="5"/>
  <c r="J150" i="5"/>
  <c r="J144" i="5"/>
  <c r="J137" i="5"/>
  <c r="J133" i="5"/>
  <c r="BK132" i="5"/>
  <c r="BK125" i="6"/>
  <c r="BK127" i="6"/>
  <c r="BK189" i="2"/>
  <c r="BK183" i="2"/>
  <c r="J181" i="2"/>
  <c r="BK179" i="2"/>
  <c r="J177" i="2"/>
  <c r="BK171" i="2"/>
  <c r="BK169" i="2"/>
  <c r="J164" i="2"/>
  <c r="BK160" i="2"/>
  <c r="J154" i="2"/>
  <c r="J143" i="2"/>
  <c r="J108" i="2"/>
  <c r="J130" i="3"/>
  <c r="J142" i="3"/>
  <c r="BK130" i="3"/>
  <c r="BK157" i="3"/>
  <c r="J133" i="3"/>
  <c r="BK151" i="4"/>
  <c r="J150" i="4"/>
  <c r="BK144" i="5"/>
  <c r="BK137" i="5"/>
  <c r="J125" i="6"/>
  <c r="BK187" i="2"/>
  <c r="J183" i="2"/>
  <c r="BK180" i="2"/>
  <c r="J179" i="2"/>
  <c r="BK173" i="2"/>
  <c r="J171" i="2"/>
  <c r="BK164" i="2"/>
  <c r="J162" i="2"/>
  <c r="J156" i="2"/>
  <c r="BK143" i="2"/>
  <c r="AS94" i="1"/>
  <c r="BK142" i="3"/>
  <c r="BK147" i="3"/>
  <c r="BK133" i="3"/>
  <c r="BK142" i="4"/>
  <c r="J151" i="4"/>
  <c r="BK150" i="4"/>
  <c r="J101" i="4"/>
  <c r="BK135" i="5"/>
  <c r="BK150" i="5"/>
  <c r="J147" i="5"/>
  <c r="BK136" i="5"/>
  <c r="BK133" i="5"/>
  <c r="BK123" i="6"/>
  <c r="J36" i="2" l="1"/>
  <c r="AW95" i="1" s="1"/>
  <c r="F39" i="2"/>
  <c r="F36" i="4"/>
  <c r="F39" i="4"/>
  <c r="BD97" i="1" s="1"/>
  <c r="J36" i="3"/>
  <c r="AW96" i="1" s="1"/>
  <c r="F37" i="2"/>
  <c r="F38" i="2"/>
  <c r="BC95" i="1" s="1"/>
  <c r="F36" i="2"/>
  <c r="BA95" i="1" s="1"/>
  <c r="R138" i="2"/>
  <c r="T155" i="2"/>
  <c r="R182" i="2"/>
  <c r="BK135" i="3"/>
  <c r="J135" i="3"/>
  <c r="J99" i="3" s="1"/>
  <c r="BK146" i="5"/>
  <c r="BK145" i="5" s="1"/>
  <c r="J145" i="5" s="1"/>
  <c r="J100" i="5" s="1"/>
  <c r="BK144" i="2"/>
  <c r="J144" i="2"/>
  <c r="J101" i="2"/>
  <c r="BK172" i="2"/>
  <c r="J172" i="2"/>
  <c r="J103" i="2" s="1"/>
  <c r="T182" i="2"/>
  <c r="P135" i="3"/>
  <c r="P128" i="4"/>
  <c r="P127" i="4"/>
  <c r="P126" i="4"/>
  <c r="AU97" i="1"/>
  <c r="P131" i="5"/>
  <c r="P146" i="5"/>
  <c r="P145" i="5" s="1"/>
  <c r="T138" i="2"/>
  <c r="P155" i="2"/>
  <c r="P178" i="2"/>
  <c r="R129" i="3"/>
  <c r="P142" i="5"/>
  <c r="BK122" i="6"/>
  <c r="BK121" i="6" s="1"/>
  <c r="J121" i="6" s="1"/>
  <c r="J96" i="6" s="1"/>
  <c r="J30" i="6" s="1"/>
  <c r="J32" i="6" s="1"/>
  <c r="AG99" i="1" s="1"/>
  <c r="T144" i="2"/>
  <c r="BK178" i="2"/>
  <c r="J178" i="2" s="1"/>
  <c r="J104" i="2" s="1"/>
  <c r="T135" i="3"/>
  <c r="T128" i="3" s="1"/>
  <c r="T127" i="3" s="1"/>
  <c r="BK131" i="5"/>
  <c r="J131" i="5" s="1"/>
  <c r="J98" i="5" s="1"/>
  <c r="T146" i="5"/>
  <c r="T145" i="5"/>
  <c r="P138" i="2"/>
  <c r="BK155" i="2"/>
  <c r="J155" i="2" s="1"/>
  <c r="J102" i="2" s="1"/>
  <c r="R172" i="2"/>
  <c r="T178" i="2"/>
  <c r="P129" i="3"/>
  <c r="P128" i="3"/>
  <c r="P127" i="3"/>
  <c r="AU96" i="1"/>
  <c r="T128" i="4"/>
  <c r="T127" i="4"/>
  <c r="T126" i="4" s="1"/>
  <c r="R131" i="5"/>
  <c r="T142" i="5"/>
  <c r="P122" i="6"/>
  <c r="P121" i="6"/>
  <c r="AU99" i="1"/>
  <c r="P144" i="2"/>
  <c r="P172" i="2"/>
  <c r="P182" i="2"/>
  <c r="R135" i="3"/>
  <c r="BK128" i="4"/>
  <c r="BK127" i="4" s="1"/>
  <c r="J127" i="4" s="1"/>
  <c r="J97" i="4" s="1"/>
  <c r="BK142" i="5"/>
  <c r="J142" i="5"/>
  <c r="J99" i="5"/>
  <c r="R122" i="6"/>
  <c r="R121" i="6" s="1"/>
  <c r="R155" i="2"/>
  <c r="R178" i="2"/>
  <c r="BK129" i="3"/>
  <c r="J129" i="3" s="1"/>
  <c r="J98" i="3" s="1"/>
  <c r="R128" i="4"/>
  <c r="R127" i="4" s="1"/>
  <c r="R126" i="4" s="1"/>
  <c r="T131" i="5"/>
  <c r="T130" i="5"/>
  <c r="T129" i="5"/>
  <c r="R146" i="5"/>
  <c r="R145" i="5"/>
  <c r="T122" i="6"/>
  <c r="T121" i="6" s="1"/>
  <c r="BK138" i="2"/>
  <c r="J138" i="2"/>
  <c r="J100" i="2"/>
  <c r="R144" i="2"/>
  <c r="T172" i="2"/>
  <c r="BK182" i="2"/>
  <c r="J182" i="2" s="1"/>
  <c r="J105" i="2" s="1"/>
  <c r="T129" i="3"/>
  <c r="R142" i="5"/>
  <c r="BK135" i="2"/>
  <c r="J135" i="2"/>
  <c r="J98" i="2" s="1"/>
  <c r="J115" i="6"/>
  <c r="BE123" i="6"/>
  <c r="BE124" i="6"/>
  <c r="E85" i="6"/>
  <c r="BE125" i="6"/>
  <c r="F92" i="6"/>
  <c r="BE126" i="6"/>
  <c r="BE127" i="6"/>
  <c r="F92" i="5"/>
  <c r="BE147" i="5"/>
  <c r="J89" i="5"/>
  <c r="J31" i="5"/>
  <c r="BE132" i="5"/>
  <c r="BE133" i="5"/>
  <c r="BE144" i="5"/>
  <c r="BE143" i="5"/>
  <c r="BE140" i="5"/>
  <c r="BE136" i="5"/>
  <c r="BE137" i="5"/>
  <c r="BE138" i="5"/>
  <c r="BE148" i="5"/>
  <c r="E85" i="5"/>
  <c r="BE134" i="5"/>
  <c r="BE135" i="5"/>
  <c r="BE149" i="5"/>
  <c r="BE150" i="5"/>
  <c r="J89" i="4"/>
  <c r="BE150" i="4"/>
  <c r="E85" i="4"/>
  <c r="F92" i="4"/>
  <c r="J31" i="4"/>
  <c r="BE129" i="4"/>
  <c r="BE133" i="4"/>
  <c r="BE138" i="4"/>
  <c r="BE148" i="4"/>
  <c r="BA97" i="1"/>
  <c r="BE131" i="4"/>
  <c r="BE140" i="4"/>
  <c r="BE142" i="4"/>
  <c r="BE151" i="4"/>
  <c r="BE144" i="4"/>
  <c r="F124" i="3"/>
  <c r="BE130" i="3"/>
  <c r="J89" i="3"/>
  <c r="J31" i="3"/>
  <c r="BE132" i="3"/>
  <c r="BE142" i="3"/>
  <c r="BE147" i="3"/>
  <c r="BE161" i="3"/>
  <c r="E117" i="3"/>
  <c r="BE145" i="3"/>
  <c r="BE162" i="3"/>
  <c r="BE136" i="3"/>
  <c r="BE143" i="3"/>
  <c r="BE155" i="3"/>
  <c r="BE133" i="3"/>
  <c r="BE134" i="3"/>
  <c r="BE157" i="3"/>
  <c r="BE163" i="3"/>
  <c r="E85" i="2"/>
  <c r="J89" i="2"/>
  <c r="F92" i="2"/>
  <c r="J31" i="2"/>
  <c r="BE136" i="2"/>
  <c r="BE139" i="2"/>
  <c r="BE141" i="2"/>
  <c r="BE143" i="2"/>
  <c r="BE145" i="2"/>
  <c r="BE149" i="2"/>
  <c r="BE154" i="2"/>
  <c r="BE156" i="2"/>
  <c r="BE158" i="2"/>
  <c r="BE160" i="2"/>
  <c r="BE162" i="2"/>
  <c r="BE164" i="2"/>
  <c r="BE169" i="2"/>
  <c r="BE171" i="2"/>
  <c r="BE173" i="2"/>
  <c r="BE177" i="2"/>
  <c r="BE179" i="2"/>
  <c r="BE180" i="2"/>
  <c r="BE181" i="2"/>
  <c r="BE183" i="2"/>
  <c r="BE187" i="2"/>
  <c r="BE189" i="2"/>
  <c r="BB95" i="1"/>
  <c r="BD95" i="1"/>
  <c r="F38" i="3"/>
  <c r="BC96" i="1" s="1"/>
  <c r="J36" i="6"/>
  <c r="AW99" i="1" s="1"/>
  <c r="J36" i="4"/>
  <c r="AW97" i="1" s="1"/>
  <c r="F36" i="5"/>
  <c r="BA98" i="1" s="1"/>
  <c r="F37" i="4"/>
  <c r="BB97" i="1" s="1"/>
  <c r="F39" i="5"/>
  <c r="BD98" i="1" s="1"/>
  <c r="F37" i="3"/>
  <c r="BB96" i="1" s="1"/>
  <c r="J36" i="5"/>
  <c r="AW98" i="1" s="1"/>
  <c r="F38" i="5"/>
  <c r="BC98" i="1" s="1"/>
  <c r="F38" i="6"/>
  <c r="BC99" i="1" s="1"/>
  <c r="F36" i="3"/>
  <c r="BA96" i="1"/>
  <c r="F37" i="5"/>
  <c r="BB98" i="1" s="1"/>
  <c r="F39" i="6"/>
  <c r="BD99" i="1" s="1"/>
  <c r="F38" i="4"/>
  <c r="BC97" i="1" s="1"/>
  <c r="F36" i="6"/>
  <c r="BA99" i="1"/>
  <c r="F39" i="3"/>
  <c r="BD96" i="1" s="1"/>
  <c r="F37" i="6"/>
  <c r="BB99" i="1" s="1"/>
  <c r="BK128" i="3" l="1"/>
  <c r="J128" i="4"/>
  <c r="J98" i="4" s="1"/>
  <c r="J146" i="5"/>
  <c r="J101" i="5" s="1"/>
  <c r="BK130" i="5"/>
  <c r="BK129" i="5"/>
  <c r="J129" i="5"/>
  <c r="J96" i="5"/>
  <c r="J30" i="5" s="1"/>
  <c r="J32" i="5" s="1"/>
  <c r="AG98" i="1" s="1"/>
  <c r="T137" i="2"/>
  <c r="T133" i="2"/>
  <c r="P130" i="5"/>
  <c r="P129" i="5"/>
  <c r="AU98" i="1"/>
  <c r="R130" i="5"/>
  <c r="R129" i="5"/>
  <c r="P137" i="2"/>
  <c r="P133" i="2" s="1"/>
  <c r="AU95" i="1" s="1"/>
  <c r="R128" i="3"/>
  <c r="R127" i="3"/>
  <c r="R137" i="2"/>
  <c r="R133" i="2"/>
  <c r="BK137" i="2"/>
  <c r="J137" i="2" s="1"/>
  <c r="J99" i="2" s="1"/>
  <c r="J122" i="6"/>
  <c r="J97" i="6" s="1"/>
  <c r="BK134" i="2"/>
  <c r="J134" i="2" s="1"/>
  <c r="J97" i="2" s="1"/>
  <c r="BK126" i="4"/>
  <c r="J126" i="4"/>
  <c r="J96" i="4" s="1"/>
  <c r="J30" i="4" s="1"/>
  <c r="J32" i="4" s="1"/>
  <c r="AG97" i="1" s="1"/>
  <c r="J102" i="6"/>
  <c r="F35" i="3"/>
  <c r="AZ96" i="1" s="1"/>
  <c r="J35" i="5"/>
  <c r="AV98" i="1" s="1"/>
  <c r="AT98" i="1" s="1"/>
  <c r="J35" i="2"/>
  <c r="AV95" i="1" s="1"/>
  <c r="AT95" i="1" s="1"/>
  <c r="BC94" i="1"/>
  <c r="W32" i="1" s="1"/>
  <c r="F35" i="6"/>
  <c r="AZ99" i="1" s="1"/>
  <c r="F35" i="4"/>
  <c r="AZ97" i="1" s="1"/>
  <c r="J35" i="3"/>
  <c r="AV96" i="1" s="1"/>
  <c r="AT96" i="1" s="1"/>
  <c r="BD94" i="1"/>
  <c r="W33" i="1" s="1"/>
  <c r="BB94" i="1"/>
  <c r="W31" i="1" s="1"/>
  <c r="F35" i="2"/>
  <c r="AZ95" i="1" s="1"/>
  <c r="BA94" i="1"/>
  <c r="W30" i="1" s="1"/>
  <c r="J35" i="4"/>
  <c r="AV97" i="1" s="1"/>
  <c r="AT97" i="1" s="1"/>
  <c r="J35" i="6"/>
  <c r="AV99" i="1" s="1"/>
  <c r="AT99" i="1" s="1"/>
  <c r="AN99" i="1" s="1"/>
  <c r="F35" i="5"/>
  <c r="AZ98" i="1" s="1"/>
  <c r="BK127" i="3" l="1"/>
  <c r="J127" i="3" s="1"/>
  <c r="J96" i="3" s="1"/>
  <c r="J128" i="3"/>
  <c r="J97" i="3" s="1"/>
  <c r="BK133" i="2"/>
  <c r="J133" i="2"/>
  <c r="J96" i="2" s="1"/>
  <c r="J30" i="2" s="1"/>
  <c r="J32" i="2" s="1"/>
  <c r="AG95" i="1" s="1"/>
  <c r="J130" i="5"/>
  <c r="J97" i="5"/>
  <c r="J41" i="6"/>
  <c r="J41" i="5"/>
  <c r="J41" i="4"/>
  <c r="AN97" i="1"/>
  <c r="AN98" i="1"/>
  <c r="AU94" i="1"/>
  <c r="J110" i="5"/>
  <c r="AX94" i="1"/>
  <c r="AZ94" i="1"/>
  <c r="W29" i="1" s="1"/>
  <c r="AW94" i="1"/>
  <c r="AK30" i="1" s="1"/>
  <c r="AY94" i="1"/>
  <c r="J107" i="4"/>
  <c r="J108" i="3" l="1"/>
  <c r="J30" i="3"/>
  <c r="J32" i="3" s="1"/>
  <c r="J41" i="2"/>
  <c r="AN95" i="1"/>
  <c r="J114" i="2"/>
  <c r="AV94" i="1"/>
  <c r="AK29" i="1" s="1"/>
  <c r="AG96" i="1" l="1"/>
  <c r="J41" i="3"/>
  <c r="AT94" i="1"/>
  <c r="AN96" i="1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<sst xmlns="http://schemas.openxmlformats.org/spreadsheetml/2006/main" count="2932" uniqueCount="598">
  <si>
    <t>Export Komplet</t>
  </si>
  <si>
    <t/>
  </si>
  <si>
    <t>2.0</t>
  </si>
  <si>
    <t>False</t>
  </si>
  <si>
    <t>{574951bd-cd24-40a3-b942-9cd87dc2bcc2}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</si>
  <si>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</si>
  <si>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</si>
  <si>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</si>
  <si>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</si>
  <si>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</si>
  <si>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</si>
  <si>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</si>
  <si>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</si>
  <si>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202513-3</t>
  </si>
  <si>
    <t>Stavba:</t>
  </si>
  <si>
    <t>Výukový pavilon Lesovna</t>
  </si>
  <si>
    <t>KSO:</t>
  </si>
  <si>
    <t>CC-CZ:</t>
  </si>
  <si>
    <t>Místo:</t>
  </si>
  <si>
    <t>Areál ČZU, p.č. 1627/1, Suchdol</t>
  </si>
  <si>
    <t>Datum:</t>
  </si>
  <si>
    <t>5. 6. 2025</t>
  </si>
  <si>
    <t>Zadavatel:</t>
  </si>
  <si>
    <t>IČ:</t>
  </si>
  <si>
    <t>ČZU v Praze, Kamýcká 129, P6</t>
  </si>
  <si>
    <t>DIČ:</t>
  </si>
  <si>
    <t>Zhotovitel:</t>
  </si>
  <si>
    <t xml:space="preserve"> </t>
  </si>
  <si>
    <t>Projektant:</t>
  </si>
  <si>
    <t>MJÖLKING s.r.o.</t>
  </si>
  <si>
    <t>True</t>
  </si>
  <si>
    <t>Zpracovatel:</t>
  </si>
  <si>
    <t>Ing. Martin Macoun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</si>
  <si>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</si>
  <si>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</si>
  <si>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</si>
  <si>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</si>
  <si>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</si>
  <si>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</si>
  <si>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</si>
  <si>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</si>
  <si>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</si>
  <si>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</si>
  <si>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</si>
  <si>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</si>
  <si>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</si>
  <si>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</si>
  <si>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</si>
  <si>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</si>
  <si>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</si>
  <si>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</si>
  <si>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</si>
  <si>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</si>
  <si>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</si>
  <si>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</si>
  <si>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</si>
  <si>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</si>
  <si>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</si>
  <si>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</si>
  <si>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</si>
  <si>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</si>
  <si>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</si>
  <si>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</si>
  <si>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</si>
  <si>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</si>
  <si>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</si>
  <si>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</si>
  <si>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</si>
  <si>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</si>
  <si>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</si>
  <si>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</si>
  <si>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</si>
  <si>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</si>
  <si>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</si>
  <si>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</si>
  <si>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</si>
  <si>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</si>
  <si>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</si>
  <si>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</si>
  <si>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202504A</t>
  </si>
  <si>
    <t>01-ASŘ - keramický obvodový plášť</t>
  </si>
  <si>
    <t>STA</t>
  </si>
  <si>
    <t>1</t>
  </si>
  <si>
    <t>{e38489bb-86d5-47aa-8a93-34188ce6438e}</t>
  </si>
  <si>
    <t>2</t>
  </si>
  <si>
    <t>202504B</t>
  </si>
  <si>
    <t>02-VO</t>
  </si>
  <si>
    <t>{f24b4b5d-937f-4f62-a4fb-290b6620d8de}</t>
  </si>
  <si>
    <t>202504C</t>
  </si>
  <si>
    <t>03-Klempíř</t>
  </si>
  <si>
    <t>{c76f1850-4feb-414e-974f-f7ab1e261a15}</t>
  </si>
  <si>
    <t>202504D</t>
  </si>
  <si>
    <t>04-Zámečník</t>
  </si>
  <si>
    <t>{decbb5a1-b697-4035-a8e7-ca6565eb619e}</t>
  </si>
  <si>
    <t>202504G</t>
  </si>
  <si>
    <t>07-Ostatní</t>
  </si>
  <si>
    <t>{9d44a3fe-b357-4672-8b0b-95f0ab4c0278}</t>
  </si>
  <si>
    <t>VV0030</t>
  </si>
  <si>
    <t>Výkaz (30)</t>
  </si>
  <si>
    <t>193,285</t>
  </si>
  <si>
    <t>3</t>
  </si>
  <si>
    <t>KRYCÍ LIST SOUPISU PRACÍ</t>
  </si>
  <si>
    <t>Objekt:</t>
  </si>
  <si>
    <t>202504A - 01-ASŘ - keramický obvodový plášť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</si>
  <si>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</si>
  <si>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</si>
  <si>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</si>
  <si>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</si>
  <si>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</si>
  <si>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</si>
  <si>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</si>
  <si>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</si>
  <si>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</si>
  <si>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</si>
  <si>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</si>
  <si>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</si>
  <si>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</si>
  <si>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</si>
  <si>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767 - Konstrukce zámečnické</t>
  </si>
  <si>
    <t xml:space="preserve">    781 - Dokončovací práce - obklady</t>
  </si>
  <si>
    <t>2) Ostatní náklady</t>
  </si>
  <si>
    <t>Zařízení staveniště</t>
  </si>
  <si>
    <t>VRN</t>
  </si>
  <si>
    <t>Projektové práce</t>
  </si>
  <si>
    <t>Územní vlivy</t>
  </si>
  <si>
    <t>Jiné VRN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</si>
  <si>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</si>
  <si>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</si>
  <si>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</si>
  <si>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</si>
  <si>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</si>
  <si>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</si>
  <si>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</si>
  <si>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</si>
  <si>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</si>
  <si>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</si>
  <si>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</si>
  <si>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</si>
  <si>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</si>
  <si>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</si>
  <si>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</si>
  <si>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</si>
  <si>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</si>
  <si>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998</t>
  </si>
  <si>
    <t>Přesun hmot</t>
  </si>
  <si>
    <t>K</t>
  </si>
  <si>
    <t>998018002</t>
  </si>
  <si>
    <t>Přesun hmot pro budovy ruční pro budovy v přes 6 do 12 m</t>
  </si>
  <si>
    <t>t</t>
  </si>
  <si>
    <t>4</t>
  </si>
  <si>
    <t>-1927545050</t>
  </si>
  <si>
    <t>PSV</t>
  </si>
  <si>
    <t>Práce a dodávky PSV</t>
  </si>
  <si>
    <t>711</t>
  </si>
  <si>
    <t>Izolace proti vodě, vlhkosti a plynům</t>
  </si>
  <si>
    <t>711132101</t>
  </si>
  <si>
    <t>Provedení izolace proti zemní vlhkosti pásy na sucho svislé AIP nebo tkaninou</t>
  </si>
  <si>
    <t>m2</t>
  </si>
  <si>
    <t>16</t>
  </si>
  <si>
    <t>-831502919</t>
  </si>
  <si>
    <t>VV</t>
  </si>
  <si>
    <t>"L03" 193,282</t>
  </si>
  <si>
    <t>M</t>
  </si>
  <si>
    <t>62821109R</t>
  </si>
  <si>
    <t>poijistná hydroizolace odolná UV, černá</t>
  </si>
  <si>
    <t>32</t>
  </si>
  <si>
    <t>-631412866</t>
  </si>
  <si>
    <t>193,282*1,25 'Přepočtené koeficientem množství</t>
  </si>
  <si>
    <t>998711102</t>
  </si>
  <si>
    <t>Přesun hmot tonážní pro izolace proti vodě, vlhkosti a plynům v objektech v přes 6 do 12 m</t>
  </si>
  <si>
    <t>-2094266241</t>
  </si>
  <si>
    <t>712</t>
  </si>
  <si>
    <t>Povlakové krytiny</t>
  </si>
  <si>
    <t>5</t>
  </si>
  <si>
    <t>712391171</t>
  </si>
  <si>
    <t>Provedení povlakové krytiny střech do 10° podkladní textilní vrstvy</t>
  </si>
  <si>
    <t>81814833</t>
  </si>
  <si>
    <t>"L05" 27,591</t>
  </si>
  <si>
    <t>"Atika L06" 59,34</t>
  </si>
  <si>
    <t>Součet</t>
  </si>
  <si>
    <t>6</t>
  </si>
  <si>
    <t>69311068</t>
  </si>
  <si>
    <t>geotextilie netkaná separační, ochranná, filtrační, drenážní PP 300g/m2</t>
  </si>
  <si>
    <t>-2125652056</t>
  </si>
  <si>
    <t>86,931*1,15 'Přepočtené koeficientem množství</t>
  </si>
  <si>
    <t>7</t>
  </si>
  <si>
    <t>998712102</t>
  </si>
  <si>
    <t>Přesun hmot tonážní pro krytiny povlakové v objektech v přes 6 do 12 m</t>
  </si>
  <si>
    <t>1136237207</t>
  </si>
  <si>
    <t>713</t>
  </si>
  <si>
    <t>Izolace tepelné</t>
  </si>
  <si>
    <t>8</t>
  </si>
  <si>
    <t>713131111</t>
  </si>
  <si>
    <t>Montáž izolace tepelné stěn a základů přibitím rohoží, pásů, dílců, desek</t>
  </si>
  <si>
    <t>-2118488229</t>
  </si>
  <si>
    <t>"do žaluzií" 48,84*0,34</t>
  </si>
  <si>
    <t>9</t>
  </si>
  <si>
    <t>28376421</t>
  </si>
  <si>
    <t>deska XPS hrana polodrážková a hladký povrch 300kPA λ=0,035 tl 80mm</t>
  </si>
  <si>
    <t>1342614605</t>
  </si>
  <si>
    <t>16,606*1,12 'Přepočtené koeficientem množství</t>
  </si>
  <si>
    <t>10</t>
  </si>
  <si>
    <t>-1132364657</t>
  </si>
  <si>
    <t>"práh D06" 2*0,9*0,1</t>
  </si>
  <si>
    <t>11</t>
  </si>
  <si>
    <t>28376210</t>
  </si>
  <si>
    <t>panel střešní a fasádní izolační z tvrzené PU pěny s reflexní Al fólií a zapuštěnou integrovanou rovnou kovovou latí pro montáž plechové falcované krytiny λ=0,021 tl 80mm</t>
  </si>
  <si>
    <t>-913143364</t>
  </si>
  <si>
    <t>0,18*1,12 'Přepočtené koeficientem množství</t>
  </si>
  <si>
    <t>713131135R</t>
  </si>
  <si>
    <t>Montáž izolace tepelné stěn kotvením ocelovými kotvami</t>
  </si>
  <si>
    <t>-409758566</t>
  </si>
  <si>
    <t>"Množství určené pomocí aplikace Výměry.</t>
  </si>
  <si>
    <t>"L03"203,005</t>
  </si>
  <si>
    <t>"odpis dveře" -9,72</t>
  </si>
  <si>
    <t>13</t>
  </si>
  <si>
    <t>60715182</t>
  </si>
  <si>
    <t>deska dřevovláknitá tepelně izolační elastická λ=0,038 tl 200mm</t>
  </si>
  <si>
    <t>-1943348976</t>
  </si>
  <si>
    <t>193,285*1,12 'Přepočtené koeficientem množství</t>
  </si>
  <si>
    <t>14</t>
  </si>
  <si>
    <t>998713102</t>
  </si>
  <si>
    <t>Přesun hmot tonážní pro izolace tepelné v objektech v přes 6 do 12 m</t>
  </si>
  <si>
    <t>-519678864</t>
  </si>
  <si>
    <t>762</t>
  </si>
  <si>
    <t>Konstrukce tesařské</t>
  </si>
  <si>
    <t>15</t>
  </si>
  <si>
    <t>762341036R</t>
  </si>
  <si>
    <t>Bednění střech rovných sklon do 60° z desek OSB tl 20 mm na sraz šroubovaných na kotevní hranoly</t>
  </si>
  <si>
    <t>1976927666</t>
  </si>
  <si>
    <t>998762102</t>
  </si>
  <si>
    <t>Přesun hmot tonážní pro kce tesařské v objektech v přes 6 do 12 m</t>
  </si>
  <si>
    <t>-58932656</t>
  </si>
  <si>
    <t>767</t>
  </si>
  <si>
    <t>Konstrukce zámečnické</t>
  </si>
  <si>
    <t>17</t>
  </si>
  <si>
    <t>76749010R</t>
  </si>
  <si>
    <t>Montáž nosného roštu fasád, stěn</t>
  </si>
  <si>
    <t>-1022290286</t>
  </si>
  <si>
    <t>18</t>
  </si>
  <si>
    <t>55324134R</t>
  </si>
  <si>
    <t xml:space="preserve">rošt fasádní systémový </t>
  </si>
  <si>
    <t>-1422699579</t>
  </si>
  <si>
    <t>19</t>
  </si>
  <si>
    <t>998767102</t>
  </si>
  <si>
    <t>Přesun hmot tonážní pro zámečnické konstrukce v objektech v přes 6 do 12 m</t>
  </si>
  <si>
    <t>434402719</t>
  </si>
  <si>
    <t>781</t>
  </si>
  <si>
    <t>Dokončovací práce - obklady</t>
  </si>
  <si>
    <t>20</t>
  </si>
  <si>
    <t>781472211R</t>
  </si>
  <si>
    <t xml:space="preserve">Montáž obkladů keramických hladkých </t>
  </si>
  <si>
    <t>97939980</t>
  </si>
  <si>
    <t>"ostění" 0,25*4*(2,7+0,9+2,7)</t>
  </si>
  <si>
    <t>"L03" 193,285</t>
  </si>
  <si>
    <t>59761700R</t>
  </si>
  <si>
    <t>obklad keramický velkoformátový, černý</t>
  </si>
  <si>
    <t>951172686</t>
  </si>
  <si>
    <t>199,585*1,15 'Přepočtené koeficientem množství</t>
  </si>
  <si>
    <t>22</t>
  </si>
  <si>
    <t>998781102</t>
  </si>
  <si>
    <t>Přesun hmot tonážní pro obklady keramické v objektech v přes 6 do 12 m</t>
  </si>
  <si>
    <t>435562958</t>
  </si>
  <si>
    <t>PP</t>
  </si>
  <si>
    <t xml:space="preserve">Připojovací spára </t>
  </si>
  <si>
    <t>bm</t>
  </si>
  <si>
    <t>288,34</t>
  </si>
  <si>
    <t>202504B - 02-VO</t>
  </si>
  <si>
    <t xml:space="preserve">    766 - Konstrukce truhlářské</t>
  </si>
  <si>
    <t>766</t>
  </si>
  <si>
    <t>Konstrukce truhlářské</t>
  </si>
  <si>
    <t>766621003</t>
  </si>
  <si>
    <t>Montáž exteriérových dřevěných dveří a oken plochy přes 1 m2 pevných výšky přes 2,5 m s rámem do dřevěné konstrukce</t>
  </si>
  <si>
    <t>1824582818</t>
  </si>
  <si>
    <t>"O-02" 3,26*3,05</t>
  </si>
  <si>
    <t>55341023</t>
  </si>
  <si>
    <t>dveře Al jednokřídlové s bočním pevným dílem a nadsvětlíkem trojsklo, příprava na elektromech zámek a čtečku, RAL 9005</t>
  </si>
  <si>
    <t>1244272732</t>
  </si>
  <si>
    <t>998766122</t>
  </si>
  <si>
    <t>Přesun hmot tonážní pro kce truhlářské ruční v objektech v přes 6 do 12 m</t>
  </si>
  <si>
    <t>529278248</t>
  </si>
  <si>
    <t>998766129</t>
  </si>
  <si>
    <t>Příplatek k ručnímu přesunu hmot tonážnímu pro kce truhlářské za zvětšený přesun ZKD 50 m</t>
  </si>
  <si>
    <t>635808229</t>
  </si>
  <si>
    <t>767620345</t>
  </si>
  <si>
    <t>Montáž oken hliníkových s izolačními trojskly otevíravých do panelů plochy přes 6 m2</t>
  </si>
  <si>
    <t>-591877818</t>
  </si>
  <si>
    <t>"O-07" 8,61*2,96</t>
  </si>
  <si>
    <t>"O-06" 19,23*2,96</t>
  </si>
  <si>
    <t>"O-05" 12,11*2,96</t>
  </si>
  <si>
    <t>"O-01" 13,98*2,96</t>
  </si>
  <si>
    <t>55341015</t>
  </si>
  <si>
    <t>okno Al fix/otevíravé/sklopné trojsklo přes plochu 1m2 přes v 2,5m, Uw max 0,9, RAL 9005</t>
  </si>
  <si>
    <t>-935772705</t>
  </si>
  <si>
    <t>-1927539008</t>
  </si>
  <si>
    <t>"O-04" 5,56*2,25</t>
  </si>
  <si>
    <t>55341015A</t>
  </si>
  <si>
    <t>okno Al otevíravé/sklopné bezpečnostní zasklení přes plochu 1m2 přes v 2,5m, 4 pole, RAL 9005</t>
  </si>
  <si>
    <t>663480624</t>
  </si>
  <si>
    <t>767627306</t>
  </si>
  <si>
    <t>Připojovací spára oken a stěn parotěsnou páskou interiérovou</t>
  </si>
  <si>
    <t>m</t>
  </si>
  <si>
    <t>-1813328103</t>
  </si>
  <si>
    <t>"O-06"88,2</t>
  </si>
  <si>
    <t>"O-05" 59,8</t>
  </si>
  <si>
    <t>"O-04" 31,24</t>
  </si>
  <si>
    <t>"O-03" 17,4</t>
  </si>
  <si>
    <t>"O-02" 24,4</t>
  </si>
  <si>
    <t>"O-01" 67,3</t>
  </si>
  <si>
    <t>767627307</t>
  </si>
  <si>
    <t>Připojovací spára oken a stěn paropropustnou páskou exteriérovou</t>
  </si>
  <si>
    <t>753693062</t>
  </si>
  <si>
    <t>767640111</t>
  </si>
  <si>
    <t>Montáž dveří hliníkových vchodových jednokřídlových bez nadsvětlíku</t>
  </si>
  <si>
    <t>kus</t>
  </si>
  <si>
    <t>1811832266</t>
  </si>
  <si>
    <t>"D-06" 2</t>
  </si>
  <si>
    <t>"D-05" 2</t>
  </si>
  <si>
    <t>55341332</t>
  </si>
  <si>
    <t>dveře jednokřídlé Al prosklený kulatý průzor max rozměru otvoru 2,42m2, Uw max 1,3, RAL 9005, příprava na elektomech zámek  a čtečku</t>
  </si>
  <si>
    <t>478983154</t>
  </si>
  <si>
    <t>998767122</t>
  </si>
  <si>
    <t>Přesun hmot tonážní pro zámečnické konstrukce ruční v objektech v přes 6 do 12 m</t>
  </si>
  <si>
    <t>1614181730</t>
  </si>
  <si>
    <t>998767129</t>
  </si>
  <si>
    <t>Příplatek k ručnímu přesunu hmot tonážnímu pro zámečnické konstrukce za zvětšený přesun ZKD 50 m</t>
  </si>
  <si>
    <t>-246253439</t>
  </si>
  <si>
    <t>202504C - 03-Klempíř</t>
  </si>
  <si>
    <t xml:space="preserve">    764 - Konstrukce klempířské</t>
  </si>
  <si>
    <t>764</t>
  </si>
  <si>
    <t>Konstrukce klempířské</t>
  </si>
  <si>
    <t>764214603R</t>
  </si>
  <si>
    <t>Oplechování fasády z Pz s povrch úpravou mechanicky kotvené rš do 250 mm, RAL dle fasády, tl. 0,6mm</t>
  </si>
  <si>
    <t>574220377</t>
  </si>
  <si>
    <t>"K-01" 149,1</t>
  </si>
  <si>
    <t>764214605R</t>
  </si>
  <si>
    <t>Oplechování fasády z Pz s povrch úpravou mechanicky kotvené rš do 400 mm, RAL dle fasády, tl. 0,6mm</t>
  </si>
  <si>
    <t>-2052458221</t>
  </si>
  <si>
    <t>"K04" 2,1</t>
  </si>
  <si>
    <t>764214611</t>
  </si>
  <si>
    <t>Oplechování horních ploch a atik bez rohů z Pz s povrch úpravou mechanicky kotvené rš přes 800 mmRAL dle fasády, tl. 0,6mm</t>
  </si>
  <si>
    <t>-526461775</t>
  </si>
  <si>
    <t>"K07" 5,85/0,8</t>
  </si>
  <si>
    <t>"K06" 17,1</t>
  </si>
  <si>
    <t>"K05" 58</t>
  </si>
  <si>
    <t>764216604</t>
  </si>
  <si>
    <t>Oplechování rovných parapetů mechanicky kotvené z Pz s povrchovou úpravou rš do 330 mm,RAL dle fasády, tl. 0,6mm</t>
  </si>
  <si>
    <t>64122661</t>
  </si>
  <si>
    <t>"K03" 14,5</t>
  </si>
  <si>
    <t>764216607</t>
  </si>
  <si>
    <t>Oplechování rovných parapetů mechanicky kotvené z Pz s povrchovou úpravou rš do 670 mm, RAL dle fasády, tl. 0,6mm</t>
  </si>
  <si>
    <t>-884708813</t>
  </si>
  <si>
    <t>"K02" 42,5</t>
  </si>
  <si>
    <t>764224409</t>
  </si>
  <si>
    <t>Oplechování vstupu na střechu z Al plechu mechanicky kotvené rš 800 mm</t>
  </si>
  <si>
    <t>-2113478881</t>
  </si>
  <si>
    <t>"K13" 1</t>
  </si>
  <si>
    <t>765113119R</t>
  </si>
  <si>
    <t>Montáž a dodávka horního větracího pásu, Al, š. 75mm</t>
  </si>
  <si>
    <t>-1206183375</t>
  </si>
  <si>
    <t>"K11" 118</t>
  </si>
  <si>
    <t>"K12" 18</t>
  </si>
  <si>
    <t>711161383R</t>
  </si>
  <si>
    <t>Izolace proti zemní vlhkosti ukončení horní lištou</t>
  </si>
  <si>
    <t>-1183708283</t>
  </si>
  <si>
    <t>"K14" 4,8</t>
  </si>
  <si>
    <t>998764122</t>
  </si>
  <si>
    <t>Přesun hmot tonážní pro konstrukce klempířské ruční v objektech v přes 6 do 12 m</t>
  </si>
  <si>
    <t>-2056581201</t>
  </si>
  <si>
    <t>998764129</t>
  </si>
  <si>
    <t>Příplatek k ručnímu přesunu hmot tonážnímu pro konstrukce klempířské za zvětšený přesun ZKD 50 m</t>
  </si>
  <si>
    <t>-1126658288</t>
  </si>
  <si>
    <t>202504D - 04-Zámečník</t>
  </si>
  <si>
    <t xml:space="preserve">    3 - Svislé a kompletní konstrukce</t>
  </si>
  <si>
    <t>Svislé a kompletní konstrukce</t>
  </si>
  <si>
    <t>338171113</t>
  </si>
  <si>
    <t>Osazování sloupků a vzpěr plotových ocelových v do 2 m se zabetonováním</t>
  </si>
  <si>
    <t>-1208509001</t>
  </si>
  <si>
    <t>55342252</t>
  </si>
  <si>
    <t>sloupek plotový průběžný Pz a komaxitový 2000/38x1,5mm</t>
  </si>
  <si>
    <t>1066094859</t>
  </si>
  <si>
    <t>348121211</t>
  </si>
  <si>
    <t>Osazení podhrabových desek dl do 2 m na ocelové plotové sloupky</t>
  </si>
  <si>
    <t>-1667071108</t>
  </si>
  <si>
    <t>59233119</t>
  </si>
  <si>
    <t>deska plotová betonová 2000x50x290mm</t>
  </si>
  <si>
    <t>2058838796</t>
  </si>
  <si>
    <t>348121221</t>
  </si>
  <si>
    <t>Osazení podhrabových desek dl přes 2 do 3 m na ocelové plotové sloupky</t>
  </si>
  <si>
    <t>-1776398342</t>
  </si>
  <si>
    <t>59233120</t>
  </si>
  <si>
    <t>deska plotová betonová 2900x50x290mm</t>
  </si>
  <si>
    <t>-1450663696</t>
  </si>
  <si>
    <t>348171120</t>
  </si>
  <si>
    <t>Montáž rámového oplocení v přes 1 do 1,5 m - Z-06</t>
  </si>
  <si>
    <t>1250593862</t>
  </si>
  <si>
    <t>2*2,5+1,75</t>
  </si>
  <si>
    <t>31391004</t>
  </si>
  <si>
    <t>plotový panel plochý svařovaný 1430x2500mm z Pz drátů</t>
  </si>
  <si>
    <t>-1874228099</t>
  </si>
  <si>
    <t>6,75*3 'Přepočtené koeficientem množství</t>
  </si>
  <si>
    <t>-2090846934</t>
  </si>
  <si>
    <t>998018011</t>
  </si>
  <si>
    <t>Příplatek k ručnímu přesunu hmot pro budovy za zvětšený přesun ZKD 100 m</t>
  </si>
  <si>
    <t>1334906033</t>
  </si>
  <si>
    <t>767R1</t>
  </si>
  <si>
    <t>Ocelové schodiště Z-01, specifikace dle odílu D.01.300 OK a D.1.1505 - Výpis zámečnických prvků, pororošt, pozink, RAL 9005, kotvení a zábradlí</t>
  </si>
  <si>
    <t>kpl</t>
  </si>
  <si>
    <t>-1244948465</t>
  </si>
  <si>
    <t>767R2</t>
  </si>
  <si>
    <t>Hlavní vstup s brankou Z-02, specifikace dle D.1.1.505 - Výpis zámečnických prvků</t>
  </si>
  <si>
    <t>596263726</t>
  </si>
  <si>
    <t>767R3</t>
  </si>
  <si>
    <t>Vedlejší vstup s brankou Z-03, specifikace dle D.1.1.505 - Výpis zámečnických prvků</t>
  </si>
  <si>
    <t>-170840597</t>
  </si>
  <si>
    <t>767R4</t>
  </si>
  <si>
    <t>Zábradlí atika Z-04, specifikace dle D.1.1.505 - Výpis zámečnických prvků</t>
  </si>
  <si>
    <t>1985088265</t>
  </si>
  <si>
    <t>202504G - 07-Ostatní</t>
  </si>
  <si>
    <t>OST - Ostatní</t>
  </si>
  <si>
    <t>OST</t>
  </si>
  <si>
    <t>Ostatní</t>
  </si>
  <si>
    <t>OSTR01</t>
  </si>
  <si>
    <t>Venkovní žaluzie 1955 x 2800 mm, AL profil, CETTA DUO, 280 lamela tvaru "C", RAL 9005, ovládání elektrické, včetně krycího plechu Pz, RAL 9005 - H01</t>
  </si>
  <si>
    <t>ks</t>
  </si>
  <si>
    <t>512</t>
  </si>
  <si>
    <t>-2145147933</t>
  </si>
  <si>
    <t>OSTR02</t>
  </si>
  <si>
    <t>Venkovní žaluzie 1750 x 2800 mm, AL profil, CETTA DUO, 280 lamela tvaru "C", RAL 9005, ovládání elektrické, včetně krycího plechu Pz, RAL 9005 - H02</t>
  </si>
  <si>
    <t>-422585742</t>
  </si>
  <si>
    <t>OSTR03</t>
  </si>
  <si>
    <t>Venkovní žaluzie 1510 x 2800 mm, AL profil, CETTA DUO, 280 lamela tvaru "C", RAL 9005, ovládání elektrické, včetně krycího plechu Pz, RAL 9005 - H03</t>
  </si>
  <si>
    <t>1873318376</t>
  </si>
  <si>
    <t>OSTR04</t>
  </si>
  <si>
    <t>Venkovní žaluzie 1595 x 2800 mm, AL profil, CETTA DUO, 280 lamela tvaru "C", RAL 9005, ovládání elektrické, včetně krycího plechu Pz, RAL 9005 - H04</t>
  </si>
  <si>
    <t>-448121167</t>
  </si>
  <si>
    <t>OSTR05</t>
  </si>
  <si>
    <t>Venkovní žaluzie 1305 x 2800 mm, AL profil, CETTA DUO, 280 lamela tvaru "C", RAL 9005, ovládání elektrické, včetně krycího plechu Pz, RAL 9005 - H-05</t>
  </si>
  <si>
    <t>85774162</t>
  </si>
  <si>
    <t>SEZNAM FIGUR</t>
  </si>
  <si>
    <t>Výměra</t>
  </si>
  <si>
    <t>orni</t>
  </si>
  <si>
    <t>Ornice</t>
  </si>
  <si>
    <t>zemruc</t>
  </si>
  <si>
    <t>Zemina ručně</t>
  </si>
  <si>
    <t>zemstroj</t>
  </si>
  <si>
    <t>Zemina strojne</t>
  </si>
  <si>
    <t>CLT200</t>
  </si>
  <si>
    <t>Panel CLT 200mm</t>
  </si>
  <si>
    <t>F0001</t>
  </si>
  <si>
    <t>DEK Střecha ST.2015A</t>
  </si>
  <si>
    <t>185</t>
  </si>
  <si>
    <t>F0002</t>
  </si>
  <si>
    <t>DEK Vegetační souvrství VS.1002A (GREENDEK 20)</t>
  </si>
  <si>
    <t>ryhy</t>
  </si>
  <si>
    <t>Hloubení strojní rýh</t>
  </si>
  <si>
    <t>VV0001</t>
  </si>
  <si>
    <t>Výkaz (1)</t>
  </si>
  <si>
    <t>249,970</t>
  </si>
  <si>
    <t>VV0002</t>
  </si>
  <si>
    <t>Výkaz (2)</t>
  </si>
  <si>
    <t>46,855</t>
  </si>
  <si>
    <t>VV0003</t>
  </si>
  <si>
    <t>Výkaz (3)</t>
  </si>
  <si>
    <t>26,816</t>
  </si>
  <si>
    <t>VV0004</t>
  </si>
  <si>
    <t>Výkaz (4)</t>
  </si>
  <si>
    <t>2,263</t>
  </si>
  <si>
    <t>VV0005</t>
  </si>
  <si>
    <t>Výkaz (5)</t>
  </si>
  <si>
    <t>44,745</t>
  </si>
  <si>
    <t>VV0006</t>
  </si>
  <si>
    <t>Výkaz (6)</t>
  </si>
  <si>
    <t>9,982</t>
  </si>
  <si>
    <t>VV0007</t>
  </si>
  <si>
    <t>Výkaz (8)</t>
  </si>
  <si>
    <t>11,752</t>
  </si>
  <si>
    <t>VV0008</t>
  </si>
  <si>
    <t>Výkaz (9)</t>
  </si>
  <si>
    <t>103,086</t>
  </si>
  <si>
    <t>VV0009</t>
  </si>
  <si>
    <t>Výkaz (10)</t>
  </si>
  <si>
    <t>174,540</t>
  </si>
  <si>
    <t>VV0010</t>
  </si>
  <si>
    <t>Výkaz (11)</t>
  </si>
  <si>
    <t>64,962</t>
  </si>
  <si>
    <t>VV0011</t>
  </si>
  <si>
    <t>Výkaz (12)</t>
  </si>
  <si>
    <t>49,415</t>
  </si>
  <si>
    <t>VV0012</t>
  </si>
  <si>
    <t>Výkaz (13)</t>
  </si>
  <si>
    <t>13,145</t>
  </si>
  <si>
    <t>VV0013</t>
  </si>
  <si>
    <t>Výkaz (14)</t>
  </si>
  <si>
    <t>29,016</t>
  </si>
  <si>
    <t>VV0014</t>
  </si>
  <si>
    <t>Výkaz (15)</t>
  </si>
  <si>
    <t>30,880</t>
  </si>
  <si>
    <t>VV0015</t>
  </si>
  <si>
    <t>Výkaz (16)</t>
  </si>
  <si>
    <t>178,360</t>
  </si>
  <si>
    <t>VV0016</t>
  </si>
  <si>
    <t>Výkaz (17)</t>
  </si>
  <si>
    <t>104,450</t>
  </si>
  <si>
    <t>VV0017</t>
  </si>
  <si>
    <t>Výkaz (18)</t>
  </si>
  <si>
    <t>8,703</t>
  </si>
  <si>
    <t>VV0018</t>
  </si>
  <si>
    <t>Výkaz (19)</t>
  </si>
  <si>
    <t>427,105</t>
  </si>
  <si>
    <t>VV0019</t>
  </si>
  <si>
    <t>402,702</t>
  </si>
  <si>
    <t>VV0020</t>
  </si>
  <si>
    <t>Výkaz (20)</t>
  </si>
  <si>
    <t>92,035</t>
  </si>
  <si>
    <t>VV0021</t>
  </si>
  <si>
    <t>Výkaz (21)</t>
  </si>
  <si>
    <t>27,105</t>
  </si>
  <si>
    <t>VV0022</t>
  </si>
  <si>
    <t>Výkaz (22)</t>
  </si>
  <si>
    <t>48,854</t>
  </si>
  <si>
    <t>VV0023</t>
  </si>
  <si>
    <t>Výkaz (23)</t>
  </si>
  <si>
    <t>188,422</t>
  </si>
  <si>
    <t>VV0024</t>
  </si>
  <si>
    <t>Výkaz (24)</t>
  </si>
  <si>
    <t>97,770</t>
  </si>
  <si>
    <t>VV0025</t>
  </si>
  <si>
    <t>Výkaz (25)</t>
  </si>
  <si>
    <t>508,376</t>
  </si>
  <si>
    <t>VV0026</t>
  </si>
  <si>
    <t>Výkaz (26)</t>
  </si>
  <si>
    <t>417,800</t>
  </si>
  <si>
    <t>VV0027</t>
  </si>
  <si>
    <t>Výkaz (27)</t>
  </si>
  <si>
    <t>59,649</t>
  </si>
  <si>
    <t>VV0028</t>
  </si>
  <si>
    <t>Výkaz (28)</t>
  </si>
  <si>
    <t>185,120</t>
  </si>
  <si>
    <t>VV0029</t>
  </si>
  <si>
    <t>Výkaz (29)</t>
  </si>
  <si>
    <t>103,263</t>
  </si>
  <si>
    <t>Použití figury:</t>
  </si>
  <si>
    <t>VV0031</t>
  </si>
  <si>
    <t>Výkaz (31)</t>
  </si>
  <si>
    <t>570,774</t>
  </si>
  <si>
    <t>VV0032</t>
  </si>
  <si>
    <t>Výkaz (32)</t>
  </si>
  <si>
    <t>1536,941</t>
  </si>
  <si>
    <t>VV0033</t>
  </si>
  <si>
    <t>Výkaz (33)</t>
  </si>
  <si>
    <t>852,012</t>
  </si>
  <si>
    <t>VV0034</t>
  </si>
  <si>
    <t>Výkaz (34)</t>
  </si>
  <si>
    <t>426,006</t>
  </si>
  <si>
    <t>VV0035</t>
  </si>
  <si>
    <t>Výkaz (35)</t>
  </si>
  <si>
    <t>507,545</t>
  </si>
  <si>
    <t>VV0036</t>
  </si>
  <si>
    <t>Výkaz (36)</t>
  </si>
  <si>
    <t>VV0037</t>
  </si>
  <si>
    <t>Výkaz (38)</t>
  </si>
  <si>
    <t>422,731</t>
  </si>
  <si>
    <t>VV0038</t>
  </si>
  <si>
    <t>Výkaz (39)</t>
  </si>
  <si>
    <t>39,976</t>
  </si>
  <si>
    <t>VV0039</t>
  </si>
  <si>
    <t>Výkaz (40)</t>
  </si>
  <si>
    <t>16,104</t>
  </si>
  <si>
    <t>VV0040</t>
  </si>
  <si>
    <t>Výkaz (41)</t>
  </si>
  <si>
    <t>27,591</t>
  </si>
  <si>
    <t>VV0041</t>
  </si>
  <si>
    <t>Výkaz (42)</t>
  </si>
  <si>
    <t>53,581</t>
  </si>
  <si>
    <t>VV0042</t>
  </si>
  <si>
    <t>Výkaz (43)</t>
  </si>
  <si>
    <t>57,583</t>
  </si>
  <si>
    <t>VV0043</t>
  </si>
  <si>
    <t>Výkaz (44)</t>
  </si>
  <si>
    <t>4,988</t>
  </si>
  <si>
    <t>VV0044</t>
  </si>
  <si>
    <t>Výkaz (45)</t>
  </si>
  <si>
    <t>15,910</t>
  </si>
  <si>
    <t>VV0045</t>
  </si>
  <si>
    <t>Výkaz (46)</t>
  </si>
  <si>
    <t>133,438</t>
  </si>
  <si>
    <t>VV0046</t>
  </si>
  <si>
    <t>Výkaz (47)</t>
  </si>
  <si>
    <t>639,662</t>
  </si>
  <si>
    <t>VV0047</t>
  </si>
  <si>
    <t>Výkaz (48)</t>
  </si>
  <si>
    <t>293,262</t>
  </si>
  <si>
    <t>VV0048</t>
  </si>
  <si>
    <t>95,777</t>
  </si>
  <si>
    <t>VV0049</t>
  </si>
  <si>
    <t>Výkaz (49)</t>
  </si>
  <si>
    <t>39,873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</si>
</sst>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workbookViewId="0">
      <selection activeCell="B1" sqref="B1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6" t="s">
        <v>5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212" t="s">
        <v>13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R5" s="19"/>
      <c r="BS5" s="16" t="s">
        <v>6</v>
      </c>
    </row>
    <row r="6" spans="1:74" ht="36.950000000000003" customHeight="1">
      <c r="B6" s="19"/>
      <c r="D6" s="24" t="s">
        <v>14</v>
      </c>
      <c r="K6" s="214" t="s">
        <v>15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24</v>
      </c>
      <c r="AK11" s="25" t="s">
        <v>25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26</v>
      </c>
      <c r="AK13" s="25" t="s">
        <v>23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27</v>
      </c>
      <c r="AK14" s="25" t="s">
        <v>25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28</v>
      </c>
      <c r="AK16" s="25" t="s">
        <v>23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29</v>
      </c>
      <c r="AK17" s="25" t="s">
        <v>25</v>
      </c>
      <c r="AN17" s="23" t="s">
        <v>1</v>
      </c>
      <c r="AR17" s="19"/>
      <c r="BS17" s="16" t="s">
        <v>30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31</v>
      </c>
      <c r="AK19" s="25" t="s">
        <v>23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32</v>
      </c>
      <c r="AK20" s="25" t="s">
        <v>25</v>
      </c>
      <c r="AN20" s="23" t="s">
        <v>1</v>
      </c>
      <c r="AR20" s="19"/>
      <c r="BS20" s="16" t="s">
        <v>30</v>
      </c>
    </row>
    <row r="21" spans="2:71" ht="6.95" customHeight="1">
      <c r="B21" s="19"/>
      <c r="AR21" s="19"/>
    </row>
    <row r="22" spans="2:71" ht="12" customHeight="1">
      <c r="B22" s="19"/>
      <c r="D22" s="25" t="s">
        <v>33</v>
      </c>
      <c r="AR22" s="19"/>
    </row>
    <row r="23" spans="2:71" ht="16.5" customHeight="1">
      <c r="B23" s="19"/>
      <c r="E23" s="215" t="s">
        <v>1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6">
        <f>ROUND(AG94,2)</f>
        <v>0</v>
      </c>
      <c r="AL26" s="217"/>
      <c r="AM26" s="217"/>
      <c r="AN26" s="217"/>
      <c r="AO26" s="217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218" t="s">
        <v>35</v>
      </c>
      <c r="M28" s="218"/>
      <c r="N28" s="218"/>
      <c r="O28" s="218"/>
      <c r="P28" s="218"/>
      <c r="W28" s="218" t="s">
        <v>36</v>
      </c>
      <c r="X28" s="218"/>
      <c r="Y28" s="218"/>
      <c r="Z28" s="218"/>
      <c r="AA28" s="218"/>
      <c r="AB28" s="218"/>
      <c r="AC28" s="218"/>
      <c r="AD28" s="218"/>
      <c r="AE28" s="218"/>
      <c r="AK28" s="218" t="s">
        <v>37</v>
      </c>
      <c r="AL28" s="218"/>
      <c r="AM28" s="218"/>
      <c r="AN28" s="218"/>
      <c r="AO28" s="218"/>
      <c r="AR28" s="28"/>
    </row>
    <row r="29" spans="2:71" s="2" customFormat="1" ht="14.45" customHeight="1">
      <c r="B29" s="32"/>
      <c r="D29" s="25" t="s">
        <v>38</v>
      </c>
      <c r="F29" s="25" t="s">
        <v>39</v>
      </c>
      <c r="L29" s="219">
        <v>0.21</v>
      </c>
      <c r="M29" s="220"/>
      <c r="N29" s="220"/>
      <c r="O29" s="220"/>
      <c r="P29" s="220"/>
      <c r="W29" s="221">
        <f>ROUND(AZ94, 2)</f>
        <v>0</v>
      </c>
      <c r="X29" s="220"/>
      <c r="Y29" s="220"/>
      <c r="Z29" s="220"/>
      <c r="AA29" s="220"/>
      <c r="AB29" s="220"/>
      <c r="AC29" s="220"/>
      <c r="AD29" s="220"/>
      <c r="AE29" s="220"/>
      <c r="AK29" s="221">
        <f>ROUND(AV94, 2)</f>
        <v>0</v>
      </c>
      <c r="AL29" s="220"/>
      <c r="AM29" s="220"/>
      <c r="AN29" s="220"/>
      <c r="AO29" s="220"/>
      <c r="AR29" s="32"/>
    </row>
    <row r="30" spans="2:71" s="2" customFormat="1" ht="14.45" customHeight="1">
      <c r="B30" s="32"/>
      <c r="F30" s="25" t="s">
        <v>40</v>
      </c>
      <c r="L30" s="219">
        <v>0.12</v>
      </c>
      <c r="M30" s="220"/>
      <c r="N30" s="220"/>
      <c r="O30" s="220"/>
      <c r="P30" s="220"/>
      <c r="W30" s="221">
        <f>ROUND(BA94, 2)</f>
        <v>0</v>
      </c>
      <c r="X30" s="220"/>
      <c r="Y30" s="220"/>
      <c r="Z30" s="220"/>
      <c r="AA30" s="220"/>
      <c r="AB30" s="220"/>
      <c r="AC30" s="220"/>
      <c r="AD30" s="220"/>
      <c r="AE30" s="220"/>
      <c r="AK30" s="221">
        <f>ROUND(AW94, 2)</f>
        <v>0</v>
      </c>
      <c r="AL30" s="220"/>
      <c r="AM30" s="220"/>
      <c r="AN30" s="220"/>
      <c r="AO30" s="220"/>
      <c r="AR30" s="32"/>
    </row>
    <row r="31" spans="2:71" s="2" customFormat="1" ht="14.45" hidden="1" customHeight="1">
      <c r="B31" s="32"/>
      <c r="F31" s="25" t="s">
        <v>41</v>
      </c>
      <c r="L31" s="219">
        <v>0.21</v>
      </c>
      <c r="M31" s="220"/>
      <c r="N31" s="220"/>
      <c r="O31" s="220"/>
      <c r="P31" s="220"/>
      <c r="W31" s="221">
        <f>ROUND(BB94, 2)</f>
        <v>0</v>
      </c>
      <c r="X31" s="220"/>
      <c r="Y31" s="220"/>
      <c r="Z31" s="220"/>
      <c r="AA31" s="220"/>
      <c r="AB31" s="220"/>
      <c r="AC31" s="220"/>
      <c r="AD31" s="220"/>
      <c r="AE31" s="220"/>
      <c r="AK31" s="221">
        <v>0</v>
      </c>
      <c r="AL31" s="220"/>
      <c r="AM31" s="220"/>
      <c r="AN31" s="220"/>
      <c r="AO31" s="220"/>
      <c r="AR31" s="32"/>
    </row>
    <row r="32" spans="2:71" s="2" customFormat="1" ht="14.45" hidden="1" customHeight="1">
      <c r="B32" s="32"/>
      <c r="F32" s="25" t="s">
        <v>42</v>
      </c>
      <c r="L32" s="219">
        <v>0.12</v>
      </c>
      <c r="M32" s="220"/>
      <c r="N32" s="220"/>
      <c r="O32" s="220"/>
      <c r="P32" s="220"/>
      <c r="W32" s="221">
        <f>ROUND(BC94, 2)</f>
        <v>0</v>
      </c>
      <c r="X32" s="220"/>
      <c r="Y32" s="220"/>
      <c r="Z32" s="220"/>
      <c r="AA32" s="220"/>
      <c r="AB32" s="220"/>
      <c r="AC32" s="220"/>
      <c r="AD32" s="220"/>
      <c r="AE32" s="220"/>
      <c r="AK32" s="221">
        <v>0</v>
      </c>
      <c r="AL32" s="220"/>
      <c r="AM32" s="220"/>
      <c r="AN32" s="220"/>
      <c r="AO32" s="220"/>
      <c r="AR32" s="32"/>
    </row>
    <row r="33" spans="2:44" s="2" customFormat="1" ht="14.45" hidden="1" customHeight="1">
      <c r="B33" s="32"/>
      <c r="F33" s="25" t="s">
        <v>43</v>
      </c>
      <c r="L33" s="219">
        <v>0</v>
      </c>
      <c r="M33" s="220"/>
      <c r="N33" s="220"/>
      <c r="O33" s="220"/>
      <c r="P33" s="220"/>
      <c r="W33" s="221">
        <f>ROUND(BD94, 2)</f>
        <v>0</v>
      </c>
      <c r="X33" s="220"/>
      <c r="Y33" s="220"/>
      <c r="Z33" s="220"/>
      <c r="AA33" s="220"/>
      <c r="AB33" s="220"/>
      <c r="AC33" s="220"/>
      <c r="AD33" s="220"/>
      <c r="AE33" s="220"/>
      <c r="AK33" s="221">
        <v>0</v>
      </c>
      <c r="AL33" s="220"/>
      <c r="AM33" s="220"/>
      <c r="AN33" s="220"/>
      <c r="AO33" s="220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225" t="s">
        <v>46</v>
      </c>
      <c r="Y35" s="223"/>
      <c r="Z35" s="223"/>
      <c r="AA35" s="223"/>
      <c r="AB35" s="223"/>
      <c r="AC35" s="35"/>
      <c r="AD35" s="35"/>
      <c r="AE35" s="35"/>
      <c r="AF35" s="35"/>
      <c r="AG35" s="35"/>
      <c r="AH35" s="35"/>
      <c r="AI35" s="35"/>
      <c r="AJ35" s="35"/>
      <c r="AK35" s="222">
        <f>SUM(AK26:AK33)</f>
        <v>0</v>
      </c>
      <c r="AL35" s="223"/>
      <c r="AM35" s="223"/>
      <c r="AN35" s="223"/>
      <c r="AO35" s="224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202513-3</v>
      </c>
      <c r="AR84" s="44"/>
    </row>
    <row r="85" spans="1:91" s="4" customFormat="1" ht="36.950000000000003" customHeight="1">
      <c r="B85" s="45"/>
      <c r="C85" s="46" t="s">
        <v>14</v>
      </c>
      <c r="L85" s="193" t="str">
        <f>K6</f>
        <v>Výukový pavilon Lesovna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>Areál ČZU, p.č. 1627/1, Suchdol</v>
      </c>
      <c r="AI87" s="25" t="s">
        <v>20</v>
      </c>
      <c r="AM87" s="195" t="str">
        <f>IF(AN8= "","",AN8)</f>
        <v>5. 6. 2025</v>
      </c>
      <c r="AN87" s="195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22</v>
      </c>
      <c r="L89" s="3" t="str">
        <f>IF(E11= "","",E11)</f>
        <v>ČZU v Praze, Kamýcká 129, P6</v>
      </c>
      <c r="AI89" s="25" t="s">
        <v>28</v>
      </c>
      <c r="AM89" s="196" t="str">
        <f>IF(E17="","",E17)</f>
        <v>MJÖLKING s.r.o.</v>
      </c>
      <c r="AN89" s="197"/>
      <c r="AO89" s="197"/>
      <c r="AP89" s="197"/>
      <c r="AR89" s="28"/>
      <c r="AS89" s="198" t="s">
        <v>54</v>
      </c>
      <c r="AT89" s="19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5" t="s">
        <v>26</v>
      </c>
      <c r="L90" s="3" t="str">
        <f>IF(E14="","",E14)</f>
        <v xml:space="preserve"> </v>
      </c>
      <c r="AI90" s="25" t="s">
        <v>31</v>
      </c>
      <c r="AM90" s="196" t="str">
        <f>IF(E20="","",E20)</f>
        <v>Ing. Martin Macoun</v>
      </c>
      <c r="AN90" s="197"/>
      <c r="AO90" s="197"/>
      <c r="AP90" s="197"/>
      <c r="AR90" s="28"/>
      <c r="AS90" s="200"/>
      <c r="AT90" s="201"/>
      <c r="BD90" s="52"/>
    </row>
    <row r="91" spans="1:91" s="1" customFormat="1" ht="10.9" customHeight="1">
      <c r="B91" s="28"/>
      <c r="AR91" s="28"/>
      <c r="AS91" s="200"/>
      <c r="AT91" s="201"/>
      <c r="BD91" s="52"/>
    </row>
    <row r="92" spans="1:91" s="1" customFormat="1" ht="29.25" customHeight="1">
      <c r="B92" s="28"/>
      <c r="C92" s="202" t="s">
        <v>55</v>
      </c>
      <c r="D92" s="203"/>
      <c r="E92" s="203"/>
      <c r="F92" s="203"/>
      <c r="G92" s="203"/>
      <c r="H92" s="53"/>
      <c r="I92" s="204" t="s">
        <v>56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6" t="s">
        <v>57</v>
      </c>
      <c r="AH92" s="203"/>
      <c r="AI92" s="203"/>
      <c r="AJ92" s="203"/>
      <c r="AK92" s="203"/>
      <c r="AL92" s="203"/>
      <c r="AM92" s="203"/>
      <c r="AN92" s="204" t="s">
        <v>58</v>
      </c>
      <c r="AO92" s="203"/>
      <c r="AP92" s="205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10">
        <f>ROUND(SUM(AG95:AG99),2)</f>
        <v>0</v>
      </c>
      <c r="AH94" s="210"/>
      <c r="AI94" s="210"/>
      <c r="AJ94" s="210"/>
      <c r="AK94" s="210"/>
      <c r="AL94" s="210"/>
      <c r="AM94" s="210"/>
      <c r="AN94" s="211">
        <f t="shared" ref="AN94:AN99" si="0">SUM(AG94,AT94)</f>
        <v>0</v>
      </c>
      <c r="AO94" s="211"/>
      <c r="AP94" s="211"/>
      <c r="AQ94" s="63" t="s">
        <v>1</v>
      </c>
      <c r="AR94" s="59"/>
      <c r="AS94" s="64">
        <f>ROUND(SUM(AS95:AS99),2)</f>
        <v>0</v>
      </c>
      <c r="AT94" s="65">
        <f t="shared" ref="AT94:AT99" si="1">ROUND(SUM(AV94:AW94),2)</f>
        <v>0</v>
      </c>
      <c r="AU94" s="66">
        <f>ROUND(SUM(AU95:AU99),5)</f>
        <v>1470.29296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ROUND(SUM(AZ95:AZ99),2)</f>
        <v>0</v>
      </c>
      <c r="BA94" s="65">
        <f>ROUND(SUM(BA95:BA99),2)</f>
        <v>0</v>
      </c>
      <c r="BB94" s="65">
        <f>ROUND(SUM(BB95:BB99),2)</f>
        <v>0</v>
      </c>
      <c r="BC94" s="65">
        <f>ROUND(SUM(BC95:BC99),2)</f>
        <v>0</v>
      </c>
      <c r="BD94" s="67">
        <f>ROUND(SUM(BD95:BD99),2)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1:91" s="6" customFormat="1" ht="16.5" customHeight="1">
      <c r="A95" s="70" t="s">
        <v>78</v>
      </c>
      <c r="B95" s="71"/>
      <c r="C95" s="72"/>
      <c r="D95" s="209" t="s">
        <v>79</v>
      </c>
      <c r="E95" s="209"/>
      <c r="F95" s="209"/>
      <c r="G95" s="209"/>
      <c r="H95" s="209"/>
      <c r="I95" s="73"/>
      <c r="J95" s="209" t="s">
        <v>80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7">
        <f>'202504A - 01-ASŘ - kerami...'!J32</f>
        <v>0</v>
      </c>
      <c r="AH95" s="208"/>
      <c r="AI95" s="208"/>
      <c r="AJ95" s="208"/>
      <c r="AK95" s="208"/>
      <c r="AL95" s="208"/>
      <c r="AM95" s="208"/>
      <c r="AN95" s="207">
        <f t="shared" si="0"/>
        <v>0</v>
      </c>
      <c r="AO95" s="208"/>
      <c r="AP95" s="208"/>
      <c r="AQ95" s="74" t="s">
        <v>81</v>
      </c>
      <c r="AR95" s="71"/>
      <c r="AS95" s="75">
        <v>0</v>
      </c>
      <c r="AT95" s="76">
        <f t="shared" si="1"/>
        <v>0</v>
      </c>
      <c r="AU95" s="77">
        <f>'202504A - 01-ASŘ - kerami...'!P133</f>
        <v>744.49261699999988</v>
      </c>
      <c r="AV95" s="76">
        <f>'202504A - 01-ASŘ - kerami...'!J35</f>
        <v>0</v>
      </c>
      <c r="AW95" s="76">
        <f>'202504A - 01-ASŘ - kerami...'!J36</f>
        <v>0</v>
      </c>
      <c r="AX95" s="76">
        <f>'202504A - 01-ASŘ - kerami...'!J37</f>
        <v>0</v>
      </c>
      <c r="AY95" s="76">
        <f>'202504A - 01-ASŘ - kerami...'!J38</f>
        <v>0</v>
      </c>
      <c r="AZ95" s="76">
        <f>'202504A - 01-ASŘ - kerami...'!F35</f>
        <v>0</v>
      </c>
      <c r="BA95" s="76">
        <f>'202504A - 01-ASŘ - kerami...'!F36</f>
        <v>0</v>
      </c>
      <c r="BB95" s="76">
        <f>'202504A - 01-ASŘ - kerami...'!F37</f>
        <v>0</v>
      </c>
      <c r="BC95" s="76">
        <f>'202504A - 01-ASŘ - kerami...'!F38</f>
        <v>0</v>
      </c>
      <c r="BD95" s="78">
        <f>'202504A - 01-ASŘ - kerami...'!F39</f>
        <v>0</v>
      </c>
      <c r="BT95" s="79" t="s">
        <v>82</v>
      </c>
      <c r="BV95" s="79" t="s">
        <v>76</v>
      </c>
      <c r="BW95" s="79" t="s">
        <v>83</v>
      </c>
      <c r="BX95" s="79" t="s">
        <v>4</v>
      </c>
      <c r="CL95" s="79" t="s">
        <v>1</v>
      </c>
      <c r="CM95" s="79" t="s">
        <v>84</v>
      </c>
    </row>
    <row r="96" spans="1:91" s="6" customFormat="1" ht="16.5" customHeight="1">
      <c r="A96" s="70" t="s">
        <v>78</v>
      </c>
      <c r="B96" s="71"/>
      <c r="C96" s="72"/>
      <c r="D96" s="209" t="s">
        <v>85</v>
      </c>
      <c r="E96" s="209"/>
      <c r="F96" s="209"/>
      <c r="G96" s="209"/>
      <c r="H96" s="209"/>
      <c r="I96" s="73"/>
      <c r="J96" s="209" t="s">
        <v>86</v>
      </c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7">
        <f>'202504B - 02-VO'!J32</f>
        <v>0</v>
      </c>
      <c r="AH96" s="208"/>
      <c r="AI96" s="208"/>
      <c r="AJ96" s="208"/>
      <c r="AK96" s="208"/>
      <c r="AL96" s="208"/>
      <c r="AM96" s="208"/>
      <c r="AN96" s="207">
        <f t="shared" si="0"/>
        <v>0</v>
      </c>
      <c r="AO96" s="208"/>
      <c r="AP96" s="208"/>
      <c r="AQ96" s="74" t="s">
        <v>81</v>
      </c>
      <c r="AR96" s="71"/>
      <c r="AS96" s="75">
        <v>0</v>
      </c>
      <c r="AT96" s="76">
        <f t="shared" si="1"/>
        <v>0</v>
      </c>
      <c r="AU96" s="77">
        <f>'202504B - 02-VO'!P127</f>
        <v>475.39416</v>
      </c>
      <c r="AV96" s="76">
        <f>'202504B - 02-VO'!J35</f>
        <v>0</v>
      </c>
      <c r="AW96" s="76">
        <f>'202504B - 02-VO'!J36</f>
        <v>0</v>
      </c>
      <c r="AX96" s="76">
        <f>'202504B - 02-VO'!J37</f>
        <v>0</v>
      </c>
      <c r="AY96" s="76">
        <f>'202504B - 02-VO'!J38</f>
        <v>0</v>
      </c>
      <c r="AZ96" s="76">
        <f>'202504B - 02-VO'!F35</f>
        <v>0</v>
      </c>
      <c r="BA96" s="76">
        <f>'202504B - 02-VO'!F36</f>
        <v>0</v>
      </c>
      <c r="BB96" s="76">
        <f>'202504B - 02-VO'!F37</f>
        <v>0</v>
      </c>
      <c r="BC96" s="76">
        <f>'202504B - 02-VO'!F38</f>
        <v>0</v>
      </c>
      <c r="BD96" s="78">
        <f>'202504B - 02-VO'!F39</f>
        <v>0</v>
      </c>
      <c r="BT96" s="79" t="s">
        <v>82</v>
      </c>
      <c r="BV96" s="79" t="s">
        <v>76</v>
      </c>
      <c r="BW96" s="79" t="s">
        <v>87</v>
      </c>
      <c r="BX96" s="79" t="s">
        <v>4</v>
      </c>
      <c r="CL96" s="79" t="s">
        <v>1</v>
      </c>
      <c r="CM96" s="79" t="s">
        <v>84</v>
      </c>
    </row>
    <row r="97" spans="1:91" s="6" customFormat="1" ht="24.75" customHeight="1">
      <c r="A97" s="70" t="s">
        <v>78</v>
      </c>
      <c r="B97" s="71"/>
      <c r="C97" s="72"/>
      <c r="D97" s="209" t="s">
        <v>88</v>
      </c>
      <c r="E97" s="209"/>
      <c r="F97" s="209"/>
      <c r="G97" s="209"/>
      <c r="H97" s="209"/>
      <c r="I97" s="73"/>
      <c r="J97" s="209" t="s">
        <v>89</v>
      </c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7">
        <f>'202504C - 03-Klempíř'!J32</f>
        <v>0</v>
      </c>
      <c r="AH97" s="208"/>
      <c r="AI97" s="208"/>
      <c r="AJ97" s="208"/>
      <c r="AK97" s="208"/>
      <c r="AL97" s="208"/>
      <c r="AM97" s="208"/>
      <c r="AN97" s="207">
        <f t="shared" si="0"/>
        <v>0</v>
      </c>
      <c r="AO97" s="208"/>
      <c r="AP97" s="208"/>
      <c r="AQ97" s="74" t="s">
        <v>81</v>
      </c>
      <c r="AR97" s="71"/>
      <c r="AS97" s="75">
        <v>0</v>
      </c>
      <c r="AT97" s="76">
        <f t="shared" si="1"/>
        <v>0</v>
      </c>
      <c r="AU97" s="77">
        <f>'202504C - 03-Klempíř'!P126</f>
        <v>236.21233299999997</v>
      </c>
      <c r="AV97" s="76">
        <f>'202504C - 03-Klempíř'!J35</f>
        <v>0</v>
      </c>
      <c r="AW97" s="76">
        <f>'202504C - 03-Klempíř'!J36</f>
        <v>0</v>
      </c>
      <c r="AX97" s="76">
        <f>'202504C - 03-Klempíř'!J37</f>
        <v>0</v>
      </c>
      <c r="AY97" s="76">
        <f>'202504C - 03-Klempíř'!J38</f>
        <v>0</v>
      </c>
      <c r="AZ97" s="76">
        <f>'202504C - 03-Klempíř'!F35</f>
        <v>0</v>
      </c>
      <c r="BA97" s="76">
        <f>'202504C - 03-Klempíř'!F36</f>
        <v>0</v>
      </c>
      <c r="BB97" s="76">
        <f>'202504C - 03-Klempíř'!F37</f>
        <v>0</v>
      </c>
      <c r="BC97" s="76">
        <f>'202504C - 03-Klempíř'!F38</f>
        <v>0</v>
      </c>
      <c r="BD97" s="78">
        <f>'202504C - 03-Klempíř'!F39</f>
        <v>0</v>
      </c>
      <c r="BT97" s="79" t="s">
        <v>82</v>
      </c>
      <c r="BV97" s="79" t="s">
        <v>76</v>
      </c>
      <c r="BW97" s="79" t="s">
        <v>90</v>
      </c>
      <c r="BX97" s="79" t="s">
        <v>4</v>
      </c>
      <c r="CL97" s="79" t="s">
        <v>1</v>
      </c>
      <c r="CM97" s="79" t="s">
        <v>84</v>
      </c>
    </row>
    <row r="98" spans="1:91" s="6" customFormat="1" ht="24.75" customHeight="1">
      <c r="A98" s="70" t="s">
        <v>78</v>
      </c>
      <c r="B98" s="71"/>
      <c r="C98" s="72"/>
      <c r="D98" s="209" t="s">
        <v>91</v>
      </c>
      <c r="E98" s="209"/>
      <c r="F98" s="209"/>
      <c r="G98" s="209"/>
      <c r="H98" s="209"/>
      <c r="I98" s="73"/>
      <c r="J98" s="209" t="s">
        <v>92</v>
      </c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7">
        <f>'202504D - 04-Zámečník'!J32</f>
        <v>0</v>
      </c>
      <c r="AH98" s="208"/>
      <c r="AI98" s="208"/>
      <c r="AJ98" s="208"/>
      <c r="AK98" s="208"/>
      <c r="AL98" s="208"/>
      <c r="AM98" s="208"/>
      <c r="AN98" s="207">
        <f t="shared" si="0"/>
        <v>0</v>
      </c>
      <c r="AO98" s="208"/>
      <c r="AP98" s="208"/>
      <c r="AQ98" s="74" t="s">
        <v>81</v>
      </c>
      <c r="AR98" s="71"/>
      <c r="AS98" s="75">
        <v>0</v>
      </c>
      <c r="AT98" s="76">
        <f t="shared" si="1"/>
        <v>0</v>
      </c>
      <c r="AU98" s="77">
        <f>'202504D - 04-Zámečník'!P129</f>
        <v>14.193849999999999</v>
      </c>
      <c r="AV98" s="76">
        <f>'202504D - 04-Zámečník'!J35</f>
        <v>0</v>
      </c>
      <c r="AW98" s="76">
        <f>'202504D - 04-Zámečník'!J36</f>
        <v>0</v>
      </c>
      <c r="AX98" s="76">
        <f>'202504D - 04-Zámečník'!J37</f>
        <v>0</v>
      </c>
      <c r="AY98" s="76">
        <f>'202504D - 04-Zámečník'!J38</f>
        <v>0</v>
      </c>
      <c r="AZ98" s="76">
        <f>'202504D - 04-Zámečník'!F35</f>
        <v>0</v>
      </c>
      <c r="BA98" s="76">
        <f>'202504D - 04-Zámečník'!F36</f>
        <v>0</v>
      </c>
      <c r="BB98" s="76">
        <f>'202504D - 04-Zámečník'!F37</f>
        <v>0</v>
      </c>
      <c r="BC98" s="76">
        <f>'202504D - 04-Zámečník'!F38</f>
        <v>0</v>
      </c>
      <c r="BD98" s="78">
        <f>'202504D - 04-Zámečník'!F39</f>
        <v>0</v>
      </c>
      <c r="BT98" s="79" t="s">
        <v>82</v>
      </c>
      <c r="BV98" s="79" t="s">
        <v>76</v>
      </c>
      <c r="BW98" s="79" t="s">
        <v>93</v>
      </c>
      <c r="BX98" s="79" t="s">
        <v>4</v>
      </c>
      <c r="CL98" s="79" t="s">
        <v>1</v>
      </c>
      <c r="CM98" s="79" t="s">
        <v>84</v>
      </c>
    </row>
    <row r="99" spans="1:91" s="6" customFormat="1" ht="24.75" customHeight="1">
      <c r="A99" s="70" t="s">
        <v>78</v>
      </c>
      <c r="B99" s="71"/>
      <c r="C99" s="72"/>
      <c r="D99" s="209" t="s">
        <v>94</v>
      </c>
      <c r="E99" s="209"/>
      <c r="F99" s="209"/>
      <c r="G99" s="209"/>
      <c r="H99" s="209"/>
      <c r="I99" s="73"/>
      <c r="J99" s="209" t="s">
        <v>95</v>
      </c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7">
        <f>'202504G - 07-Ostatní'!J32</f>
        <v>0</v>
      </c>
      <c r="AH99" s="208"/>
      <c r="AI99" s="208"/>
      <c r="AJ99" s="208"/>
      <c r="AK99" s="208"/>
      <c r="AL99" s="208"/>
      <c r="AM99" s="208"/>
      <c r="AN99" s="207">
        <f t="shared" si="0"/>
        <v>0</v>
      </c>
      <c r="AO99" s="208"/>
      <c r="AP99" s="208"/>
      <c r="AQ99" s="74" t="s">
        <v>81</v>
      </c>
      <c r="AR99" s="71"/>
      <c r="AS99" s="80">
        <v>0</v>
      </c>
      <c r="AT99" s="81">
        <f t="shared" si="1"/>
        <v>0</v>
      </c>
      <c r="AU99" s="82">
        <f>'202504G - 07-Ostatní'!P121</f>
        <v>0</v>
      </c>
      <c r="AV99" s="81">
        <f>'202504G - 07-Ostatní'!J35</f>
        <v>0</v>
      </c>
      <c r="AW99" s="81">
        <f>'202504G - 07-Ostatní'!J36</f>
        <v>0</v>
      </c>
      <c r="AX99" s="81">
        <f>'202504G - 07-Ostatní'!J37</f>
        <v>0</v>
      </c>
      <c r="AY99" s="81">
        <f>'202504G - 07-Ostatní'!J38</f>
        <v>0</v>
      </c>
      <c r="AZ99" s="81">
        <f>'202504G - 07-Ostatní'!F35</f>
        <v>0</v>
      </c>
      <c r="BA99" s="81">
        <f>'202504G - 07-Ostatní'!F36</f>
        <v>0</v>
      </c>
      <c r="BB99" s="81">
        <f>'202504G - 07-Ostatní'!F37</f>
        <v>0</v>
      </c>
      <c r="BC99" s="81">
        <f>'202504G - 07-Ostatní'!F38</f>
        <v>0</v>
      </c>
      <c r="BD99" s="83">
        <f>'202504G - 07-Ostatní'!F39</f>
        <v>0</v>
      </c>
      <c r="BT99" s="79" t="s">
        <v>82</v>
      </c>
      <c r="BV99" s="79" t="s">
        <v>76</v>
      </c>
      <c r="BW99" s="79" t="s">
        <v>96</v>
      </c>
      <c r="BX99" s="79" t="s">
        <v>4</v>
      </c>
      <c r="CL99" s="79" t="s">
        <v>1</v>
      </c>
      <c r="CM99" s="79" t="s">
        <v>84</v>
      </c>
    </row>
    <row r="100" spans="1:91" s="1" customFormat="1" ht="30" customHeight="1">
      <c r="B100" s="28"/>
      <c r="AR100" s="28"/>
    </row>
    <row r="101" spans="1:91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28"/>
    </row>
  </sheetData>
  <mergeCells count="56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202504A - 01-ASŘ - kerami...'!C2" display="/" xr:uid="{00000000-0004-0000-0000-000000000000}"/>
    <hyperlink ref="A96" location="'202504B - 02-VO'!C2" display="/" xr:uid="{00000000-0004-0000-0000-000001000000}"/>
    <hyperlink ref="A97" location="'202504C - 03-Klempíř'!C2" display="/" xr:uid="{00000000-0004-0000-0000-000002000000}"/>
    <hyperlink ref="A98" location="'202504D - 04-Zámečník'!C2" display="/" xr:uid="{00000000-0004-0000-0000-000003000000}"/>
    <hyperlink ref="A99" location="'202504G - 07-Ostatní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90"/>
  <sheetViews>
    <sheetView showGridLines="0" tabSelected="1" topLeftCell="A3" workbookViewId="0">
      <selection activeCell="J32" sqref="J32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56" ht="11.25"/>
    <row r="2" spans="2:56" ht="36.950000000000003" customHeight="1">
      <c r="L2" s="226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83</v>
      </c>
      <c r="AZ2" s="84" t="s">
        <v>97</v>
      </c>
      <c r="BA2" s="84" t="s">
        <v>98</v>
      </c>
      <c r="BB2" s="84" t="s">
        <v>1</v>
      </c>
      <c r="BC2" s="84" t="s">
        <v>99</v>
      </c>
      <c r="BD2" s="84" t="s">
        <v>100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56" ht="24.95" customHeight="1">
      <c r="B4" s="19"/>
      <c r="D4" s="20" t="s">
        <v>101</v>
      </c>
      <c r="L4" s="19"/>
      <c r="M4" s="85" t="s">
        <v>10</v>
      </c>
      <c r="AT4" s="16" t="s">
        <v>3</v>
      </c>
    </row>
    <row r="5" spans="2:56" ht="6.95" customHeight="1">
      <c r="B5" s="19"/>
      <c r="L5" s="19"/>
    </row>
    <row r="6" spans="2:56" ht="12" customHeight="1">
      <c r="B6" s="19"/>
      <c r="D6" s="25" t="s">
        <v>14</v>
      </c>
      <c r="L6" s="19"/>
    </row>
    <row r="7" spans="2:56" ht="16.5" customHeight="1">
      <c r="B7" s="19"/>
      <c r="E7" s="227" t="str">
        <f>'Rekapitulace stavby'!K6</f>
        <v>Výukový pavilon Lesovna</v>
      </c>
      <c r="F7" s="228"/>
      <c r="G7" s="228"/>
      <c r="H7" s="228"/>
      <c r="L7" s="19"/>
    </row>
    <row r="8" spans="2:56" s="1" customFormat="1" ht="12" customHeight="1">
      <c r="B8" s="28"/>
      <c r="D8" s="25" t="s">
        <v>102</v>
      </c>
      <c r="L8" s="28"/>
    </row>
    <row r="9" spans="2:56" s="1" customFormat="1" ht="16.5" customHeight="1">
      <c r="B9" s="28"/>
      <c r="E9" s="193" t="s">
        <v>103</v>
      </c>
      <c r="F9" s="229"/>
      <c r="G9" s="229"/>
      <c r="H9" s="229"/>
      <c r="L9" s="28"/>
    </row>
    <row r="10" spans="2:56" s="1" customFormat="1" ht="11.25">
      <c r="B10" s="28"/>
      <c r="L10" s="28"/>
    </row>
    <row r="11" spans="2:5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5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5. 6. 2025</v>
      </c>
      <c r="L12" s="28"/>
    </row>
    <row r="13" spans="2:56" s="1" customFormat="1" ht="10.9" customHeight="1">
      <c r="B13" s="28"/>
      <c r="L13" s="28"/>
    </row>
    <row r="14" spans="2:5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5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56" s="1" customFormat="1" ht="6.95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12" t="str">
        <f>'Rekapitulace stavby'!E14</f>
        <v xml:space="preserve"> </v>
      </c>
      <c r="F18" s="212"/>
      <c r="G18" s="212"/>
      <c r="H18" s="212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215" t="s">
        <v>1</v>
      </c>
      <c r="F27" s="215"/>
      <c r="G27" s="215"/>
      <c r="H27" s="215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104</v>
      </c>
      <c r="J30" s="87">
        <f>J96</f>
        <v>0</v>
      </c>
      <c r="L30" s="28"/>
    </row>
    <row r="31" spans="2:12" s="1" customFormat="1" ht="14.45" customHeight="1">
      <c r="B31" s="28"/>
      <c r="D31" s="88" t="s">
        <v>105</v>
      </c>
      <c r="J31" s="87">
        <f>J108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ROUND((SUM(BE108:BE113) + SUM(BE133:BE189)),  2)</f>
        <v>0</v>
      </c>
      <c r="I35" s="91">
        <v>0.21</v>
      </c>
      <c r="J35" s="90">
        <f>ROUND(((SUM(BE108:BE113) + SUM(BE133:BE189))*I35),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ROUND((SUM(BF108:BF113) + SUM(BF133:BF189)),  2)</f>
        <v>0</v>
      </c>
      <c r="I36" s="91">
        <v>0.12</v>
      </c>
      <c r="J36" s="90">
        <f>ROUND(((SUM(BF108:BF113) + SUM(BF133:BF189))*I36),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ROUND((SUM(BG108:BG113) + SUM(BG133:BG189)),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ROUND((SUM(BH108:BH113) + SUM(BH133:BH189)),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ROUND((SUM(BI108:BI113) + SUM(BI133:BI189)),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106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27" t="str">
        <f>E7</f>
        <v>Výukový pavilon Lesovna</v>
      </c>
      <c r="F85" s="228"/>
      <c r="G85" s="228"/>
      <c r="H85" s="228"/>
      <c r="L85" s="28"/>
    </row>
    <row r="86" spans="2:47" s="1" customFormat="1" ht="12" customHeight="1">
      <c r="B86" s="28"/>
      <c r="C86" s="25" t="s">
        <v>102</v>
      </c>
      <c r="L86" s="28"/>
    </row>
    <row r="87" spans="2:47" s="1" customFormat="1" ht="16.5" customHeight="1">
      <c r="B87" s="28"/>
      <c r="E87" s="193" t="str">
        <f>E9</f>
        <v>202504A - 01-ASŘ - keramický obvodový plášť</v>
      </c>
      <c r="F87" s="229"/>
      <c r="G87" s="229"/>
      <c r="H87" s="22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5. 6. 2025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109</v>
      </c>
      <c r="J96" s="62">
        <f>J133</f>
        <v>0</v>
      </c>
      <c r="L96" s="28"/>
      <c r="AU96" s="16" t="s">
        <v>110</v>
      </c>
    </row>
    <row r="97" spans="2:65" s="8" customFormat="1" ht="24.95" customHeight="1">
      <c r="B97" s="103"/>
      <c r="D97" s="104" t="s">
        <v>111</v>
      </c>
      <c r="E97" s="105"/>
      <c r="F97" s="105"/>
      <c r="G97" s="105"/>
      <c r="H97" s="105"/>
      <c r="I97" s="105"/>
      <c r="J97" s="106">
        <f>J134</f>
        <v>0</v>
      </c>
      <c r="L97" s="103"/>
    </row>
    <row r="98" spans="2:65" s="9" customFormat="1" ht="19.899999999999999" customHeight="1">
      <c r="B98" s="107"/>
      <c r="D98" s="108" t="s">
        <v>112</v>
      </c>
      <c r="E98" s="109"/>
      <c r="F98" s="109"/>
      <c r="G98" s="109"/>
      <c r="H98" s="109"/>
      <c r="I98" s="109"/>
      <c r="J98" s="110">
        <f>J135</f>
        <v>0</v>
      </c>
      <c r="L98" s="107"/>
    </row>
    <row r="99" spans="2:65" s="8" customFormat="1" ht="24.95" customHeight="1">
      <c r="B99" s="103"/>
      <c r="D99" s="104" t="s">
        <v>113</v>
      </c>
      <c r="E99" s="105"/>
      <c r="F99" s="105"/>
      <c r="G99" s="105"/>
      <c r="H99" s="105"/>
      <c r="I99" s="105"/>
      <c r="J99" s="106">
        <f>J137</f>
        <v>0</v>
      </c>
      <c r="L99" s="103"/>
    </row>
    <row r="100" spans="2:65" s="9" customFormat="1" ht="19.899999999999999" customHeight="1">
      <c r="B100" s="107"/>
      <c r="D100" s="108" t="s">
        <v>114</v>
      </c>
      <c r="E100" s="109"/>
      <c r="F100" s="109"/>
      <c r="G100" s="109"/>
      <c r="H100" s="109"/>
      <c r="I100" s="109"/>
      <c r="J100" s="110">
        <f>J138</f>
        <v>0</v>
      </c>
      <c r="L100" s="107"/>
    </row>
    <row r="101" spans="2:65" s="9" customFormat="1" ht="19.899999999999999" customHeight="1">
      <c r="B101" s="107"/>
      <c r="D101" s="108" t="s">
        <v>115</v>
      </c>
      <c r="E101" s="109"/>
      <c r="F101" s="109"/>
      <c r="G101" s="109"/>
      <c r="H101" s="109"/>
      <c r="I101" s="109"/>
      <c r="J101" s="110">
        <f>J144</f>
        <v>0</v>
      </c>
      <c r="L101" s="107"/>
    </row>
    <row r="102" spans="2:65" s="9" customFormat="1" ht="19.899999999999999" customHeight="1">
      <c r="B102" s="107"/>
      <c r="D102" s="108" t="s">
        <v>116</v>
      </c>
      <c r="E102" s="109"/>
      <c r="F102" s="109"/>
      <c r="G102" s="109"/>
      <c r="H102" s="109"/>
      <c r="I102" s="109"/>
      <c r="J102" s="110">
        <f>J155</f>
        <v>0</v>
      </c>
      <c r="L102" s="107"/>
    </row>
    <row r="103" spans="2:65" s="9" customFormat="1" ht="19.899999999999999" customHeight="1">
      <c r="B103" s="107"/>
      <c r="D103" s="108" t="s">
        <v>117</v>
      </c>
      <c r="E103" s="109"/>
      <c r="F103" s="109"/>
      <c r="G103" s="109"/>
      <c r="H103" s="109"/>
      <c r="I103" s="109"/>
      <c r="J103" s="110">
        <f>J172</f>
        <v>0</v>
      </c>
      <c r="L103" s="107"/>
    </row>
    <row r="104" spans="2:65" s="9" customFormat="1" ht="19.899999999999999" customHeight="1">
      <c r="B104" s="107"/>
      <c r="D104" s="108" t="s">
        <v>118</v>
      </c>
      <c r="E104" s="109"/>
      <c r="F104" s="109"/>
      <c r="G104" s="109"/>
      <c r="H104" s="109"/>
      <c r="I104" s="109"/>
      <c r="J104" s="110">
        <f>J178</f>
        <v>0</v>
      </c>
      <c r="L104" s="107"/>
    </row>
    <row r="105" spans="2:65" s="9" customFormat="1" ht="19.899999999999999" customHeight="1">
      <c r="B105" s="107"/>
      <c r="D105" s="108" t="s">
        <v>119</v>
      </c>
      <c r="E105" s="109"/>
      <c r="F105" s="109"/>
      <c r="G105" s="109"/>
      <c r="H105" s="109"/>
      <c r="I105" s="109"/>
      <c r="J105" s="110">
        <f>J182</f>
        <v>0</v>
      </c>
      <c r="L105" s="107"/>
    </row>
    <row r="106" spans="2:65" s="1" customFormat="1" ht="21.75" customHeight="1">
      <c r="B106" s="28"/>
      <c r="L106" s="28"/>
    </row>
    <row r="107" spans="2:65" s="1" customFormat="1" ht="6.95" customHeight="1">
      <c r="B107" s="28"/>
      <c r="L107" s="28"/>
    </row>
    <row r="108" spans="2:65" s="1" customFormat="1" ht="29.25" customHeight="1">
      <c r="B108" s="28"/>
      <c r="C108" s="102" t="s">
        <v>120</v>
      </c>
      <c r="J108" s="111">
        <f>ROUND(J109 + J110 + J111 + J112,2)</f>
        <v>0</v>
      </c>
      <c r="L108" s="28"/>
      <c r="N108" s="112" t="s">
        <v>38</v>
      </c>
    </row>
    <row r="109" spans="2:65" s="1" customFormat="1" ht="18" customHeight="1">
      <c r="B109" s="113"/>
      <c r="C109" s="114"/>
      <c r="D109" s="230" t="s">
        <v>121</v>
      </c>
      <c r="E109" s="230"/>
      <c r="F109" s="230"/>
      <c r="G109" s="114"/>
      <c r="H109" s="114"/>
      <c r="I109" s="114"/>
      <c r="J109" s="115"/>
      <c r="K109" s="114"/>
      <c r="L109" s="113"/>
      <c r="M109" s="114"/>
      <c r="N109" s="116" t="s">
        <v>39</v>
      </c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7" t="s">
        <v>122</v>
      </c>
      <c r="AZ109" s="114"/>
      <c r="BA109" s="114"/>
      <c r="BB109" s="114"/>
      <c r="BC109" s="114"/>
      <c r="BD109" s="114"/>
      <c r="BE109" s="118">
        <f>IF(N109="základní",J109,0)</f>
        <v>0</v>
      </c>
      <c r="BF109" s="118">
        <f>IF(N109="snížená",J109,0)</f>
        <v>0</v>
      </c>
      <c r="BG109" s="118">
        <f>IF(N109="zákl. přenesená",J109,0)</f>
        <v>0</v>
      </c>
      <c r="BH109" s="118">
        <f>IF(N109="sníž. přenesená",J109,0)</f>
        <v>0</v>
      </c>
      <c r="BI109" s="118">
        <f>IF(N109="nulová",J109,0)</f>
        <v>0</v>
      </c>
      <c r="BJ109" s="117" t="s">
        <v>82</v>
      </c>
      <c r="BK109" s="114"/>
      <c r="BL109" s="114"/>
      <c r="BM109" s="114"/>
    </row>
    <row r="110" spans="2:65" s="1" customFormat="1" ht="18" customHeight="1">
      <c r="B110" s="113"/>
      <c r="C110" s="114"/>
      <c r="D110" s="230" t="s">
        <v>123</v>
      </c>
      <c r="E110" s="230"/>
      <c r="F110" s="230"/>
      <c r="G110" s="114"/>
      <c r="H110" s="114"/>
      <c r="I110" s="114"/>
      <c r="J110" s="115"/>
      <c r="K110" s="114"/>
      <c r="L110" s="113"/>
      <c r="M110" s="114"/>
      <c r="N110" s="116" t="s">
        <v>39</v>
      </c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7" t="s">
        <v>122</v>
      </c>
      <c r="AZ110" s="114"/>
      <c r="BA110" s="114"/>
      <c r="BB110" s="114"/>
      <c r="BC110" s="114"/>
      <c r="BD110" s="114"/>
      <c r="BE110" s="118">
        <f>IF(N110="základní",J110,0)</f>
        <v>0</v>
      </c>
      <c r="BF110" s="118">
        <f>IF(N110="snížená",J110,0)</f>
        <v>0</v>
      </c>
      <c r="BG110" s="118">
        <f>IF(N110="zákl. přenesená",J110,0)</f>
        <v>0</v>
      </c>
      <c r="BH110" s="118">
        <f>IF(N110="sníž. přenesená",J110,0)</f>
        <v>0</v>
      </c>
      <c r="BI110" s="118">
        <f>IF(N110="nulová",J110,0)</f>
        <v>0</v>
      </c>
      <c r="BJ110" s="117" t="s">
        <v>82</v>
      </c>
      <c r="BK110" s="114"/>
      <c r="BL110" s="114"/>
      <c r="BM110" s="114"/>
    </row>
    <row r="111" spans="2:65" s="1" customFormat="1" ht="18" customHeight="1">
      <c r="B111" s="113"/>
      <c r="C111" s="114"/>
      <c r="D111" s="230" t="s">
        <v>124</v>
      </c>
      <c r="E111" s="230"/>
      <c r="F111" s="230"/>
      <c r="G111" s="114"/>
      <c r="H111" s="114"/>
      <c r="I111" s="114"/>
      <c r="J111" s="115"/>
      <c r="K111" s="114"/>
      <c r="L111" s="113"/>
      <c r="M111" s="114"/>
      <c r="N111" s="116" t="s">
        <v>39</v>
      </c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7" t="s">
        <v>122</v>
      </c>
      <c r="AZ111" s="114"/>
      <c r="BA111" s="114"/>
      <c r="BB111" s="114"/>
      <c r="BC111" s="114"/>
      <c r="BD111" s="114"/>
      <c r="BE111" s="118">
        <f>IF(N111="základní",J111,0)</f>
        <v>0</v>
      </c>
      <c r="BF111" s="118">
        <f>IF(N111="snížená",J111,0)</f>
        <v>0</v>
      </c>
      <c r="BG111" s="118">
        <f>IF(N111="zákl. přenesená",J111,0)</f>
        <v>0</v>
      </c>
      <c r="BH111" s="118">
        <f>IF(N111="sníž. přenesená",J111,0)</f>
        <v>0</v>
      </c>
      <c r="BI111" s="118">
        <f>IF(N111="nulová",J111,0)</f>
        <v>0</v>
      </c>
      <c r="BJ111" s="117" t="s">
        <v>82</v>
      </c>
      <c r="BK111" s="114"/>
      <c r="BL111" s="114"/>
      <c r="BM111" s="114"/>
    </row>
    <row r="112" spans="2:65" s="1" customFormat="1" ht="18" customHeight="1">
      <c r="B112" s="113"/>
      <c r="C112" s="114"/>
      <c r="D112" s="230" t="s">
        <v>125</v>
      </c>
      <c r="E112" s="230"/>
      <c r="F112" s="230"/>
      <c r="G112" s="114"/>
      <c r="H112" s="114"/>
      <c r="I112" s="114"/>
      <c r="J112" s="115"/>
      <c r="K112" s="114"/>
      <c r="L112" s="113"/>
      <c r="M112" s="114"/>
      <c r="N112" s="116" t="s">
        <v>39</v>
      </c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7" t="s">
        <v>122</v>
      </c>
      <c r="AZ112" s="114"/>
      <c r="BA112" s="114"/>
      <c r="BB112" s="114"/>
      <c r="BC112" s="114"/>
      <c r="BD112" s="114"/>
      <c r="BE112" s="118">
        <f>IF(N112="základní",J112,0)</f>
        <v>0</v>
      </c>
      <c r="BF112" s="118">
        <f>IF(N112="snížená",J112,0)</f>
        <v>0</v>
      </c>
      <c r="BG112" s="118">
        <f>IF(N112="zákl. přenesená",J112,0)</f>
        <v>0</v>
      </c>
      <c r="BH112" s="118">
        <f>IF(N112="sníž. přenesená",J112,0)</f>
        <v>0</v>
      </c>
      <c r="BI112" s="118">
        <f>IF(N112="nulová",J112,0)</f>
        <v>0</v>
      </c>
      <c r="BJ112" s="117" t="s">
        <v>82</v>
      </c>
      <c r="BK112" s="114"/>
      <c r="BL112" s="114"/>
      <c r="BM112" s="114"/>
    </row>
    <row r="113" spans="2:12" s="1" customFormat="1" ht="18" customHeight="1">
      <c r="B113" s="28"/>
      <c r="L113" s="28"/>
    </row>
    <row r="114" spans="2:12" s="1" customFormat="1" ht="29.25" customHeight="1">
      <c r="B114" s="28"/>
      <c r="C114" s="119" t="s">
        <v>126</v>
      </c>
      <c r="D114" s="92"/>
      <c r="E114" s="92"/>
      <c r="F114" s="92"/>
      <c r="G114" s="92"/>
      <c r="H114" s="92"/>
      <c r="I114" s="92"/>
      <c r="J114" s="120">
        <f>ROUND(J96+J108,2)</f>
        <v>0</v>
      </c>
      <c r="K114" s="92"/>
      <c r="L114" s="28"/>
    </row>
    <row r="115" spans="2:12" s="1" customFormat="1" ht="6.95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28"/>
    </row>
    <row r="116" spans="2:12" ht="11.25"/>
    <row r="117" spans="2:12" ht="11.25"/>
    <row r="118" spans="2:12" ht="11.25"/>
    <row r="119" spans="2:12" s="1" customFormat="1" ht="6.95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8"/>
    </row>
    <row r="120" spans="2:12" s="1" customFormat="1" ht="24.95" customHeight="1">
      <c r="B120" s="28"/>
      <c r="C120" s="20" t="s">
        <v>127</v>
      </c>
      <c r="L120" s="28"/>
    </row>
    <row r="121" spans="2:12" s="1" customFormat="1" ht="6.95" customHeight="1">
      <c r="B121" s="28"/>
      <c r="L121" s="28"/>
    </row>
    <row r="122" spans="2:12" s="1" customFormat="1" ht="12" customHeight="1">
      <c r="B122" s="28"/>
      <c r="C122" s="25" t="s">
        <v>14</v>
      </c>
      <c r="L122" s="28"/>
    </row>
    <row r="123" spans="2:12" s="1" customFormat="1" ht="16.5" customHeight="1">
      <c r="B123" s="28"/>
      <c r="E123" s="227" t="str">
        <f>E7</f>
        <v>Výukový pavilon Lesovna</v>
      </c>
      <c r="F123" s="228"/>
      <c r="G123" s="228"/>
      <c r="H123" s="228"/>
      <c r="L123" s="28"/>
    </row>
    <row r="124" spans="2:12" s="1" customFormat="1" ht="12" customHeight="1">
      <c r="B124" s="28"/>
      <c r="C124" s="25" t="s">
        <v>102</v>
      </c>
      <c r="L124" s="28"/>
    </row>
    <row r="125" spans="2:12" s="1" customFormat="1" ht="16.5" customHeight="1">
      <c r="B125" s="28"/>
      <c r="E125" s="193" t="str">
        <f>E9</f>
        <v>202504A - 01-ASŘ - keramický obvodový plášť</v>
      </c>
      <c r="F125" s="229"/>
      <c r="G125" s="229"/>
      <c r="H125" s="229"/>
      <c r="L125" s="28"/>
    </row>
    <row r="126" spans="2:12" s="1" customFormat="1" ht="6.95" customHeight="1">
      <c r="B126" s="28"/>
      <c r="L126" s="28"/>
    </row>
    <row r="127" spans="2:12" s="1" customFormat="1" ht="12" customHeight="1">
      <c r="B127" s="28"/>
      <c r="C127" s="25" t="s">
        <v>18</v>
      </c>
      <c r="F127" s="23" t="str">
        <f>F12</f>
        <v>Areál ČZU, p.č. 1627/1, Suchdol</v>
      </c>
      <c r="I127" s="25" t="s">
        <v>20</v>
      </c>
      <c r="J127" s="48" t="str">
        <f>IF(J12="","",J12)</f>
        <v>5. 6. 2025</v>
      </c>
      <c r="L127" s="28"/>
    </row>
    <row r="128" spans="2:12" s="1" customFormat="1" ht="6.95" customHeight="1">
      <c r="B128" s="28"/>
      <c r="L128" s="28"/>
    </row>
    <row r="129" spans="2:65" s="1" customFormat="1" ht="15.2" customHeight="1">
      <c r="B129" s="28"/>
      <c r="C129" s="25" t="s">
        <v>22</v>
      </c>
      <c r="F129" s="23" t="str">
        <f>E15</f>
        <v>ČZU v Praze, Kamýcká 129, P6</v>
      </c>
      <c r="I129" s="25" t="s">
        <v>28</v>
      </c>
      <c r="J129" s="26" t="str">
        <f>E21</f>
        <v>MJÖLKING s.r.o.</v>
      </c>
      <c r="L129" s="28"/>
    </row>
    <row r="130" spans="2:65" s="1" customFormat="1" ht="15.2" customHeight="1">
      <c r="B130" s="28"/>
      <c r="C130" s="25" t="s">
        <v>26</v>
      </c>
      <c r="F130" s="23" t="str">
        <f>IF(E18="","",E18)</f>
        <v xml:space="preserve"> </v>
      </c>
      <c r="I130" s="25" t="s">
        <v>31</v>
      </c>
      <c r="J130" s="26" t="str">
        <f>E24</f>
        <v>Ing. Martin Macoun</v>
      </c>
      <c r="L130" s="28"/>
    </row>
    <row r="131" spans="2:65" s="1" customFormat="1" ht="10.35" customHeight="1">
      <c r="B131" s="28"/>
      <c r="L131" s="28"/>
    </row>
    <row r="132" spans="2:65" s="10" customFormat="1" ht="29.25" customHeight="1">
      <c r="B132" s="121"/>
      <c r="C132" s="122" t="s">
        <v>128</v>
      </c>
      <c r="D132" s="123" t="s">
        <v>59</v>
      </c>
      <c r="E132" s="123" t="s">
        <v>55</v>
      </c>
      <c r="F132" s="123" t="s">
        <v>56</v>
      </c>
      <c r="G132" s="123" t="s">
        <v>129</v>
      </c>
      <c r="H132" s="123" t="s">
        <v>130</v>
      </c>
      <c r="I132" s="123" t="s">
        <v>131</v>
      </c>
      <c r="J132" s="124" t="s">
        <v>108</v>
      </c>
      <c r="K132" s="125" t="s">
        <v>132</v>
      </c>
      <c r="L132" s="121"/>
      <c r="M132" s="55" t="s">
        <v>1</v>
      </c>
      <c r="N132" s="56" t="s">
        <v>38</v>
      </c>
      <c r="O132" s="56" t="s">
        <v>133</v>
      </c>
      <c r="P132" s="56" t="s">
        <v>134</v>
      </c>
      <c r="Q132" s="56" t="s">
        <v>135</v>
      </c>
      <c r="R132" s="56" t="s">
        <v>136</v>
      </c>
      <c r="S132" s="56" t="s">
        <v>137</v>
      </c>
      <c r="T132" s="57" t="s">
        <v>138</v>
      </c>
    </row>
    <row r="133" spans="2:65" s="1" customFormat="1" ht="22.9" customHeight="1">
      <c r="B133" s="28"/>
      <c r="C133" s="60" t="s">
        <v>139</v>
      </c>
      <c r="J133" s="126">
        <f>BK133</f>
        <v>0</v>
      </c>
      <c r="L133" s="28"/>
      <c r="M133" s="58"/>
      <c r="N133" s="49"/>
      <c r="O133" s="49"/>
      <c r="P133" s="127">
        <f>P134+P137</f>
        <v>744.49261699999988</v>
      </c>
      <c r="Q133" s="49"/>
      <c r="R133" s="127">
        <f>R134+R137</f>
        <v>11.972937060000001</v>
      </c>
      <c r="S133" s="49"/>
      <c r="T133" s="128">
        <f>T134+T137</f>
        <v>0</v>
      </c>
      <c r="AT133" s="16" t="s">
        <v>73</v>
      </c>
      <c r="AU133" s="16" t="s">
        <v>110</v>
      </c>
      <c r="BK133" s="129">
        <f>BK134+BK137</f>
        <v>0</v>
      </c>
    </row>
    <row r="134" spans="2:65" s="11" customFormat="1" ht="25.9" customHeight="1">
      <c r="B134" s="130"/>
      <c r="D134" s="131" t="s">
        <v>73</v>
      </c>
      <c r="E134" s="132" t="s">
        <v>140</v>
      </c>
      <c r="F134" s="132" t="s">
        <v>141</v>
      </c>
      <c r="J134" s="133">
        <f>BK134</f>
        <v>0</v>
      </c>
      <c r="L134" s="130"/>
      <c r="M134" s="134"/>
      <c r="P134" s="135">
        <f>P135</f>
        <v>12.607009999999999</v>
      </c>
      <c r="R134" s="135">
        <f>R135</f>
        <v>0</v>
      </c>
      <c r="T134" s="136">
        <f>T135</f>
        <v>0</v>
      </c>
      <c r="AR134" s="131" t="s">
        <v>82</v>
      </c>
      <c r="AT134" s="137" t="s">
        <v>73</v>
      </c>
      <c r="AU134" s="137" t="s">
        <v>74</v>
      </c>
      <c r="AY134" s="131" t="s">
        <v>142</v>
      </c>
      <c r="BK134" s="138">
        <f>BK135</f>
        <v>0</v>
      </c>
    </row>
    <row r="135" spans="2:65" s="11" customFormat="1" ht="22.9" customHeight="1">
      <c r="B135" s="130"/>
      <c r="D135" s="131" t="s">
        <v>73</v>
      </c>
      <c r="E135" s="139" t="s">
        <v>143</v>
      </c>
      <c r="F135" s="139" t="s">
        <v>144</v>
      </c>
      <c r="J135" s="140">
        <f>BK135</f>
        <v>0</v>
      </c>
      <c r="L135" s="130"/>
      <c r="M135" s="134"/>
      <c r="P135" s="135">
        <f>P136</f>
        <v>12.607009999999999</v>
      </c>
      <c r="R135" s="135">
        <f>R136</f>
        <v>0</v>
      </c>
      <c r="T135" s="136">
        <f>T136</f>
        <v>0</v>
      </c>
      <c r="AR135" s="131" t="s">
        <v>82</v>
      </c>
      <c r="AT135" s="137" t="s">
        <v>73</v>
      </c>
      <c r="AU135" s="137" t="s">
        <v>82</v>
      </c>
      <c r="AY135" s="131" t="s">
        <v>142</v>
      </c>
      <c r="BK135" s="138">
        <f>BK136</f>
        <v>0</v>
      </c>
    </row>
    <row r="136" spans="2:65" s="1" customFormat="1" ht="24.2" customHeight="1">
      <c r="B136" s="113"/>
      <c r="C136" s="141" t="s">
        <v>82</v>
      </c>
      <c r="D136" s="141" t="s">
        <v>145</v>
      </c>
      <c r="E136" s="142" t="s">
        <v>146</v>
      </c>
      <c r="F136" s="143" t="s">
        <v>147</v>
      </c>
      <c r="G136" s="144" t="s">
        <v>148</v>
      </c>
      <c r="H136" s="145">
        <v>2.621</v>
      </c>
      <c r="I136" s="146"/>
      <c r="J136" s="146">
        <f>ROUND(I136*H136,2)</f>
        <v>0</v>
      </c>
      <c r="K136" s="147"/>
      <c r="L136" s="28"/>
      <c r="M136" s="148" t="s">
        <v>1</v>
      </c>
      <c r="N136" s="112" t="s">
        <v>39</v>
      </c>
      <c r="O136" s="149">
        <v>4.8099999999999996</v>
      </c>
      <c r="P136" s="149">
        <f>O136*H136</f>
        <v>12.607009999999999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149</v>
      </c>
      <c r="AT136" s="151" t="s">
        <v>145</v>
      </c>
      <c r="AU136" s="151" t="s">
        <v>84</v>
      </c>
      <c r="AY136" s="16" t="s">
        <v>142</v>
      </c>
      <c r="BE136" s="152">
        <f>IF(N136="základní",J136,0)</f>
        <v>0</v>
      </c>
      <c r="BF136" s="152">
        <f>IF(N136="snížená",J136,0)</f>
        <v>0</v>
      </c>
      <c r="BG136" s="152">
        <f>IF(N136="zákl. přenesená",J136,0)</f>
        <v>0</v>
      </c>
      <c r="BH136" s="152">
        <f>IF(N136="sníž. přenesená",J136,0)</f>
        <v>0</v>
      </c>
      <c r="BI136" s="152">
        <f>IF(N136="nulová",J136,0)</f>
        <v>0</v>
      </c>
      <c r="BJ136" s="16" t="s">
        <v>82</v>
      </c>
      <c r="BK136" s="152">
        <f>ROUND(I136*H136,2)</f>
        <v>0</v>
      </c>
      <c r="BL136" s="16" t="s">
        <v>149</v>
      </c>
      <c r="BM136" s="151" t="s">
        <v>150</v>
      </c>
    </row>
    <row r="137" spans="2:65" s="11" customFormat="1" ht="25.9" customHeight="1">
      <c r="B137" s="130"/>
      <c r="D137" s="131" t="s">
        <v>73</v>
      </c>
      <c r="E137" s="132" t="s">
        <v>151</v>
      </c>
      <c r="F137" s="132" t="s">
        <v>152</v>
      </c>
      <c r="J137" s="133">
        <f>BK137</f>
        <v>0</v>
      </c>
      <c r="L137" s="130"/>
      <c r="M137" s="134"/>
      <c r="P137" s="135">
        <f>P138+P144+P155+P172+P178+P182</f>
        <v>731.88560699999994</v>
      </c>
      <c r="R137" s="135">
        <f>R138+R144+R155+R172+R178+R182</f>
        <v>11.972937060000001</v>
      </c>
      <c r="T137" s="136">
        <f>T138+T144+T155+T172+T178+T182</f>
        <v>0</v>
      </c>
      <c r="AR137" s="131" t="s">
        <v>84</v>
      </c>
      <c r="AT137" s="137" t="s">
        <v>73</v>
      </c>
      <c r="AU137" s="137" t="s">
        <v>74</v>
      </c>
      <c r="AY137" s="131" t="s">
        <v>142</v>
      </c>
      <c r="BK137" s="138">
        <f>BK138+BK144+BK155+BK172+BK178+BK182</f>
        <v>0</v>
      </c>
    </row>
    <row r="138" spans="2:65" s="11" customFormat="1" ht="22.9" customHeight="1">
      <c r="B138" s="130"/>
      <c r="D138" s="131" t="s">
        <v>73</v>
      </c>
      <c r="E138" s="139" t="s">
        <v>153</v>
      </c>
      <c r="F138" s="139" t="s">
        <v>154</v>
      </c>
      <c r="J138" s="140">
        <f>BK138</f>
        <v>0</v>
      </c>
      <c r="L138" s="130"/>
      <c r="M138" s="134"/>
      <c r="P138" s="135">
        <f>SUM(P139:P143)</f>
        <v>12.412867</v>
      </c>
      <c r="R138" s="135">
        <f>SUM(R139:R143)</f>
        <v>0.41072510000000001</v>
      </c>
      <c r="T138" s="136">
        <f>SUM(T139:T143)</f>
        <v>0</v>
      </c>
      <c r="AR138" s="131" t="s">
        <v>84</v>
      </c>
      <c r="AT138" s="137" t="s">
        <v>73</v>
      </c>
      <c r="AU138" s="137" t="s">
        <v>82</v>
      </c>
      <c r="AY138" s="131" t="s">
        <v>142</v>
      </c>
      <c r="BK138" s="138">
        <f>SUM(BK139:BK143)</f>
        <v>0</v>
      </c>
    </row>
    <row r="139" spans="2:65" s="1" customFormat="1" ht="24.2" customHeight="1">
      <c r="B139" s="113"/>
      <c r="C139" s="141" t="s">
        <v>84</v>
      </c>
      <c r="D139" s="141" t="s">
        <v>145</v>
      </c>
      <c r="E139" s="142" t="s">
        <v>155</v>
      </c>
      <c r="F139" s="143" t="s">
        <v>156</v>
      </c>
      <c r="G139" s="144" t="s">
        <v>157</v>
      </c>
      <c r="H139" s="145">
        <v>193.28200000000001</v>
      </c>
      <c r="I139" s="146"/>
      <c r="J139" s="146">
        <f>ROUND(I139*H139,2)</f>
        <v>0</v>
      </c>
      <c r="K139" s="147"/>
      <c r="L139" s="28"/>
      <c r="M139" s="148" t="s">
        <v>1</v>
      </c>
      <c r="N139" s="112" t="s">
        <v>39</v>
      </c>
      <c r="O139" s="149">
        <v>6.0999999999999999E-2</v>
      </c>
      <c r="P139" s="149">
        <f>O139*H139</f>
        <v>11.790202000000001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158</v>
      </c>
      <c r="AT139" s="151" t="s">
        <v>145</v>
      </c>
      <c r="AU139" s="151" t="s">
        <v>84</v>
      </c>
      <c r="AY139" s="16" t="s">
        <v>142</v>
      </c>
      <c r="BE139" s="152">
        <f>IF(N139="základní",J139,0)</f>
        <v>0</v>
      </c>
      <c r="BF139" s="152">
        <f>IF(N139="snížená",J139,0)</f>
        <v>0</v>
      </c>
      <c r="BG139" s="152">
        <f>IF(N139="zákl. přenesená",J139,0)</f>
        <v>0</v>
      </c>
      <c r="BH139" s="152">
        <f>IF(N139="sníž. přenesená",J139,0)</f>
        <v>0</v>
      </c>
      <c r="BI139" s="152">
        <f>IF(N139="nulová",J139,0)</f>
        <v>0</v>
      </c>
      <c r="BJ139" s="16" t="s">
        <v>82</v>
      </c>
      <c r="BK139" s="152">
        <f>ROUND(I139*H139,2)</f>
        <v>0</v>
      </c>
      <c r="BL139" s="16" t="s">
        <v>158</v>
      </c>
      <c r="BM139" s="151" t="s">
        <v>159</v>
      </c>
    </row>
    <row r="140" spans="2:65" s="12" customFormat="1" ht="11.25">
      <c r="B140" s="153"/>
      <c r="D140" s="154" t="s">
        <v>160</v>
      </c>
      <c r="E140" s="155" t="s">
        <v>1</v>
      </c>
      <c r="F140" s="156" t="s">
        <v>161</v>
      </c>
      <c r="H140" s="157">
        <v>193.28200000000001</v>
      </c>
      <c r="L140" s="153"/>
      <c r="M140" s="158"/>
      <c r="T140" s="159"/>
      <c r="AT140" s="155" t="s">
        <v>160</v>
      </c>
      <c r="AU140" s="155" t="s">
        <v>84</v>
      </c>
      <c r="AV140" s="12" t="s">
        <v>84</v>
      </c>
      <c r="AW140" s="12" t="s">
        <v>30</v>
      </c>
      <c r="AX140" s="12" t="s">
        <v>82</v>
      </c>
      <c r="AY140" s="155" t="s">
        <v>142</v>
      </c>
    </row>
    <row r="141" spans="2:65" s="1" customFormat="1" ht="16.5" customHeight="1">
      <c r="B141" s="113"/>
      <c r="C141" s="160" t="s">
        <v>100</v>
      </c>
      <c r="D141" s="160" t="s">
        <v>162</v>
      </c>
      <c r="E141" s="161" t="s">
        <v>163</v>
      </c>
      <c r="F141" s="162" t="s">
        <v>164</v>
      </c>
      <c r="G141" s="163" t="s">
        <v>157</v>
      </c>
      <c r="H141" s="164">
        <v>241.60300000000001</v>
      </c>
      <c r="I141" s="165"/>
      <c r="J141" s="165">
        <f>ROUND(I141*H141,2)</f>
        <v>0</v>
      </c>
      <c r="K141" s="166"/>
      <c r="L141" s="167"/>
      <c r="M141" s="168" t="s">
        <v>1</v>
      </c>
      <c r="N141" s="169" t="s">
        <v>39</v>
      </c>
      <c r="O141" s="149">
        <v>0</v>
      </c>
      <c r="P141" s="149">
        <f>O141*H141</f>
        <v>0</v>
      </c>
      <c r="Q141" s="149">
        <v>1.6999999999999999E-3</v>
      </c>
      <c r="R141" s="149">
        <f>Q141*H141</f>
        <v>0.41072510000000001</v>
      </c>
      <c r="S141" s="149">
        <v>0</v>
      </c>
      <c r="T141" s="150">
        <f>S141*H141</f>
        <v>0</v>
      </c>
      <c r="AR141" s="151" t="s">
        <v>165</v>
      </c>
      <c r="AT141" s="151" t="s">
        <v>162</v>
      </c>
      <c r="AU141" s="151" t="s">
        <v>84</v>
      </c>
      <c r="AY141" s="16" t="s">
        <v>142</v>
      </c>
      <c r="BE141" s="152">
        <f>IF(N141="základní",J141,0)</f>
        <v>0</v>
      </c>
      <c r="BF141" s="152">
        <f>IF(N141="snížená",J141,0)</f>
        <v>0</v>
      </c>
      <c r="BG141" s="152">
        <f>IF(N141="zákl. přenesená",J141,0)</f>
        <v>0</v>
      </c>
      <c r="BH141" s="152">
        <f>IF(N141="sníž. přenesená",J141,0)</f>
        <v>0</v>
      </c>
      <c r="BI141" s="152">
        <f>IF(N141="nulová",J141,0)</f>
        <v>0</v>
      </c>
      <c r="BJ141" s="16" t="s">
        <v>82</v>
      </c>
      <c r="BK141" s="152">
        <f>ROUND(I141*H141,2)</f>
        <v>0</v>
      </c>
      <c r="BL141" s="16" t="s">
        <v>158</v>
      </c>
      <c r="BM141" s="151" t="s">
        <v>166</v>
      </c>
    </row>
    <row r="142" spans="2:65" s="12" customFormat="1" ht="11.25">
      <c r="B142" s="153"/>
      <c r="D142" s="154" t="s">
        <v>160</v>
      </c>
      <c r="F142" s="156" t="s">
        <v>167</v>
      </c>
      <c r="H142" s="157">
        <v>241.60300000000001</v>
      </c>
      <c r="L142" s="153"/>
      <c r="M142" s="158"/>
      <c r="T142" s="159"/>
      <c r="AT142" s="155" t="s">
        <v>160</v>
      </c>
      <c r="AU142" s="155" t="s">
        <v>84</v>
      </c>
      <c r="AV142" s="12" t="s">
        <v>84</v>
      </c>
      <c r="AW142" s="12" t="s">
        <v>3</v>
      </c>
      <c r="AX142" s="12" t="s">
        <v>82</v>
      </c>
      <c r="AY142" s="155" t="s">
        <v>142</v>
      </c>
    </row>
    <row r="143" spans="2:65" s="1" customFormat="1" ht="33" customHeight="1">
      <c r="B143" s="113"/>
      <c r="C143" s="141" t="s">
        <v>149</v>
      </c>
      <c r="D143" s="141" t="s">
        <v>145</v>
      </c>
      <c r="E143" s="142" t="s">
        <v>168</v>
      </c>
      <c r="F143" s="143" t="s">
        <v>169</v>
      </c>
      <c r="G143" s="144" t="s">
        <v>148</v>
      </c>
      <c r="H143" s="145">
        <v>0.41099999999999998</v>
      </c>
      <c r="I143" s="146"/>
      <c r="J143" s="146">
        <f>ROUND(I143*H143,2)</f>
        <v>0</v>
      </c>
      <c r="K143" s="147"/>
      <c r="L143" s="28"/>
      <c r="M143" s="148" t="s">
        <v>1</v>
      </c>
      <c r="N143" s="112" t="s">
        <v>39</v>
      </c>
      <c r="O143" s="149">
        <v>1.5149999999999999</v>
      </c>
      <c r="P143" s="149">
        <f>O143*H143</f>
        <v>0.62266499999999991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158</v>
      </c>
      <c r="AT143" s="151" t="s">
        <v>145</v>
      </c>
      <c r="AU143" s="151" t="s">
        <v>84</v>
      </c>
      <c r="AY143" s="16" t="s">
        <v>142</v>
      </c>
      <c r="BE143" s="152">
        <f>IF(N143="základní",J143,0)</f>
        <v>0</v>
      </c>
      <c r="BF143" s="152">
        <f>IF(N143="snížená",J143,0)</f>
        <v>0</v>
      </c>
      <c r="BG143" s="152">
        <f>IF(N143="zákl. přenesená",J143,0)</f>
        <v>0</v>
      </c>
      <c r="BH143" s="152">
        <f>IF(N143="sníž. přenesená",J143,0)</f>
        <v>0</v>
      </c>
      <c r="BI143" s="152">
        <f>IF(N143="nulová",J143,0)</f>
        <v>0</v>
      </c>
      <c r="BJ143" s="16" t="s">
        <v>82</v>
      </c>
      <c r="BK143" s="152">
        <f>ROUND(I143*H143,2)</f>
        <v>0</v>
      </c>
      <c r="BL143" s="16" t="s">
        <v>158</v>
      </c>
      <c r="BM143" s="151" t="s">
        <v>170</v>
      </c>
    </row>
    <row r="144" spans="2:65" s="11" customFormat="1" ht="22.9" customHeight="1">
      <c r="B144" s="130"/>
      <c r="D144" s="131" t="s">
        <v>73</v>
      </c>
      <c r="E144" s="139" t="s">
        <v>171</v>
      </c>
      <c r="F144" s="139" t="s">
        <v>172</v>
      </c>
      <c r="J144" s="140">
        <f>BK144</f>
        <v>0</v>
      </c>
      <c r="L144" s="130"/>
      <c r="M144" s="134"/>
      <c r="P144" s="135">
        <f>SUM(P145:P154)</f>
        <v>4.9499999999999995E-2</v>
      </c>
      <c r="R144" s="135">
        <f>SUM(R145:R154)</f>
        <v>2.9991299999999999E-2</v>
      </c>
      <c r="T144" s="136">
        <f>SUM(T145:T154)</f>
        <v>0</v>
      </c>
      <c r="AR144" s="131" t="s">
        <v>84</v>
      </c>
      <c r="AT144" s="137" t="s">
        <v>73</v>
      </c>
      <c r="AU144" s="137" t="s">
        <v>82</v>
      </c>
      <c r="AY144" s="131" t="s">
        <v>142</v>
      </c>
      <c r="BK144" s="138">
        <f>SUM(BK145:BK154)</f>
        <v>0</v>
      </c>
    </row>
    <row r="145" spans="2:65" s="1" customFormat="1" ht="24.2" customHeight="1">
      <c r="B145" s="113"/>
      <c r="C145" s="141" t="s">
        <v>173</v>
      </c>
      <c r="D145" s="141" t="s">
        <v>145</v>
      </c>
      <c r="E145" s="142" t="s">
        <v>174</v>
      </c>
      <c r="F145" s="143" t="s">
        <v>175</v>
      </c>
      <c r="G145" s="144" t="s">
        <v>157</v>
      </c>
      <c r="H145" s="145">
        <v>86.930999999999997</v>
      </c>
      <c r="I145" s="146"/>
      <c r="J145" s="146">
        <f>ROUND(I145*H145,2)</f>
        <v>0</v>
      </c>
      <c r="K145" s="147"/>
      <c r="L145" s="28"/>
      <c r="M145" s="148" t="s">
        <v>1</v>
      </c>
      <c r="N145" s="112" t="s">
        <v>39</v>
      </c>
      <c r="O145" s="149">
        <v>0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158</v>
      </c>
      <c r="AT145" s="151" t="s">
        <v>145</v>
      </c>
      <c r="AU145" s="151" t="s">
        <v>84</v>
      </c>
      <c r="AY145" s="16" t="s">
        <v>142</v>
      </c>
      <c r="BE145" s="152">
        <f>IF(N145="základní",J145,0)</f>
        <v>0</v>
      </c>
      <c r="BF145" s="152">
        <f>IF(N145="snížená",J145,0)</f>
        <v>0</v>
      </c>
      <c r="BG145" s="152">
        <f>IF(N145="zákl. přenesená",J145,0)</f>
        <v>0</v>
      </c>
      <c r="BH145" s="152">
        <f>IF(N145="sníž. přenesená",J145,0)</f>
        <v>0</v>
      </c>
      <c r="BI145" s="152">
        <f>IF(N145="nulová",J145,0)</f>
        <v>0</v>
      </c>
      <c r="BJ145" s="16" t="s">
        <v>82</v>
      </c>
      <c r="BK145" s="152">
        <f>ROUND(I145*H145,2)</f>
        <v>0</v>
      </c>
      <c r="BL145" s="16" t="s">
        <v>158</v>
      </c>
      <c r="BM145" s="151" t="s">
        <v>176</v>
      </c>
    </row>
    <row r="146" spans="2:65" s="12" customFormat="1" ht="11.25">
      <c r="B146" s="153"/>
      <c r="D146" s="154" t="s">
        <v>160</v>
      </c>
      <c r="E146" s="155" t="s">
        <v>1</v>
      </c>
      <c r="F146" s="156" t="s">
        <v>177</v>
      </c>
      <c r="H146" s="157">
        <v>27.591000000000001</v>
      </c>
      <c r="L146" s="153"/>
      <c r="M146" s="158"/>
      <c r="T146" s="159"/>
      <c r="AT146" s="155" t="s">
        <v>160</v>
      </c>
      <c r="AU146" s="155" t="s">
        <v>84</v>
      </c>
      <c r="AV146" s="12" t="s">
        <v>84</v>
      </c>
      <c r="AW146" s="12" t="s">
        <v>30</v>
      </c>
      <c r="AX146" s="12" t="s">
        <v>74</v>
      </c>
      <c r="AY146" s="155" t="s">
        <v>142</v>
      </c>
    </row>
    <row r="147" spans="2:65" s="12" customFormat="1" ht="11.25">
      <c r="B147" s="153"/>
      <c r="D147" s="154" t="s">
        <v>160</v>
      </c>
      <c r="E147" s="155" t="s">
        <v>1</v>
      </c>
      <c r="F147" s="156" t="s">
        <v>178</v>
      </c>
      <c r="H147" s="157">
        <v>59.34</v>
      </c>
      <c r="L147" s="153"/>
      <c r="M147" s="158"/>
      <c r="T147" s="159"/>
      <c r="AT147" s="155" t="s">
        <v>160</v>
      </c>
      <c r="AU147" s="155" t="s">
        <v>84</v>
      </c>
      <c r="AV147" s="12" t="s">
        <v>84</v>
      </c>
      <c r="AW147" s="12" t="s">
        <v>30</v>
      </c>
      <c r="AX147" s="12" t="s">
        <v>74</v>
      </c>
      <c r="AY147" s="155" t="s">
        <v>142</v>
      </c>
    </row>
    <row r="148" spans="2:65" s="13" customFormat="1" ht="11.25">
      <c r="B148" s="170"/>
      <c r="D148" s="154" t="s">
        <v>160</v>
      </c>
      <c r="E148" s="171" t="s">
        <v>1</v>
      </c>
      <c r="F148" s="172" t="s">
        <v>179</v>
      </c>
      <c r="H148" s="173">
        <v>86.930999999999997</v>
      </c>
      <c r="L148" s="170"/>
      <c r="M148" s="174"/>
      <c r="T148" s="175"/>
      <c r="AT148" s="171" t="s">
        <v>160</v>
      </c>
      <c r="AU148" s="171" t="s">
        <v>84</v>
      </c>
      <c r="AV148" s="13" t="s">
        <v>149</v>
      </c>
      <c r="AW148" s="13" t="s">
        <v>30</v>
      </c>
      <c r="AX148" s="13" t="s">
        <v>82</v>
      </c>
      <c r="AY148" s="171" t="s">
        <v>142</v>
      </c>
    </row>
    <row r="149" spans="2:65" s="1" customFormat="1" ht="24.2" customHeight="1">
      <c r="B149" s="113"/>
      <c r="C149" s="160" t="s">
        <v>180</v>
      </c>
      <c r="D149" s="160" t="s">
        <v>162</v>
      </c>
      <c r="E149" s="161" t="s">
        <v>181</v>
      </c>
      <c r="F149" s="162" t="s">
        <v>182</v>
      </c>
      <c r="G149" s="163" t="s">
        <v>157</v>
      </c>
      <c r="H149" s="164">
        <v>99.971000000000004</v>
      </c>
      <c r="I149" s="165"/>
      <c r="J149" s="165">
        <f>ROUND(I149*H149,2)</f>
        <v>0</v>
      </c>
      <c r="K149" s="166"/>
      <c r="L149" s="167"/>
      <c r="M149" s="168" t="s">
        <v>1</v>
      </c>
      <c r="N149" s="169" t="s">
        <v>39</v>
      </c>
      <c r="O149" s="149">
        <v>0</v>
      </c>
      <c r="P149" s="149">
        <f>O149*H149</f>
        <v>0</v>
      </c>
      <c r="Q149" s="149">
        <v>2.9999999999999997E-4</v>
      </c>
      <c r="R149" s="149">
        <f>Q149*H149</f>
        <v>2.9991299999999999E-2</v>
      </c>
      <c r="S149" s="149">
        <v>0</v>
      </c>
      <c r="T149" s="150">
        <f>S149*H149</f>
        <v>0</v>
      </c>
      <c r="AR149" s="151" t="s">
        <v>165</v>
      </c>
      <c r="AT149" s="151" t="s">
        <v>162</v>
      </c>
      <c r="AU149" s="151" t="s">
        <v>84</v>
      </c>
      <c r="AY149" s="16" t="s">
        <v>142</v>
      </c>
      <c r="BE149" s="152">
        <f>IF(N149="základní",J149,0)</f>
        <v>0</v>
      </c>
      <c r="BF149" s="152">
        <f>IF(N149="snížená",J149,0)</f>
        <v>0</v>
      </c>
      <c r="BG149" s="152">
        <f>IF(N149="zákl. přenesená",J149,0)</f>
        <v>0</v>
      </c>
      <c r="BH149" s="152">
        <f>IF(N149="sníž. přenesená",J149,0)</f>
        <v>0</v>
      </c>
      <c r="BI149" s="152">
        <f>IF(N149="nulová",J149,0)</f>
        <v>0</v>
      </c>
      <c r="BJ149" s="16" t="s">
        <v>82</v>
      </c>
      <c r="BK149" s="152">
        <f>ROUND(I149*H149,2)</f>
        <v>0</v>
      </c>
      <c r="BL149" s="16" t="s">
        <v>158</v>
      </c>
      <c r="BM149" s="151" t="s">
        <v>183</v>
      </c>
    </row>
    <row r="150" spans="2:65" s="12" customFormat="1" ht="11.25">
      <c r="B150" s="153"/>
      <c r="D150" s="154" t="s">
        <v>160</v>
      </c>
      <c r="E150" s="155" t="s">
        <v>1</v>
      </c>
      <c r="F150" s="156" t="s">
        <v>178</v>
      </c>
      <c r="H150" s="157">
        <v>59.34</v>
      </c>
      <c r="L150" s="153"/>
      <c r="M150" s="158"/>
      <c r="T150" s="159"/>
      <c r="AT150" s="155" t="s">
        <v>160</v>
      </c>
      <c r="AU150" s="155" t="s">
        <v>84</v>
      </c>
      <c r="AV150" s="12" t="s">
        <v>84</v>
      </c>
      <c r="AW150" s="12" t="s">
        <v>30</v>
      </c>
      <c r="AX150" s="12" t="s">
        <v>74</v>
      </c>
      <c r="AY150" s="155" t="s">
        <v>142</v>
      </c>
    </row>
    <row r="151" spans="2:65" s="12" customFormat="1" ht="11.25">
      <c r="B151" s="153"/>
      <c r="D151" s="154" t="s">
        <v>160</v>
      </c>
      <c r="E151" s="155" t="s">
        <v>1</v>
      </c>
      <c r="F151" s="156" t="s">
        <v>177</v>
      </c>
      <c r="H151" s="157">
        <v>27.591000000000001</v>
      </c>
      <c r="L151" s="153"/>
      <c r="M151" s="158"/>
      <c r="T151" s="159"/>
      <c r="AT151" s="155" t="s">
        <v>160</v>
      </c>
      <c r="AU151" s="155" t="s">
        <v>84</v>
      </c>
      <c r="AV151" s="12" t="s">
        <v>84</v>
      </c>
      <c r="AW151" s="12" t="s">
        <v>30</v>
      </c>
      <c r="AX151" s="12" t="s">
        <v>74</v>
      </c>
      <c r="AY151" s="155" t="s">
        <v>142</v>
      </c>
    </row>
    <row r="152" spans="2:65" s="13" customFormat="1" ht="11.25">
      <c r="B152" s="170"/>
      <c r="D152" s="154" t="s">
        <v>160</v>
      </c>
      <c r="E152" s="171" t="s">
        <v>1</v>
      </c>
      <c r="F152" s="172" t="s">
        <v>179</v>
      </c>
      <c r="H152" s="173">
        <v>86.930999999999997</v>
      </c>
      <c r="L152" s="170"/>
      <c r="M152" s="174"/>
      <c r="T152" s="175"/>
      <c r="AT152" s="171" t="s">
        <v>160</v>
      </c>
      <c r="AU152" s="171" t="s">
        <v>84</v>
      </c>
      <c r="AV152" s="13" t="s">
        <v>149</v>
      </c>
      <c r="AW152" s="13" t="s">
        <v>30</v>
      </c>
      <c r="AX152" s="13" t="s">
        <v>82</v>
      </c>
      <c r="AY152" s="171" t="s">
        <v>142</v>
      </c>
    </row>
    <row r="153" spans="2:65" s="12" customFormat="1" ht="11.25">
      <c r="B153" s="153"/>
      <c r="D153" s="154" t="s">
        <v>160</v>
      </c>
      <c r="F153" s="156" t="s">
        <v>184</v>
      </c>
      <c r="H153" s="157">
        <v>99.971000000000004</v>
      </c>
      <c r="L153" s="153"/>
      <c r="M153" s="158"/>
      <c r="T153" s="159"/>
      <c r="AT153" s="155" t="s">
        <v>160</v>
      </c>
      <c r="AU153" s="155" t="s">
        <v>84</v>
      </c>
      <c r="AV153" s="12" t="s">
        <v>84</v>
      </c>
      <c r="AW153" s="12" t="s">
        <v>3</v>
      </c>
      <c r="AX153" s="12" t="s">
        <v>82</v>
      </c>
      <c r="AY153" s="155" t="s">
        <v>142</v>
      </c>
    </row>
    <row r="154" spans="2:65" s="1" customFormat="1" ht="24.2" customHeight="1">
      <c r="B154" s="113"/>
      <c r="C154" s="141" t="s">
        <v>185</v>
      </c>
      <c r="D154" s="141" t="s">
        <v>145</v>
      </c>
      <c r="E154" s="142" t="s">
        <v>186</v>
      </c>
      <c r="F154" s="143" t="s">
        <v>187</v>
      </c>
      <c r="G154" s="144" t="s">
        <v>148</v>
      </c>
      <c r="H154" s="145">
        <v>0.03</v>
      </c>
      <c r="I154" s="146"/>
      <c r="J154" s="146">
        <f>ROUND(I154*H154,2)</f>
        <v>0</v>
      </c>
      <c r="K154" s="147"/>
      <c r="L154" s="28"/>
      <c r="M154" s="148" t="s">
        <v>1</v>
      </c>
      <c r="N154" s="112" t="s">
        <v>39</v>
      </c>
      <c r="O154" s="149">
        <v>1.65</v>
      </c>
      <c r="P154" s="149">
        <f>O154*H154</f>
        <v>4.9499999999999995E-2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158</v>
      </c>
      <c r="AT154" s="151" t="s">
        <v>145</v>
      </c>
      <c r="AU154" s="151" t="s">
        <v>84</v>
      </c>
      <c r="AY154" s="16" t="s">
        <v>142</v>
      </c>
      <c r="BE154" s="152">
        <f>IF(N154="základní",J154,0)</f>
        <v>0</v>
      </c>
      <c r="BF154" s="152">
        <f>IF(N154="snížená",J154,0)</f>
        <v>0</v>
      </c>
      <c r="BG154" s="152">
        <f>IF(N154="zákl. přenesená",J154,0)</f>
        <v>0</v>
      </c>
      <c r="BH154" s="152">
        <f>IF(N154="sníž. přenesená",J154,0)</f>
        <v>0</v>
      </c>
      <c r="BI154" s="152">
        <f>IF(N154="nulová",J154,0)</f>
        <v>0</v>
      </c>
      <c r="BJ154" s="16" t="s">
        <v>82</v>
      </c>
      <c r="BK154" s="152">
        <f>ROUND(I154*H154,2)</f>
        <v>0</v>
      </c>
      <c r="BL154" s="16" t="s">
        <v>158</v>
      </c>
      <c r="BM154" s="151" t="s">
        <v>188</v>
      </c>
    </row>
    <row r="155" spans="2:65" s="11" customFormat="1" ht="22.9" customHeight="1">
      <c r="B155" s="130"/>
      <c r="D155" s="131" t="s">
        <v>73</v>
      </c>
      <c r="E155" s="139" t="s">
        <v>189</v>
      </c>
      <c r="F155" s="139" t="s">
        <v>190</v>
      </c>
      <c r="J155" s="140">
        <f>BK155</f>
        <v>0</v>
      </c>
      <c r="L155" s="130"/>
      <c r="M155" s="134"/>
      <c r="P155" s="135">
        <f>SUM(P156:P171)</f>
        <v>56.763125000000002</v>
      </c>
      <c r="R155" s="135">
        <f>SUM(R156:R171)</f>
        <v>2.6670049000000002</v>
      </c>
      <c r="T155" s="136">
        <f>SUM(T156:T171)</f>
        <v>0</v>
      </c>
      <c r="AR155" s="131" t="s">
        <v>84</v>
      </c>
      <c r="AT155" s="137" t="s">
        <v>73</v>
      </c>
      <c r="AU155" s="137" t="s">
        <v>82</v>
      </c>
      <c r="AY155" s="131" t="s">
        <v>142</v>
      </c>
      <c r="BK155" s="138">
        <f>SUM(BK156:BK171)</f>
        <v>0</v>
      </c>
    </row>
    <row r="156" spans="2:65" s="1" customFormat="1" ht="24.2" customHeight="1">
      <c r="B156" s="113"/>
      <c r="C156" s="141" t="s">
        <v>191</v>
      </c>
      <c r="D156" s="141" t="s">
        <v>145</v>
      </c>
      <c r="E156" s="142" t="s">
        <v>192</v>
      </c>
      <c r="F156" s="143" t="s">
        <v>193</v>
      </c>
      <c r="G156" s="144" t="s">
        <v>157</v>
      </c>
      <c r="H156" s="145">
        <v>16.606000000000002</v>
      </c>
      <c r="I156" s="146"/>
      <c r="J156" s="146">
        <f>ROUND(I156*H156,2)</f>
        <v>0</v>
      </c>
      <c r="K156" s="147"/>
      <c r="L156" s="28"/>
      <c r="M156" s="148" t="s">
        <v>1</v>
      </c>
      <c r="N156" s="112" t="s">
        <v>39</v>
      </c>
      <c r="O156" s="149">
        <v>0.14099999999999999</v>
      </c>
      <c r="P156" s="149">
        <f>O156*H156</f>
        <v>2.3414459999999999</v>
      </c>
      <c r="Q156" s="149">
        <v>5.0000000000000002E-5</v>
      </c>
      <c r="R156" s="149">
        <f>Q156*H156</f>
        <v>8.3030000000000007E-4</v>
      </c>
      <c r="S156" s="149">
        <v>0</v>
      </c>
      <c r="T156" s="150">
        <f>S156*H156</f>
        <v>0</v>
      </c>
      <c r="AR156" s="151" t="s">
        <v>158</v>
      </c>
      <c r="AT156" s="151" t="s">
        <v>145</v>
      </c>
      <c r="AU156" s="151" t="s">
        <v>84</v>
      </c>
      <c r="AY156" s="16" t="s">
        <v>142</v>
      </c>
      <c r="BE156" s="152">
        <f>IF(N156="základní",J156,0)</f>
        <v>0</v>
      </c>
      <c r="BF156" s="152">
        <f>IF(N156="snížená",J156,0)</f>
        <v>0</v>
      </c>
      <c r="BG156" s="152">
        <f>IF(N156="zákl. přenesená",J156,0)</f>
        <v>0</v>
      </c>
      <c r="BH156" s="152">
        <f>IF(N156="sníž. přenesená",J156,0)</f>
        <v>0</v>
      </c>
      <c r="BI156" s="152">
        <f>IF(N156="nulová",J156,0)</f>
        <v>0</v>
      </c>
      <c r="BJ156" s="16" t="s">
        <v>82</v>
      </c>
      <c r="BK156" s="152">
        <f>ROUND(I156*H156,2)</f>
        <v>0</v>
      </c>
      <c r="BL156" s="16" t="s">
        <v>158</v>
      </c>
      <c r="BM156" s="151" t="s">
        <v>194</v>
      </c>
    </row>
    <row r="157" spans="2:65" s="12" customFormat="1" ht="11.25">
      <c r="B157" s="153"/>
      <c r="D157" s="154" t="s">
        <v>160</v>
      </c>
      <c r="E157" s="155" t="s">
        <v>1</v>
      </c>
      <c r="F157" s="156" t="s">
        <v>195</v>
      </c>
      <c r="H157" s="157">
        <v>16.606000000000002</v>
      </c>
      <c r="L157" s="153"/>
      <c r="M157" s="158"/>
      <c r="T157" s="159"/>
      <c r="AT157" s="155" t="s">
        <v>160</v>
      </c>
      <c r="AU157" s="155" t="s">
        <v>84</v>
      </c>
      <c r="AV157" s="12" t="s">
        <v>84</v>
      </c>
      <c r="AW157" s="12" t="s">
        <v>30</v>
      </c>
      <c r="AX157" s="12" t="s">
        <v>82</v>
      </c>
      <c r="AY157" s="155" t="s">
        <v>142</v>
      </c>
    </row>
    <row r="158" spans="2:65" s="1" customFormat="1" ht="24.2" customHeight="1">
      <c r="B158" s="113"/>
      <c r="C158" s="160" t="s">
        <v>196</v>
      </c>
      <c r="D158" s="160" t="s">
        <v>162</v>
      </c>
      <c r="E158" s="161" t="s">
        <v>197</v>
      </c>
      <c r="F158" s="162" t="s">
        <v>198</v>
      </c>
      <c r="G158" s="163" t="s">
        <v>157</v>
      </c>
      <c r="H158" s="164">
        <v>18.599</v>
      </c>
      <c r="I158" s="165"/>
      <c r="J158" s="165">
        <f>ROUND(I158*H158,2)</f>
        <v>0</v>
      </c>
      <c r="K158" s="166"/>
      <c r="L158" s="167"/>
      <c r="M158" s="168" t="s">
        <v>1</v>
      </c>
      <c r="N158" s="169" t="s">
        <v>39</v>
      </c>
      <c r="O158" s="149">
        <v>0</v>
      </c>
      <c r="P158" s="149">
        <f>O158*H158</f>
        <v>0</v>
      </c>
      <c r="Q158" s="149">
        <v>2.3999999999999998E-3</v>
      </c>
      <c r="R158" s="149">
        <f>Q158*H158</f>
        <v>4.46376E-2</v>
      </c>
      <c r="S158" s="149">
        <v>0</v>
      </c>
      <c r="T158" s="150">
        <f>S158*H158</f>
        <v>0</v>
      </c>
      <c r="AR158" s="151" t="s">
        <v>165</v>
      </c>
      <c r="AT158" s="151" t="s">
        <v>162</v>
      </c>
      <c r="AU158" s="151" t="s">
        <v>84</v>
      </c>
      <c r="AY158" s="16" t="s">
        <v>142</v>
      </c>
      <c r="BE158" s="152">
        <f>IF(N158="základní",J158,0)</f>
        <v>0</v>
      </c>
      <c r="BF158" s="152">
        <f>IF(N158="snížená",J158,0)</f>
        <v>0</v>
      </c>
      <c r="BG158" s="152">
        <f>IF(N158="zákl. přenesená",J158,0)</f>
        <v>0</v>
      </c>
      <c r="BH158" s="152">
        <f>IF(N158="sníž. přenesená",J158,0)</f>
        <v>0</v>
      </c>
      <c r="BI158" s="152">
        <f>IF(N158="nulová",J158,0)</f>
        <v>0</v>
      </c>
      <c r="BJ158" s="16" t="s">
        <v>82</v>
      </c>
      <c r="BK158" s="152">
        <f>ROUND(I158*H158,2)</f>
        <v>0</v>
      </c>
      <c r="BL158" s="16" t="s">
        <v>158</v>
      </c>
      <c r="BM158" s="151" t="s">
        <v>199</v>
      </c>
    </row>
    <row r="159" spans="2:65" s="12" customFormat="1" ht="11.25">
      <c r="B159" s="153"/>
      <c r="D159" s="154" t="s">
        <v>160</v>
      </c>
      <c r="F159" s="156" t="s">
        <v>200</v>
      </c>
      <c r="H159" s="157">
        <v>18.599</v>
      </c>
      <c r="L159" s="153"/>
      <c r="M159" s="158"/>
      <c r="T159" s="159"/>
      <c r="AT159" s="155" t="s">
        <v>160</v>
      </c>
      <c r="AU159" s="155" t="s">
        <v>84</v>
      </c>
      <c r="AV159" s="12" t="s">
        <v>84</v>
      </c>
      <c r="AW159" s="12" t="s">
        <v>3</v>
      </c>
      <c r="AX159" s="12" t="s">
        <v>82</v>
      </c>
      <c r="AY159" s="155" t="s">
        <v>142</v>
      </c>
    </row>
    <row r="160" spans="2:65" s="1" customFormat="1" ht="24.2" customHeight="1">
      <c r="B160" s="113"/>
      <c r="C160" s="141" t="s">
        <v>201</v>
      </c>
      <c r="D160" s="141" t="s">
        <v>145</v>
      </c>
      <c r="E160" s="142" t="s">
        <v>192</v>
      </c>
      <c r="F160" s="143" t="s">
        <v>193</v>
      </c>
      <c r="G160" s="144" t="s">
        <v>157</v>
      </c>
      <c r="H160" s="145">
        <v>0.18</v>
      </c>
      <c r="I160" s="146"/>
      <c r="J160" s="146">
        <f>ROUND(I160*H160,2)</f>
        <v>0</v>
      </c>
      <c r="K160" s="147"/>
      <c r="L160" s="28"/>
      <c r="M160" s="148" t="s">
        <v>1</v>
      </c>
      <c r="N160" s="112" t="s">
        <v>39</v>
      </c>
      <c r="O160" s="149">
        <v>0.14099999999999999</v>
      </c>
      <c r="P160" s="149">
        <f>O160*H160</f>
        <v>2.5379999999999996E-2</v>
      </c>
      <c r="Q160" s="149">
        <v>5.0000000000000002E-5</v>
      </c>
      <c r="R160" s="149">
        <f>Q160*H160</f>
        <v>9.0000000000000002E-6</v>
      </c>
      <c r="S160" s="149">
        <v>0</v>
      </c>
      <c r="T160" s="150">
        <f>S160*H160</f>
        <v>0</v>
      </c>
      <c r="AR160" s="151" t="s">
        <v>158</v>
      </c>
      <c r="AT160" s="151" t="s">
        <v>145</v>
      </c>
      <c r="AU160" s="151" t="s">
        <v>84</v>
      </c>
      <c r="AY160" s="16" t="s">
        <v>142</v>
      </c>
      <c r="BE160" s="152">
        <f>IF(N160="základní",J160,0)</f>
        <v>0</v>
      </c>
      <c r="BF160" s="152">
        <f>IF(N160="snížená",J160,0)</f>
        <v>0</v>
      </c>
      <c r="BG160" s="152">
        <f>IF(N160="zákl. přenesená",J160,0)</f>
        <v>0</v>
      </c>
      <c r="BH160" s="152">
        <f>IF(N160="sníž. přenesená",J160,0)</f>
        <v>0</v>
      </c>
      <c r="BI160" s="152">
        <f>IF(N160="nulová",J160,0)</f>
        <v>0</v>
      </c>
      <c r="BJ160" s="16" t="s">
        <v>82</v>
      </c>
      <c r="BK160" s="152">
        <f>ROUND(I160*H160,2)</f>
        <v>0</v>
      </c>
      <c r="BL160" s="16" t="s">
        <v>158</v>
      </c>
      <c r="BM160" s="151" t="s">
        <v>202</v>
      </c>
    </row>
    <row r="161" spans="2:65" s="12" customFormat="1" ht="11.25">
      <c r="B161" s="153"/>
      <c r="D161" s="154" t="s">
        <v>160</v>
      </c>
      <c r="E161" s="155" t="s">
        <v>1</v>
      </c>
      <c r="F161" s="156" t="s">
        <v>203</v>
      </c>
      <c r="H161" s="157">
        <v>0.18</v>
      </c>
      <c r="L161" s="153"/>
      <c r="M161" s="158"/>
      <c r="T161" s="159"/>
      <c r="AT161" s="155" t="s">
        <v>160</v>
      </c>
      <c r="AU161" s="155" t="s">
        <v>84</v>
      </c>
      <c r="AV161" s="12" t="s">
        <v>84</v>
      </c>
      <c r="AW161" s="12" t="s">
        <v>30</v>
      </c>
      <c r="AX161" s="12" t="s">
        <v>82</v>
      </c>
      <c r="AY161" s="155" t="s">
        <v>142</v>
      </c>
    </row>
    <row r="162" spans="2:65" s="1" customFormat="1" ht="49.15" customHeight="1">
      <c r="B162" s="113"/>
      <c r="C162" s="160" t="s">
        <v>204</v>
      </c>
      <c r="D162" s="160" t="s">
        <v>162</v>
      </c>
      <c r="E162" s="161" t="s">
        <v>205</v>
      </c>
      <c r="F162" s="162" t="s">
        <v>206</v>
      </c>
      <c r="G162" s="163" t="s">
        <v>157</v>
      </c>
      <c r="H162" s="164">
        <v>0.20200000000000001</v>
      </c>
      <c r="I162" s="165"/>
      <c r="J162" s="165">
        <f>ROUND(I162*H162,2)</f>
        <v>0</v>
      </c>
      <c r="K162" s="166"/>
      <c r="L162" s="167"/>
      <c r="M162" s="168" t="s">
        <v>1</v>
      </c>
      <c r="N162" s="169" t="s">
        <v>39</v>
      </c>
      <c r="O162" s="149">
        <v>0</v>
      </c>
      <c r="P162" s="149">
        <f>O162*H162</f>
        <v>0</v>
      </c>
      <c r="Q162" s="149">
        <v>2.8999999999999998E-3</v>
      </c>
      <c r="R162" s="149">
        <f>Q162*H162</f>
        <v>5.8580000000000004E-4</v>
      </c>
      <c r="S162" s="149">
        <v>0</v>
      </c>
      <c r="T162" s="150">
        <f>S162*H162</f>
        <v>0</v>
      </c>
      <c r="AR162" s="151" t="s">
        <v>165</v>
      </c>
      <c r="AT162" s="151" t="s">
        <v>162</v>
      </c>
      <c r="AU162" s="151" t="s">
        <v>84</v>
      </c>
      <c r="AY162" s="16" t="s">
        <v>142</v>
      </c>
      <c r="BE162" s="152">
        <f>IF(N162="základní",J162,0)</f>
        <v>0</v>
      </c>
      <c r="BF162" s="152">
        <f>IF(N162="snížená",J162,0)</f>
        <v>0</v>
      </c>
      <c r="BG162" s="152">
        <f>IF(N162="zákl. přenesená",J162,0)</f>
        <v>0</v>
      </c>
      <c r="BH162" s="152">
        <f>IF(N162="sníž. přenesená",J162,0)</f>
        <v>0</v>
      </c>
      <c r="BI162" s="152">
        <f>IF(N162="nulová",J162,0)</f>
        <v>0</v>
      </c>
      <c r="BJ162" s="16" t="s">
        <v>82</v>
      </c>
      <c r="BK162" s="152">
        <f>ROUND(I162*H162,2)</f>
        <v>0</v>
      </c>
      <c r="BL162" s="16" t="s">
        <v>158</v>
      </c>
      <c r="BM162" s="151" t="s">
        <v>207</v>
      </c>
    </row>
    <row r="163" spans="2:65" s="12" customFormat="1" ht="11.25">
      <c r="B163" s="153"/>
      <c r="D163" s="154" t="s">
        <v>160</v>
      </c>
      <c r="F163" s="156" t="s">
        <v>208</v>
      </c>
      <c r="H163" s="157">
        <v>0.20200000000000001</v>
      </c>
      <c r="L163" s="153"/>
      <c r="M163" s="158"/>
      <c r="T163" s="159"/>
      <c r="AT163" s="155" t="s">
        <v>160</v>
      </c>
      <c r="AU163" s="155" t="s">
        <v>84</v>
      </c>
      <c r="AV163" s="12" t="s">
        <v>84</v>
      </c>
      <c r="AW163" s="12" t="s">
        <v>3</v>
      </c>
      <c r="AX163" s="12" t="s">
        <v>82</v>
      </c>
      <c r="AY163" s="155" t="s">
        <v>142</v>
      </c>
    </row>
    <row r="164" spans="2:65" s="1" customFormat="1" ht="24.2" customHeight="1">
      <c r="B164" s="113"/>
      <c r="C164" s="141" t="s">
        <v>8</v>
      </c>
      <c r="D164" s="141" t="s">
        <v>145</v>
      </c>
      <c r="E164" s="142" t="s">
        <v>209</v>
      </c>
      <c r="F164" s="143" t="s">
        <v>210</v>
      </c>
      <c r="G164" s="144" t="s">
        <v>157</v>
      </c>
      <c r="H164" s="145">
        <v>193.285</v>
      </c>
      <c r="I164" s="146"/>
      <c r="J164" s="146">
        <f>ROUND(I164*H164,2)</f>
        <v>0</v>
      </c>
      <c r="K164" s="147"/>
      <c r="L164" s="28"/>
      <c r="M164" s="148" t="s">
        <v>1</v>
      </c>
      <c r="N164" s="112" t="s">
        <v>39</v>
      </c>
      <c r="O164" s="149">
        <v>0.28100000000000003</v>
      </c>
      <c r="P164" s="149">
        <f>O164*H164</f>
        <v>54.313085000000001</v>
      </c>
      <c r="Q164" s="149">
        <v>1.2E-4</v>
      </c>
      <c r="R164" s="149">
        <f>Q164*H164</f>
        <v>2.3194200000000002E-2</v>
      </c>
      <c r="S164" s="149">
        <v>0</v>
      </c>
      <c r="T164" s="150">
        <f>S164*H164</f>
        <v>0</v>
      </c>
      <c r="AR164" s="151" t="s">
        <v>149</v>
      </c>
      <c r="AT164" s="151" t="s">
        <v>145</v>
      </c>
      <c r="AU164" s="151" t="s">
        <v>84</v>
      </c>
      <c r="AY164" s="16" t="s">
        <v>142</v>
      </c>
      <c r="BE164" s="152">
        <f>IF(N164="základní",J164,0)</f>
        <v>0</v>
      </c>
      <c r="BF164" s="152">
        <f>IF(N164="snížená",J164,0)</f>
        <v>0</v>
      </c>
      <c r="BG164" s="152">
        <f>IF(N164="zákl. přenesená",J164,0)</f>
        <v>0</v>
      </c>
      <c r="BH164" s="152">
        <f>IF(N164="sníž. přenesená",J164,0)</f>
        <v>0</v>
      </c>
      <c r="BI164" s="152">
        <f>IF(N164="nulová",J164,0)</f>
        <v>0</v>
      </c>
      <c r="BJ164" s="16" t="s">
        <v>82</v>
      </c>
      <c r="BK164" s="152">
        <f>ROUND(I164*H164,2)</f>
        <v>0</v>
      </c>
      <c r="BL164" s="16" t="s">
        <v>149</v>
      </c>
      <c r="BM164" s="151" t="s">
        <v>211</v>
      </c>
    </row>
    <row r="165" spans="2:65" s="14" customFormat="1" ht="11.25">
      <c r="B165" s="176"/>
      <c r="D165" s="154" t="s">
        <v>160</v>
      </c>
      <c r="E165" s="177" t="s">
        <v>1</v>
      </c>
      <c r="F165" s="178" t="s">
        <v>212</v>
      </c>
      <c r="H165" s="177" t="s">
        <v>1</v>
      </c>
      <c r="L165" s="176"/>
      <c r="M165" s="179"/>
      <c r="T165" s="180"/>
      <c r="AT165" s="177" t="s">
        <v>160</v>
      </c>
      <c r="AU165" s="177" t="s">
        <v>84</v>
      </c>
      <c r="AV165" s="14" t="s">
        <v>82</v>
      </c>
      <c r="AW165" s="14" t="s">
        <v>30</v>
      </c>
      <c r="AX165" s="14" t="s">
        <v>74</v>
      </c>
      <c r="AY165" s="177" t="s">
        <v>142</v>
      </c>
    </row>
    <row r="166" spans="2:65" s="12" customFormat="1" ht="11.25">
      <c r="B166" s="153"/>
      <c r="D166" s="154" t="s">
        <v>160</v>
      </c>
      <c r="E166" s="155" t="s">
        <v>1</v>
      </c>
      <c r="F166" s="156" t="s">
        <v>213</v>
      </c>
      <c r="H166" s="157">
        <v>203.005</v>
      </c>
      <c r="L166" s="153"/>
      <c r="M166" s="158"/>
      <c r="T166" s="159"/>
      <c r="AT166" s="155" t="s">
        <v>160</v>
      </c>
      <c r="AU166" s="155" t="s">
        <v>84</v>
      </c>
      <c r="AV166" s="12" t="s">
        <v>84</v>
      </c>
      <c r="AW166" s="12" t="s">
        <v>30</v>
      </c>
      <c r="AX166" s="12" t="s">
        <v>74</v>
      </c>
      <c r="AY166" s="155" t="s">
        <v>142</v>
      </c>
    </row>
    <row r="167" spans="2:65" s="12" customFormat="1" ht="11.25">
      <c r="B167" s="153"/>
      <c r="D167" s="154" t="s">
        <v>160</v>
      </c>
      <c r="E167" s="155" t="s">
        <v>1</v>
      </c>
      <c r="F167" s="156" t="s">
        <v>214</v>
      </c>
      <c r="H167" s="157">
        <v>-9.7200000000000006</v>
      </c>
      <c r="L167" s="153"/>
      <c r="M167" s="158"/>
      <c r="T167" s="159"/>
      <c r="AT167" s="155" t="s">
        <v>160</v>
      </c>
      <c r="AU167" s="155" t="s">
        <v>84</v>
      </c>
      <c r="AV167" s="12" t="s">
        <v>84</v>
      </c>
      <c r="AW167" s="12" t="s">
        <v>30</v>
      </c>
      <c r="AX167" s="12" t="s">
        <v>74</v>
      </c>
      <c r="AY167" s="155" t="s">
        <v>142</v>
      </c>
    </row>
    <row r="168" spans="2:65" s="12" customFormat="1" ht="11.25">
      <c r="B168" s="153"/>
      <c r="D168" s="154" t="s">
        <v>160</v>
      </c>
      <c r="E168" s="155" t="s">
        <v>1</v>
      </c>
      <c r="F168" s="156" t="s">
        <v>97</v>
      </c>
      <c r="H168" s="157">
        <v>193.285</v>
      </c>
      <c r="L168" s="153"/>
      <c r="M168" s="158"/>
      <c r="T168" s="159"/>
      <c r="AT168" s="155" t="s">
        <v>160</v>
      </c>
      <c r="AU168" s="155" t="s">
        <v>84</v>
      </c>
      <c r="AV168" s="12" t="s">
        <v>84</v>
      </c>
      <c r="AW168" s="12" t="s">
        <v>30</v>
      </c>
      <c r="AX168" s="12" t="s">
        <v>82</v>
      </c>
      <c r="AY168" s="155" t="s">
        <v>142</v>
      </c>
    </row>
    <row r="169" spans="2:65" s="1" customFormat="1" ht="24.2" customHeight="1">
      <c r="B169" s="113"/>
      <c r="C169" s="160" t="s">
        <v>215</v>
      </c>
      <c r="D169" s="160" t="s">
        <v>162</v>
      </c>
      <c r="E169" s="161" t="s">
        <v>216</v>
      </c>
      <c r="F169" s="162" t="s">
        <v>217</v>
      </c>
      <c r="G169" s="163" t="s">
        <v>157</v>
      </c>
      <c r="H169" s="164">
        <v>216.47900000000001</v>
      </c>
      <c r="I169" s="165"/>
      <c r="J169" s="165">
        <f>ROUND(I169*H169,2)</f>
        <v>0</v>
      </c>
      <c r="K169" s="166"/>
      <c r="L169" s="167"/>
      <c r="M169" s="168" t="s">
        <v>1</v>
      </c>
      <c r="N169" s="169" t="s">
        <v>39</v>
      </c>
      <c r="O169" s="149">
        <v>0</v>
      </c>
      <c r="P169" s="149">
        <f>O169*H169</f>
        <v>0</v>
      </c>
      <c r="Q169" s="149">
        <v>1.2E-2</v>
      </c>
      <c r="R169" s="149">
        <f>Q169*H169</f>
        <v>2.5977480000000002</v>
      </c>
      <c r="S169" s="149">
        <v>0</v>
      </c>
      <c r="T169" s="150">
        <f>S169*H169</f>
        <v>0</v>
      </c>
      <c r="AR169" s="151" t="s">
        <v>191</v>
      </c>
      <c r="AT169" s="151" t="s">
        <v>162</v>
      </c>
      <c r="AU169" s="151" t="s">
        <v>84</v>
      </c>
      <c r="AY169" s="16" t="s">
        <v>142</v>
      </c>
      <c r="BE169" s="152">
        <f>IF(N169="základní",J169,0)</f>
        <v>0</v>
      </c>
      <c r="BF169" s="152">
        <f>IF(N169="snížená",J169,0)</f>
        <v>0</v>
      </c>
      <c r="BG169" s="152">
        <f>IF(N169="zákl. přenesená",J169,0)</f>
        <v>0</v>
      </c>
      <c r="BH169" s="152">
        <f>IF(N169="sníž. přenesená",J169,0)</f>
        <v>0</v>
      </c>
      <c r="BI169" s="152">
        <f>IF(N169="nulová",J169,0)</f>
        <v>0</v>
      </c>
      <c r="BJ169" s="16" t="s">
        <v>82</v>
      </c>
      <c r="BK169" s="152">
        <f>ROUND(I169*H169,2)</f>
        <v>0</v>
      </c>
      <c r="BL169" s="16" t="s">
        <v>149</v>
      </c>
      <c r="BM169" s="151" t="s">
        <v>218</v>
      </c>
    </row>
    <row r="170" spans="2:65" s="12" customFormat="1" ht="11.25">
      <c r="B170" s="153"/>
      <c r="D170" s="154" t="s">
        <v>160</v>
      </c>
      <c r="F170" s="156" t="s">
        <v>219</v>
      </c>
      <c r="H170" s="157">
        <v>216.47900000000001</v>
      </c>
      <c r="L170" s="153"/>
      <c r="M170" s="158"/>
      <c r="T170" s="159"/>
      <c r="AT170" s="155" t="s">
        <v>160</v>
      </c>
      <c r="AU170" s="155" t="s">
        <v>84</v>
      </c>
      <c r="AV170" s="12" t="s">
        <v>84</v>
      </c>
      <c r="AW170" s="12" t="s">
        <v>3</v>
      </c>
      <c r="AX170" s="12" t="s">
        <v>82</v>
      </c>
      <c r="AY170" s="155" t="s">
        <v>142</v>
      </c>
    </row>
    <row r="171" spans="2:65" s="1" customFormat="1" ht="24.2" customHeight="1">
      <c r="B171" s="113"/>
      <c r="C171" s="141" t="s">
        <v>220</v>
      </c>
      <c r="D171" s="141" t="s">
        <v>145</v>
      </c>
      <c r="E171" s="142" t="s">
        <v>221</v>
      </c>
      <c r="F171" s="143" t="s">
        <v>222</v>
      </c>
      <c r="G171" s="144" t="s">
        <v>148</v>
      </c>
      <c r="H171" s="145">
        <v>4.5999999999999999E-2</v>
      </c>
      <c r="I171" s="146"/>
      <c r="J171" s="146">
        <f>ROUND(I171*H171,2)</f>
        <v>0</v>
      </c>
      <c r="K171" s="147"/>
      <c r="L171" s="28"/>
      <c r="M171" s="148" t="s">
        <v>1</v>
      </c>
      <c r="N171" s="112" t="s">
        <v>39</v>
      </c>
      <c r="O171" s="149">
        <v>1.8089999999999999</v>
      </c>
      <c r="P171" s="149">
        <f>O171*H171</f>
        <v>8.3213999999999996E-2</v>
      </c>
      <c r="Q171" s="149">
        <v>0</v>
      </c>
      <c r="R171" s="149">
        <f>Q171*H171</f>
        <v>0</v>
      </c>
      <c r="S171" s="149">
        <v>0</v>
      </c>
      <c r="T171" s="150">
        <f>S171*H171</f>
        <v>0</v>
      </c>
      <c r="AR171" s="151" t="s">
        <v>158</v>
      </c>
      <c r="AT171" s="151" t="s">
        <v>145</v>
      </c>
      <c r="AU171" s="151" t="s">
        <v>84</v>
      </c>
      <c r="AY171" s="16" t="s">
        <v>142</v>
      </c>
      <c r="BE171" s="152">
        <f>IF(N171="základní",J171,0)</f>
        <v>0</v>
      </c>
      <c r="BF171" s="152">
        <f>IF(N171="snížená",J171,0)</f>
        <v>0</v>
      </c>
      <c r="BG171" s="152">
        <f>IF(N171="zákl. přenesená",J171,0)</f>
        <v>0</v>
      </c>
      <c r="BH171" s="152">
        <f>IF(N171="sníž. přenesená",J171,0)</f>
        <v>0</v>
      </c>
      <c r="BI171" s="152">
        <f>IF(N171="nulová",J171,0)</f>
        <v>0</v>
      </c>
      <c r="BJ171" s="16" t="s">
        <v>82</v>
      </c>
      <c r="BK171" s="152">
        <f>ROUND(I171*H171,2)</f>
        <v>0</v>
      </c>
      <c r="BL171" s="16" t="s">
        <v>158</v>
      </c>
      <c r="BM171" s="151" t="s">
        <v>223</v>
      </c>
    </row>
    <row r="172" spans="2:65" s="11" customFormat="1" ht="22.9" customHeight="1">
      <c r="B172" s="130"/>
      <c r="D172" s="131" t="s">
        <v>73</v>
      </c>
      <c r="E172" s="139" t="s">
        <v>224</v>
      </c>
      <c r="F172" s="139" t="s">
        <v>225</v>
      </c>
      <c r="J172" s="140">
        <f>BK172</f>
        <v>0</v>
      </c>
      <c r="L172" s="130"/>
      <c r="M172" s="134"/>
      <c r="P172" s="135">
        <f>SUM(P173:P177)</f>
        <v>29.907740999999998</v>
      </c>
      <c r="R172" s="135">
        <f>SUM(R173:R177)</f>
        <v>1.2465905399999999</v>
      </c>
      <c r="T172" s="136">
        <f>SUM(T173:T177)</f>
        <v>0</v>
      </c>
      <c r="AR172" s="131" t="s">
        <v>84</v>
      </c>
      <c r="AT172" s="137" t="s">
        <v>73</v>
      </c>
      <c r="AU172" s="137" t="s">
        <v>82</v>
      </c>
      <c r="AY172" s="131" t="s">
        <v>142</v>
      </c>
      <c r="BK172" s="138">
        <f>SUM(BK173:BK177)</f>
        <v>0</v>
      </c>
    </row>
    <row r="173" spans="2:65" s="1" customFormat="1" ht="33" customHeight="1">
      <c r="B173" s="113"/>
      <c r="C173" s="141" t="s">
        <v>226</v>
      </c>
      <c r="D173" s="141" t="s">
        <v>145</v>
      </c>
      <c r="E173" s="142" t="s">
        <v>227</v>
      </c>
      <c r="F173" s="143" t="s">
        <v>228</v>
      </c>
      <c r="G173" s="144" t="s">
        <v>157</v>
      </c>
      <c r="H173" s="145">
        <v>86.930999999999997</v>
      </c>
      <c r="I173" s="146"/>
      <c r="J173" s="146">
        <f>ROUND(I173*H173,2)</f>
        <v>0</v>
      </c>
      <c r="K173" s="147"/>
      <c r="L173" s="28"/>
      <c r="M173" s="148" t="s">
        <v>1</v>
      </c>
      <c r="N173" s="112" t="s">
        <v>39</v>
      </c>
      <c r="O173" s="149">
        <v>0.31</v>
      </c>
      <c r="P173" s="149">
        <f>O173*H173</f>
        <v>26.948609999999999</v>
      </c>
      <c r="Q173" s="149">
        <v>1.434E-2</v>
      </c>
      <c r="R173" s="149">
        <f>Q173*H173</f>
        <v>1.2465905399999999</v>
      </c>
      <c r="S173" s="149">
        <v>0</v>
      </c>
      <c r="T173" s="150">
        <f>S173*H173</f>
        <v>0</v>
      </c>
      <c r="AR173" s="151" t="s">
        <v>158</v>
      </c>
      <c r="AT173" s="151" t="s">
        <v>145</v>
      </c>
      <c r="AU173" s="151" t="s">
        <v>84</v>
      </c>
      <c r="AY173" s="16" t="s">
        <v>142</v>
      </c>
      <c r="BE173" s="152">
        <f>IF(N173="základní",J173,0)</f>
        <v>0</v>
      </c>
      <c r="BF173" s="152">
        <f>IF(N173="snížená",J173,0)</f>
        <v>0</v>
      </c>
      <c r="BG173" s="152">
        <f>IF(N173="zákl. přenesená",J173,0)</f>
        <v>0</v>
      </c>
      <c r="BH173" s="152">
        <f>IF(N173="sníž. přenesená",J173,0)</f>
        <v>0</v>
      </c>
      <c r="BI173" s="152">
        <f>IF(N173="nulová",J173,0)</f>
        <v>0</v>
      </c>
      <c r="BJ173" s="16" t="s">
        <v>82</v>
      </c>
      <c r="BK173" s="152">
        <f>ROUND(I173*H173,2)</f>
        <v>0</v>
      </c>
      <c r="BL173" s="16" t="s">
        <v>158</v>
      </c>
      <c r="BM173" s="151" t="s">
        <v>229</v>
      </c>
    </row>
    <row r="174" spans="2:65" s="12" customFormat="1" ht="11.25">
      <c r="B174" s="153"/>
      <c r="D174" s="154" t="s">
        <v>160</v>
      </c>
      <c r="E174" s="155" t="s">
        <v>1</v>
      </c>
      <c r="F174" s="156" t="s">
        <v>177</v>
      </c>
      <c r="H174" s="157">
        <v>27.591000000000001</v>
      </c>
      <c r="L174" s="153"/>
      <c r="M174" s="158"/>
      <c r="T174" s="159"/>
      <c r="AT174" s="155" t="s">
        <v>160</v>
      </c>
      <c r="AU174" s="155" t="s">
        <v>84</v>
      </c>
      <c r="AV174" s="12" t="s">
        <v>84</v>
      </c>
      <c r="AW174" s="12" t="s">
        <v>30</v>
      </c>
      <c r="AX174" s="12" t="s">
        <v>74</v>
      </c>
      <c r="AY174" s="155" t="s">
        <v>142</v>
      </c>
    </row>
    <row r="175" spans="2:65" s="12" customFormat="1" ht="11.25">
      <c r="B175" s="153"/>
      <c r="D175" s="154" t="s">
        <v>160</v>
      </c>
      <c r="E175" s="155" t="s">
        <v>1</v>
      </c>
      <c r="F175" s="156" t="s">
        <v>178</v>
      </c>
      <c r="H175" s="157">
        <v>59.34</v>
      </c>
      <c r="L175" s="153"/>
      <c r="M175" s="158"/>
      <c r="T175" s="159"/>
      <c r="AT175" s="155" t="s">
        <v>160</v>
      </c>
      <c r="AU175" s="155" t="s">
        <v>84</v>
      </c>
      <c r="AV175" s="12" t="s">
        <v>84</v>
      </c>
      <c r="AW175" s="12" t="s">
        <v>30</v>
      </c>
      <c r="AX175" s="12" t="s">
        <v>74</v>
      </c>
      <c r="AY175" s="155" t="s">
        <v>142</v>
      </c>
    </row>
    <row r="176" spans="2:65" s="13" customFormat="1" ht="11.25">
      <c r="B176" s="170"/>
      <c r="D176" s="154" t="s">
        <v>160</v>
      </c>
      <c r="E176" s="171" t="s">
        <v>1</v>
      </c>
      <c r="F176" s="172" t="s">
        <v>179</v>
      </c>
      <c r="H176" s="173">
        <v>86.930999999999997</v>
      </c>
      <c r="L176" s="170"/>
      <c r="M176" s="174"/>
      <c r="T176" s="175"/>
      <c r="AT176" s="171" t="s">
        <v>160</v>
      </c>
      <c r="AU176" s="171" t="s">
        <v>84</v>
      </c>
      <c r="AV176" s="13" t="s">
        <v>149</v>
      </c>
      <c r="AW176" s="13" t="s">
        <v>30</v>
      </c>
      <c r="AX176" s="13" t="s">
        <v>82</v>
      </c>
      <c r="AY176" s="171" t="s">
        <v>142</v>
      </c>
    </row>
    <row r="177" spans="2:65" s="1" customFormat="1" ht="24.2" customHeight="1">
      <c r="B177" s="113"/>
      <c r="C177" s="141" t="s">
        <v>158</v>
      </c>
      <c r="D177" s="141" t="s">
        <v>145</v>
      </c>
      <c r="E177" s="142" t="s">
        <v>230</v>
      </c>
      <c r="F177" s="143" t="s">
        <v>231</v>
      </c>
      <c r="G177" s="144" t="s">
        <v>148</v>
      </c>
      <c r="H177" s="145">
        <v>1.2470000000000001</v>
      </c>
      <c r="I177" s="146"/>
      <c r="J177" s="146">
        <f>ROUND(I177*H177,2)</f>
        <v>0</v>
      </c>
      <c r="K177" s="147"/>
      <c r="L177" s="28"/>
      <c r="M177" s="148" t="s">
        <v>1</v>
      </c>
      <c r="N177" s="112" t="s">
        <v>39</v>
      </c>
      <c r="O177" s="149">
        <v>2.3730000000000002</v>
      </c>
      <c r="P177" s="149">
        <f>O177*H177</f>
        <v>2.9591310000000006</v>
      </c>
      <c r="Q177" s="149">
        <v>0</v>
      </c>
      <c r="R177" s="149">
        <f>Q177*H177</f>
        <v>0</v>
      </c>
      <c r="S177" s="149">
        <v>0</v>
      </c>
      <c r="T177" s="150">
        <f>S177*H177</f>
        <v>0</v>
      </c>
      <c r="AR177" s="151" t="s">
        <v>158</v>
      </c>
      <c r="AT177" s="151" t="s">
        <v>145</v>
      </c>
      <c r="AU177" s="151" t="s">
        <v>84</v>
      </c>
      <c r="AY177" s="16" t="s">
        <v>142</v>
      </c>
      <c r="BE177" s="152">
        <f>IF(N177="základní",J177,0)</f>
        <v>0</v>
      </c>
      <c r="BF177" s="152">
        <f>IF(N177="snížená",J177,0)</f>
        <v>0</v>
      </c>
      <c r="BG177" s="152">
        <f>IF(N177="zákl. přenesená",J177,0)</f>
        <v>0</v>
      </c>
      <c r="BH177" s="152">
        <f>IF(N177="sníž. přenesená",J177,0)</f>
        <v>0</v>
      </c>
      <c r="BI177" s="152">
        <f>IF(N177="nulová",J177,0)</f>
        <v>0</v>
      </c>
      <c r="BJ177" s="16" t="s">
        <v>82</v>
      </c>
      <c r="BK177" s="152">
        <f>ROUND(I177*H177,2)</f>
        <v>0</v>
      </c>
      <c r="BL177" s="16" t="s">
        <v>158</v>
      </c>
      <c r="BM177" s="151" t="s">
        <v>232</v>
      </c>
    </row>
    <row r="178" spans="2:65" s="11" customFormat="1" ht="22.9" customHeight="1">
      <c r="B178" s="130"/>
      <c r="D178" s="131" t="s">
        <v>73</v>
      </c>
      <c r="E178" s="139" t="s">
        <v>233</v>
      </c>
      <c r="F178" s="139" t="s">
        <v>234</v>
      </c>
      <c r="J178" s="140">
        <f>BK178</f>
        <v>0</v>
      </c>
      <c r="L178" s="130"/>
      <c r="M178" s="134"/>
      <c r="P178" s="135">
        <f>SUM(P179:P181)</f>
        <v>88.230121999999994</v>
      </c>
      <c r="R178" s="135">
        <f>SUM(R179:R181)</f>
        <v>1.0263274200000001</v>
      </c>
      <c r="T178" s="136">
        <f>SUM(T179:T181)</f>
        <v>0</v>
      </c>
      <c r="AR178" s="131" t="s">
        <v>84</v>
      </c>
      <c r="AT178" s="137" t="s">
        <v>73</v>
      </c>
      <c r="AU178" s="137" t="s">
        <v>82</v>
      </c>
      <c r="AY178" s="131" t="s">
        <v>142</v>
      </c>
      <c r="BK178" s="138">
        <f>SUM(BK179:BK181)</f>
        <v>0</v>
      </c>
    </row>
    <row r="179" spans="2:65" s="1" customFormat="1" ht="16.5" customHeight="1">
      <c r="B179" s="113"/>
      <c r="C179" s="141" t="s">
        <v>235</v>
      </c>
      <c r="D179" s="141" t="s">
        <v>145</v>
      </c>
      <c r="E179" s="142" t="s">
        <v>236</v>
      </c>
      <c r="F179" s="143" t="s">
        <v>237</v>
      </c>
      <c r="G179" s="144" t="s">
        <v>157</v>
      </c>
      <c r="H179" s="145">
        <v>193.28200000000001</v>
      </c>
      <c r="I179" s="146"/>
      <c r="J179" s="146">
        <f>ROUND(I179*H179,2)</f>
        <v>0</v>
      </c>
      <c r="K179" s="147"/>
      <c r="L179" s="28"/>
      <c r="M179" s="148" t="s">
        <v>1</v>
      </c>
      <c r="N179" s="112" t="s">
        <v>39</v>
      </c>
      <c r="O179" s="149">
        <v>0.44600000000000001</v>
      </c>
      <c r="P179" s="149">
        <f>O179*H179</f>
        <v>86.203772000000001</v>
      </c>
      <c r="Q179" s="149">
        <v>3.1E-4</v>
      </c>
      <c r="R179" s="149">
        <f>Q179*H179</f>
        <v>5.9917420000000006E-2</v>
      </c>
      <c r="S179" s="149">
        <v>0</v>
      </c>
      <c r="T179" s="150">
        <f>S179*H179</f>
        <v>0</v>
      </c>
      <c r="AR179" s="151" t="s">
        <v>158</v>
      </c>
      <c r="AT179" s="151" t="s">
        <v>145</v>
      </c>
      <c r="AU179" s="151" t="s">
        <v>84</v>
      </c>
      <c r="AY179" s="16" t="s">
        <v>142</v>
      </c>
      <c r="BE179" s="152">
        <f>IF(N179="základní",J179,0)</f>
        <v>0</v>
      </c>
      <c r="BF179" s="152">
        <f>IF(N179="snížená",J179,0)</f>
        <v>0</v>
      </c>
      <c r="BG179" s="152">
        <f>IF(N179="zákl. přenesená",J179,0)</f>
        <v>0</v>
      </c>
      <c r="BH179" s="152">
        <f>IF(N179="sníž. přenesená",J179,0)</f>
        <v>0</v>
      </c>
      <c r="BI179" s="152">
        <f>IF(N179="nulová",J179,0)</f>
        <v>0</v>
      </c>
      <c r="BJ179" s="16" t="s">
        <v>82</v>
      </c>
      <c r="BK179" s="152">
        <f>ROUND(I179*H179,2)</f>
        <v>0</v>
      </c>
      <c r="BL179" s="16" t="s">
        <v>158</v>
      </c>
      <c r="BM179" s="151" t="s">
        <v>238</v>
      </c>
    </row>
    <row r="180" spans="2:65" s="1" customFormat="1" ht="16.5" customHeight="1">
      <c r="B180" s="113"/>
      <c r="C180" s="160" t="s">
        <v>239</v>
      </c>
      <c r="D180" s="160" t="s">
        <v>162</v>
      </c>
      <c r="E180" s="161" t="s">
        <v>240</v>
      </c>
      <c r="F180" s="162" t="s">
        <v>241</v>
      </c>
      <c r="G180" s="163" t="s">
        <v>157</v>
      </c>
      <c r="H180" s="164">
        <v>193.28200000000001</v>
      </c>
      <c r="I180" s="165"/>
      <c r="J180" s="165">
        <f>ROUND(I180*H180,2)</f>
        <v>0</v>
      </c>
      <c r="K180" s="166"/>
      <c r="L180" s="167"/>
      <c r="M180" s="168" t="s">
        <v>1</v>
      </c>
      <c r="N180" s="169" t="s">
        <v>39</v>
      </c>
      <c r="O180" s="149">
        <v>0</v>
      </c>
      <c r="P180" s="149">
        <f>O180*H180</f>
        <v>0</v>
      </c>
      <c r="Q180" s="149">
        <v>5.0000000000000001E-3</v>
      </c>
      <c r="R180" s="149">
        <f>Q180*H180</f>
        <v>0.9664100000000001</v>
      </c>
      <c r="S180" s="149">
        <v>0</v>
      </c>
      <c r="T180" s="150">
        <f>S180*H180</f>
        <v>0</v>
      </c>
      <c r="AR180" s="151" t="s">
        <v>165</v>
      </c>
      <c r="AT180" s="151" t="s">
        <v>162</v>
      </c>
      <c r="AU180" s="151" t="s">
        <v>84</v>
      </c>
      <c r="AY180" s="16" t="s">
        <v>142</v>
      </c>
      <c r="BE180" s="152">
        <f>IF(N180="základní",J180,0)</f>
        <v>0</v>
      </c>
      <c r="BF180" s="152">
        <f>IF(N180="snížená",J180,0)</f>
        <v>0</v>
      </c>
      <c r="BG180" s="152">
        <f>IF(N180="zákl. přenesená",J180,0)</f>
        <v>0</v>
      </c>
      <c r="BH180" s="152">
        <f>IF(N180="sníž. přenesená",J180,0)</f>
        <v>0</v>
      </c>
      <c r="BI180" s="152">
        <f>IF(N180="nulová",J180,0)</f>
        <v>0</v>
      </c>
      <c r="BJ180" s="16" t="s">
        <v>82</v>
      </c>
      <c r="BK180" s="152">
        <f>ROUND(I180*H180,2)</f>
        <v>0</v>
      </c>
      <c r="BL180" s="16" t="s">
        <v>158</v>
      </c>
      <c r="BM180" s="151" t="s">
        <v>242</v>
      </c>
    </row>
    <row r="181" spans="2:65" s="1" customFormat="1" ht="24.2" customHeight="1">
      <c r="B181" s="113"/>
      <c r="C181" s="141" t="s">
        <v>243</v>
      </c>
      <c r="D181" s="141" t="s">
        <v>145</v>
      </c>
      <c r="E181" s="142" t="s">
        <v>244</v>
      </c>
      <c r="F181" s="143" t="s">
        <v>245</v>
      </c>
      <c r="G181" s="144" t="s">
        <v>148</v>
      </c>
      <c r="H181" s="145">
        <v>1.026</v>
      </c>
      <c r="I181" s="146"/>
      <c r="J181" s="146">
        <f>ROUND(I181*H181,2)</f>
        <v>0</v>
      </c>
      <c r="K181" s="147"/>
      <c r="L181" s="28"/>
      <c r="M181" s="148" t="s">
        <v>1</v>
      </c>
      <c r="N181" s="112" t="s">
        <v>39</v>
      </c>
      <c r="O181" s="149">
        <v>1.9750000000000001</v>
      </c>
      <c r="P181" s="149">
        <f>O181*H181</f>
        <v>2.0263500000000003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158</v>
      </c>
      <c r="AT181" s="151" t="s">
        <v>145</v>
      </c>
      <c r="AU181" s="151" t="s">
        <v>84</v>
      </c>
      <c r="AY181" s="16" t="s">
        <v>142</v>
      </c>
      <c r="BE181" s="152">
        <f>IF(N181="základní",J181,0)</f>
        <v>0</v>
      </c>
      <c r="BF181" s="152">
        <f>IF(N181="snížená",J181,0)</f>
        <v>0</v>
      </c>
      <c r="BG181" s="152">
        <f>IF(N181="zákl. přenesená",J181,0)</f>
        <v>0</v>
      </c>
      <c r="BH181" s="152">
        <f>IF(N181="sníž. přenesená",J181,0)</f>
        <v>0</v>
      </c>
      <c r="BI181" s="152">
        <f>IF(N181="nulová",J181,0)</f>
        <v>0</v>
      </c>
      <c r="BJ181" s="16" t="s">
        <v>82</v>
      </c>
      <c r="BK181" s="152">
        <f>ROUND(I181*H181,2)</f>
        <v>0</v>
      </c>
      <c r="BL181" s="16" t="s">
        <v>158</v>
      </c>
      <c r="BM181" s="151" t="s">
        <v>246</v>
      </c>
    </row>
    <row r="182" spans="2:65" s="11" customFormat="1" ht="22.9" customHeight="1">
      <c r="B182" s="130"/>
      <c r="D182" s="131" t="s">
        <v>73</v>
      </c>
      <c r="E182" s="139" t="s">
        <v>247</v>
      </c>
      <c r="F182" s="139" t="s">
        <v>248</v>
      </c>
      <c r="J182" s="140">
        <f>BK182</f>
        <v>0</v>
      </c>
      <c r="L182" s="130"/>
      <c r="M182" s="134"/>
      <c r="P182" s="135">
        <f>SUM(P183:P189)</f>
        <v>544.52225199999998</v>
      </c>
      <c r="R182" s="135">
        <f>SUM(R183:R189)</f>
        <v>6.5922978000000008</v>
      </c>
      <c r="T182" s="136">
        <f>SUM(T183:T189)</f>
        <v>0</v>
      </c>
      <c r="AR182" s="131" t="s">
        <v>84</v>
      </c>
      <c r="AT182" s="137" t="s">
        <v>73</v>
      </c>
      <c r="AU182" s="137" t="s">
        <v>82</v>
      </c>
      <c r="AY182" s="131" t="s">
        <v>142</v>
      </c>
      <c r="BK182" s="138">
        <f>SUM(BK183:BK189)</f>
        <v>0</v>
      </c>
    </row>
    <row r="183" spans="2:65" s="1" customFormat="1" ht="16.5" customHeight="1">
      <c r="B183" s="113"/>
      <c r="C183" s="141" t="s">
        <v>249</v>
      </c>
      <c r="D183" s="141" t="s">
        <v>145</v>
      </c>
      <c r="E183" s="142" t="s">
        <v>250</v>
      </c>
      <c r="F183" s="143" t="s">
        <v>251</v>
      </c>
      <c r="G183" s="144" t="s">
        <v>157</v>
      </c>
      <c r="H183" s="145">
        <v>199.58500000000001</v>
      </c>
      <c r="I183" s="146"/>
      <c r="J183" s="146">
        <f>ROUND(I183*H183,2)</f>
        <v>0</v>
      </c>
      <c r="K183" s="147"/>
      <c r="L183" s="28"/>
      <c r="M183" s="148" t="s">
        <v>1</v>
      </c>
      <c r="N183" s="112" t="s">
        <v>39</v>
      </c>
      <c r="O183" s="149">
        <v>2.7</v>
      </c>
      <c r="P183" s="149">
        <f>O183*H183</f>
        <v>538.87950000000001</v>
      </c>
      <c r="Q183" s="149">
        <v>8.8800000000000007E-3</v>
      </c>
      <c r="R183" s="149">
        <f>Q183*H183</f>
        <v>1.7723148000000002</v>
      </c>
      <c r="S183" s="149">
        <v>0</v>
      </c>
      <c r="T183" s="150">
        <f>S183*H183</f>
        <v>0</v>
      </c>
      <c r="AR183" s="151" t="s">
        <v>158</v>
      </c>
      <c r="AT183" s="151" t="s">
        <v>145</v>
      </c>
      <c r="AU183" s="151" t="s">
        <v>84</v>
      </c>
      <c r="AY183" s="16" t="s">
        <v>142</v>
      </c>
      <c r="BE183" s="152">
        <f>IF(N183="základní",J183,0)</f>
        <v>0</v>
      </c>
      <c r="BF183" s="152">
        <f>IF(N183="snížená",J183,0)</f>
        <v>0</v>
      </c>
      <c r="BG183" s="152">
        <f>IF(N183="zákl. přenesená",J183,0)</f>
        <v>0</v>
      </c>
      <c r="BH183" s="152">
        <f>IF(N183="sníž. přenesená",J183,0)</f>
        <v>0</v>
      </c>
      <c r="BI183" s="152">
        <f>IF(N183="nulová",J183,0)</f>
        <v>0</v>
      </c>
      <c r="BJ183" s="16" t="s">
        <v>82</v>
      </c>
      <c r="BK183" s="152">
        <f>ROUND(I183*H183,2)</f>
        <v>0</v>
      </c>
      <c r="BL183" s="16" t="s">
        <v>158</v>
      </c>
      <c r="BM183" s="151" t="s">
        <v>252</v>
      </c>
    </row>
    <row r="184" spans="2:65" s="12" customFormat="1" ht="11.25">
      <c r="B184" s="153"/>
      <c r="D184" s="154" t="s">
        <v>160</v>
      </c>
      <c r="E184" s="155" t="s">
        <v>1</v>
      </c>
      <c r="F184" s="156" t="s">
        <v>253</v>
      </c>
      <c r="H184" s="157">
        <v>6.3</v>
      </c>
      <c r="L184" s="153"/>
      <c r="M184" s="158"/>
      <c r="T184" s="159"/>
      <c r="AT184" s="155" t="s">
        <v>160</v>
      </c>
      <c r="AU184" s="155" t="s">
        <v>84</v>
      </c>
      <c r="AV184" s="12" t="s">
        <v>84</v>
      </c>
      <c r="AW184" s="12" t="s">
        <v>30</v>
      </c>
      <c r="AX184" s="12" t="s">
        <v>74</v>
      </c>
      <c r="AY184" s="155" t="s">
        <v>142</v>
      </c>
    </row>
    <row r="185" spans="2:65" s="12" customFormat="1" ht="11.25">
      <c r="B185" s="153"/>
      <c r="D185" s="154" t="s">
        <v>160</v>
      </c>
      <c r="E185" s="155" t="s">
        <v>1</v>
      </c>
      <c r="F185" s="156" t="s">
        <v>254</v>
      </c>
      <c r="H185" s="157">
        <v>193.285</v>
      </c>
      <c r="L185" s="153"/>
      <c r="M185" s="158"/>
      <c r="T185" s="159"/>
      <c r="AT185" s="155" t="s">
        <v>160</v>
      </c>
      <c r="AU185" s="155" t="s">
        <v>84</v>
      </c>
      <c r="AV185" s="12" t="s">
        <v>84</v>
      </c>
      <c r="AW185" s="12" t="s">
        <v>30</v>
      </c>
      <c r="AX185" s="12" t="s">
        <v>74</v>
      </c>
      <c r="AY185" s="155" t="s">
        <v>142</v>
      </c>
    </row>
    <row r="186" spans="2:65" s="13" customFormat="1" ht="11.25">
      <c r="B186" s="170"/>
      <c r="D186" s="154" t="s">
        <v>160</v>
      </c>
      <c r="E186" s="171" t="s">
        <v>1</v>
      </c>
      <c r="F186" s="172" t="s">
        <v>179</v>
      </c>
      <c r="H186" s="173">
        <v>199.58500000000001</v>
      </c>
      <c r="L186" s="170"/>
      <c r="M186" s="174"/>
      <c r="T186" s="175"/>
      <c r="AT186" s="171" t="s">
        <v>160</v>
      </c>
      <c r="AU186" s="171" t="s">
        <v>84</v>
      </c>
      <c r="AV186" s="13" t="s">
        <v>149</v>
      </c>
      <c r="AW186" s="13" t="s">
        <v>30</v>
      </c>
      <c r="AX186" s="13" t="s">
        <v>82</v>
      </c>
      <c r="AY186" s="171" t="s">
        <v>142</v>
      </c>
    </row>
    <row r="187" spans="2:65" s="1" customFormat="1" ht="16.5" customHeight="1">
      <c r="B187" s="113"/>
      <c r="C187" s="160" t="s">
        <v>7</v>
      </c>
      <c r="D187" s="160" t="s">
        <v>162</v>
      </c>
      <c r="E187" s="161" t="s">
        <v>255</v>
      </c>
      <c r="F187" s="162" t="s">
        <v>256</v>
      </c>
      <c r="G187" s="163" t="s">
        <v>157</v>
      </c>
      <c r="H187" s="164">
        <v>229.523</v>
      </c>
      <c r="I187" s="165"/>
      <c r="J187" s="165">
        <f>ROUND(I187*H187,2)</f>
        <v>0</v>
      </c>
      <c r="K187" s="166"/>
      <c r="L187" s="167"/>
      <c r="M187" s="168" t="s">
        <v>1</v>
      </c>
      <c r="N187" s="169" t="s">
        <v>39</v>
      </c>
      <c r="O187" s="149">
        <v>0</v>
      </c>
      <c r="P187" s="149">
        <f>O187*H187</f>
        <v>0</v>
      </c>
      <c r="Q187" s="149">
        <v>2.1000000000000001E-2</v>
      </c>
      <c r="R187" s="149">
        <f>Q187*H187</f>
        <v>4.8199830000000006</v>
      </c>
      <c r="S187" s="149">
        <v>0</v>
      </c>
      <c r="T187" s="150">
        <f>S187*H187</f>
        <v>0</v>
      </c>
      <c r="AR187" s="151" t="s">
        <v>165</v>
      </c>
      <c r="AT187" s="151" t="s">
        <v>162</v>
      </c>
      <c r="AU187" s="151" t="s">
        <v>84</v>
      </c>
      <c r="AY187" s="16" t="s">
        <v>142</v>
      </c>
      <c r="BE187" s="152">
        <f>IF(N187="základní",J187,0)</f>
        <v>0</v>
      </c>
      <c r="BF187" s="152">
        <f>IF(N187="snížená",J187,0)</f>
        <v>0</v>
      </c>
      <c r="BG187" s="152">
        <f>IF(N187="zákl. přenesená",J187,0)</f>
        <v>0</v>
      </c>
      <c r="BH187" s="152">
        <f>IF(N187="sníž. přenesená",J187,0)</f>
        <v>0</v>
      </c>
      <c r="BI187" s="152">
        <f>IF(N187="nulová",J187,0)</f>
        <v>0</v>
      </c>
      <c r="BJ187" s="16" t="s">
        <v>82</v>
      </c>
      <c r="BK187" s="152">
        <f>ROUND(I187*H187,2)</f>
        <v>0</v>
      </c>
      <c r="BL187" s="16" t="s">
        <v>158</v>
      </c>
      <c r="BM187" s="151" t="s">
        <v>257</v>
      </c>
    </row>
    <row r="188" spans="2:65" s="12" customFormat="1" ht="11.25">
      <c r="B188" s="153"/>
      <c r="D188" s="154" t="s">
        <v>160</v>
      </c>
      <c r="F188" s="156" t="s">
        <v>258</v>
      </c>
      <c r="H188" s="157">
        <v>229.523</v>
      </c>
      <c r="L188" s="153"/>
      <c r="M188" s="158"/>
      <c r="T188" s="159"/>
      <c r="AT188" s="155" t="s">
        <v>160</v>
      </c>
      <c r="AU188" s="155" t="s">
        <v>84</v>
      </c>
      <c r="AV188" s="12" t="s">
        <v>84</v>
      </c>
      <c r="AW188" s="12" t="s">
        <v>3</v>
      </c>
      <c r="AX188" s="12" t="s">
        <v>82</v>
      </c>
      <c r="AY188" s="155" t="s">
        <v>142</v>
      </c>
    </row>
    <row r="189" spans="2:65" s="1" customFormat="1" ht="24.2" customHeight="1">
      <c r="B189" s="113"/>
      <c r="C189" s="141" t="s">
        <v>259</v>
      </c>
      <c r="D189" s="141" t="s">
        <v>145</v>
      </c>
      <c r="E189" s="142" t="s">
        <v>260</v>
      </c>
      <c r="F189" s="143" t="s">
        <v>261</v>
      </c>
      <c r="G189" s="144" t="s">
        <v>148</v>
      </c>
      <c r="H189" s="145">
        <v>6.5919999999999996</v>
      </c>
      <c r="I189" s="146"/>
      <c r="J189" s="146">
        <f>ROUND(I189*H189,2)</f>
        <v>0</v>
      </c>
      <c r="K189" s="147"/>
      <c r="L189" s="28"/>
      <c r="M189" s="181" t="s">
        <v>1</v>
      </c>
      <c r="N189" s="182" t="s">
        <v>39</v>
      </c>
      <c r="O189" s="183">
        <v>0.85599999999999998</v>
      </c>
      <c r="P189" s="183">
        <f>O189*H189</f>
        <v>5.6427519999999998</v>
      </c>
      <c r="Q189" s="183">
        <v>0</v>
      </c>
      <c r="R189" s="183">
        <f>Q189*H189</f>
        <v>0</v>
      </c>
      <c r="S189" s="183">
        <v>0</v>
      </c>
      <c r="T189" s="184">
        <f>S189*H189</f>
        <v>0</v>
      </c>
      <c r="AR189" s="151" t="s">
        <v>158</v>
      </c>
      <c r="AT189" s="151" t="s">
        <v>145</v>
      </c>
      <c r="AU189" s="151" t="s">
        <v>84</v>
      </c>
      <c r="AY189" s="16" t="s">
        <v>142</v>
      </c>
      <c r="BE189" s="152">
        <f>IF(N189="základní",J189,0)</f>
        <v>0</v>
      </c>
      <c r="BF189" s="152">
        <f>IF(N189="snížená",J189,0)</f>
        <v>0</v>
      </c>
      <c r="BG189" s="152">
        <f>IF(N189="zákl. přenesená",J189,0)</f>
        <v>0</v>
      </c>
      <c r="BH189" s="152">
        <f>IF(N189="sníž. přenesená",J189,0)</f>
        <v>0</v>
      </c>
      <c r="BI189" s="152">
        <f>IF(N189="nulová",J189,0)</f>
        <v>0</v>
      </c>
      <c r="BJ189" s="16" t="s">
        <v>82</v>
      </c>
      <c r="BK189" s="152">
        <f>ROUND(I189*H189,2)</f>
        <v>0</v>
      </c>
      <c r="BL189" s="16" t="s">
        <v>158</v>
      </c>
      <c r="BM189" s="151" t="s">
        <v>262</v>
      </c>
    </row>
    <row r="190" spans="2:65" s="1" customFormat="1" ht="6.95" customHeight="1">
      <c r="B190" s="40"/>
      <c r="C190" s="41"/>
      <c r="D190" s="41"/>
      <c r="E190" s="41"/>
      <c r="F190" s="41"/>
      <c r="G190" s="41"/>
      <c r="H190" s="41"/>
      <c r="I190" s="41"/>
      <c r="J190" s="41"/>
      <c r="K190" s="41"/>
      <c r="L190" s="28"/>
    </row>
  </sheetData>
  <autoFilter ref="C132:K189" xr:uid="{00000000-0009-0000-0000-000001000000}"/>
  <mergeCells count="13">
    <mergeCell ref="E123:H123"/>
    <mergeCell ref="E125:H125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164"/>
  <sheetViews>
    <sheetView showGridLines="0" topLeftCell="A95" workbookViewId="0">
      <selection activeCell="J106" sqref="J10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56" ht="11.25"/>
    <row r="2" spans="2:56" ht="36.950000000000003" customHeight="1">
      <c r="L2" s="226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87</v>
      </c>
      <c r="AZ2" s="84" t="s">
        <v>263</v>
      </c>
      <c r="BA2" s="84" t="s">
        <v>264</v>
      </c>
      <c r="BB2" s="84" t="s">
        <v>265</v>
      </c>
      <c r="BC2" s="84" t="s">
        <v>266</v>
      </c>
      <c r="BD2" s="84" t="s">
        <v>84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56" ht="24.95" customHeight="1">
      <c r="B4" s="19"/>
      <c r="D4" s="20" t="s">
        <v>101</v>
      </c>
      <c r="L4" s="19"/>
      <c r="M4" s="85" t="s">
        <v>10</v>
      </c>
      <c r="AT4" s="16" t="s">
        <v>3</v>
      </c>
    </row>
    <row r="5" spans="2:56" ht="6.95" customHeight="1">
      <c r="B5" s="19"/>
      <c r="L5" s="19"/>
    </row>
    <row r="6" spans="2:56" ht="12" customHeight="1">
      <c r="B6" s="19"/>
      <c r="D6" s="25" t="s">
        <v>14</v>
      </c>
      <c r="L6" s="19"/>
    </row>
    <row r="7" spans="2:56" ht="16.5" customHeight="1">
      <c r="B7" s="19"/>
      <c r="E7" s="227" t="str">
        <f>'Rekapitulace stavby'!K6</f>
        <v>Výukový pavilon Lesovna</v>
      </c>
      <c r="F7" s="228"/>
      <c r="G7" s="228"/>
      <c r="H7" s="228"/>
      <c r="L7" s="19"/>
    </row>
    <row r="8" spans="2:56" s="1" customFormat="1" ht="12" customHeight="1">
      <c r="B8" s="28"/>
      <c r="D8" s="25" t="s">
        <v>102</v>
      </c>
      <c r="L8" s="28"/>
    </row>
    <row r="9" spans="2:56" s="1" customFormat="1" ht="16.5" customHeight="1">
      <c r="B9" s="28"/>
      <c r="E9" s="193" t="s">
        <v>267</v>
      </c>
      <c r="F9" s="229"/>
      <c r="G9" s="229"/>
      <c r="H9" s="229"/>
      <c r="L9" s="28"/>
    </row>
    <row r="10" spans="2:56" s="1" customFormat="1" ht="11.25">
      <c r="B10" s="28"/>
      <c r="L10" s="28"/>
    </row>
    <row r="11" spans="2:5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5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5. 6. 2025</v>
      </c>
      <c r="L12" s="28"/>
    </row>
    <row r="13" spans="2:56" s="1" customFormat="1" ht="10.9" customHeight="1">
      <c r="B13" s="28"/>
      <c r="L13" s="28"/>
    </row>
    <row r="14" spans="2:5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5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56" s="1" customFormat="1" ht="6.95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12" t="str">
        <f>'Rekapitulace stavby'!E14</f>
        <v xml:space="preserve"> </v>
      </c>
      <c r="F18" s="212"/>
      <c r="G18" s="212"/>
      <c r="H18" s="212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215" t="s">
        <v>1</v>
      </c>
      <c r="F27" s="215"/>
      <c r="G27" s="215"/>
      <c r="H27" s="215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104</v>
      </c>
      <c r="J30" s="87">
        <f>J96</f>
        <v>0</v>
      </c>
      <c r="L30" s="28"/>
    </row>
    <row r="31" spans="2:12" s="1" customFormat="1" ht="14.45" customHeight="1">
      <c r="B31" s="28"/>
      <c r="D31" s="88" t="s">
        <v>105</v>
      </c>
      <c r="J31" s="87">
        <f>J102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ROUND((SUM(BE102:BE107) + SUM(BE127:BE163)),  2)</f>
        <v>0</v>
      </c>
      <c r="I35" s="91">
        <v>0.21</v>
      </c>
      <c r="J35" s="90">
        <f>ROUND(((SUM(BE102:BE107) + SUM(BE127:BE163))*I35),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ROUND((SUM(BF102:BF107) + SUM(BF127:BF163)),  2)</f>
        <v>0</v>
      </c>
      <c r="I36" s="91">
        <v>0.12</v>
      </c>
      <c r="J36" s="90">
        <f>ROUND(((SUM(BF102:BF107) + SUM(BF127:BF163))*I36),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ROUND((SUM(BG102:BG107) + SUM(BG127:BG163)),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ROUND((SUM(BH102:BH107) + SUM(BH127:BH163)),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ROUND((SUM(BI102:BI107) + SUM(BI127:BI163)),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106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27" t="str">
        <f>E7</f>
        <v>Výukový pavilon Lesovna</v>
      </c>
      <c r="F85" s="228"/>
      <c r="G85" s="228"/>
      <c r="H85" s="228"/>
      <c r="L85" s="28"/>
    </row>
    <row r="86" spans="2:47" s="1" customFormat="1" ht="12" customHeight="1">
      <c r="B86" s="28"/>
      <c r="C86" s="25" t="s">
        <v>102</v>
      </c>
      <c r="L86" s="28"/>
    </row>
    <row r="87" spans="2:47" s="1" customFormat="1" ht="16.5" customHeight="1">
      <c r="B87" s="28"/>
      <c r="E87" s="193" t="str">
        <f>E9</f>
        <v>202504B - 02-VO</v>
      </c>
      <c r="F87" s="229"/>
      <c r="G87" s="229"/>
      <c r="H87" s="22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5. 6. 2025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109</v>
      </c>
      <c r="J96" s="62">
        <f>J127</f>
        <v>0</v>
      </c>
      <c r="L96" s="28"/>
      <c r="AU96" s="16" t="s">
        <v>110</v>
      </c>
    </row>
    <row r="97" spans="2:65" s="8" customFormat="1" ht="24.95" customHeight="1">
      <c r="B97" s="103"/>
      <c r="D97" s="104" t="s">
        <v>113</v>
      </c>
      <c r="E97" s="105"/>
      <c r="F97" s="105"/>
      <c r="G97" s="105"/>
      <c r="H97" s="105"/>
      <c r="I97" s="105"/>
      <c r="J97" s="106">
        <f>J128</f>
        <v>0</v>
      </c>
      <c r="L97" s="103"/>
    </row>
    <row r="98" spans="2:65" s="9" customFormat="1" ht="19.899999999999999" customHeight="1">
      <c r="B98" s="107"/>
      <c r="D98" s="108" t="s">
        <v>268</v>
      </c>
      <c r="E98" s="109"/>
      <c r="F98" s="109"/>
      <c r="G98" s="109"/>
      <c r="H98" s="109"/>
      <c r="I98" s="109"/>
      <c r="J98" s="110">
        <f>J129</f>
        <v>0</v>
      </c>
      <c r="L98" s="107"/>
    </row>
    <row r="99" spans="2:65" s="9" customFormat="1" ht="19.899999999999999" customHeight="1">
      <c r="B99" s="107"/>
      <c r="D99" s="108" t="s">
        <v>118</v>
      </c>
      <c r="E99" s="109"/>
      <c r="F99" s="109"/>
      <c r="G99" s="109"/>
      <c r="H99" s="109"/>
      <c r="I99" s="109"/>
      <c r="J99" s="110">
        <f>J135</f>
        <v>0</v>
      </c>
      <c r="L99" s="107"/>
    </row>
    <row r="100" spans="2:65" s="1" customFormat="1" ht="21.75" customHeight="1">
      <c r="B100" s="28"/>
      <c r="L100" s="28"/>
    </row>
    <row r="101" spans="2:65" s="1" customFormat="1" ht="6.95" customHeight="1">
      <c r="B101" s="28"/>
      <c r="L101" s="28"/>
    </row>
    <row r="102" spans="2:65" s="1" customFormat="1" ht="29.25" customHeight="1">
      <c r="B102" s="28"/>
      <c r="C102" s="102" t="s">
        <v>120</v>
      </c>
      <c r="J102" s="111">
        <f>ROUND(J103 + J104 + J105 + J106,2)</f>
        <v>0</v>
      </c>
      <c r="L102" s="28"/>
      <c r="N102" s="112" t="s">
        <v>38</v>
      </c>
    </row>
    <row r="103" spans="2:65" s="1" customFormat="1" ht="18" customHeight="1">
      <c r="B103" s="113"/>
      <c r="C103" s="114"/>
      <c r="D103" s="230" t="s">
        <v>121</v>
      </c>
      <c r="E103" s="230"/>
      <c r="F103" s="230"/>
      <c r="G103" s="114"/>
      <c r="H103" s="114"/>
      <c r="I103" s="114"/>
      <c r="J103" s="115"/>
      <c r="K103" s="114"/>
      <c r="L103" s="113"/>
      <c r="M103" s="114"/>
      <c r="N103" s="116" t="s">
        <v>39</v>
      </c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7" t="s">
        <v>122</v>
      </c>
      <c r="AZ103" s="114"/>
      <c r="BA103" s="114"/>
      <c r="BB103" s="114"/>
      <c r="BC103" s="114"/>
      <c r="BD103" s="114"/>
      <c r="BE103" s="118">
        <f>IF(N103="základní",J103,0)</f>
        <v>0</v>
      </c>
      <c r="BF103" s="118">
        <f>IF(N103="snížená",J103,0)</f>
        <v>0</v>
      </c>
      <c r="BG103" s="118">
        <f>IF(N103="zákl. přenesená",J103,0)</f>
        <v>0</v>
      </c>
      <c r="BH103" s="118">
        <f>IF(N103="sníž. přenesená",J103,0)</f>
        <v>0</v>
      </c>
      <c r="BI103" s="118">
        <f>IF(N103="nulová",J103,0)</f>
        <v>0</v>
      </c>
      <c r="BJ103" s="117" t="s">
        <v>82</v>
      </c>
      <c r="BK103" s="114"/>
      <c r="BL103" s="114"/>
      <c r="BM103" s="114"/>
    </row>
    <row r="104" spans="2:65" s="1" customFormat="1" ht="18" customHeight="1">
      <c r="B104" s="113"/>
      <c r="C104" s="114"/>
      <c r="D104" s="230" t="s">
        <v>123</v>
      </c>
      <c r="E104" s="230"/>
      <c r="F104" s="230"/>
      <c r="G104" s="114"/>
      <c r="H104" s="114"/>
      <c r="I104" s="114"/>
      <c r="J104" s="115"/>
      <c r="K104" s="114"/>
      <c r="L104" s="113"/>
      <c r="M104" s="114"/>
      <c r="N104" s="116" t="s">
        <v>39</v>
      </c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7" t="s">
        <v>122</v>
      </c>
      <c r="AZ104" s="114"/>
      <c r="BA104" s="114"/>
      <c r="BB104" s="114"/>
      <c r="BC104" s="114"/>
      <c r="BD104" s="114"/>
      <c r="BE104" s="118">
        <f>IF(N104="základní",J104,0)</f>
        <v>0</v>
      </c>
      <c r="BF104" s="118">
        <f>IF(N104="snížená",J104,0)</f>
        <v>0</v>
      </c>
      <c r="BG104" s="118">
        <f>IF(N104="zákl. přenesená",J104,0)</f>
        <v>0</v>
      </c>
      <c r="BH104" s="118">
        <f>IF(N104="sníž. přenesená",J104,0)</f>
        <v>0</v>
      </c>
      <c r="BI104" s="118">
        <f>IF(N104="nulová",J104,0)</f>
        <v>0</v>
      </c>
      <c r="BJ104" s="117" t="s">
        <v>82</v>
      </c>
      <c r="BK104" s="114"/>
      <c r="BL104" s="114"/>
      <c r="BM104" s="114"/>
    </row>
    <row r="105" spans="2:65" s="1" customFormat="1" ht="18" customHeight="1">
      <c r="B105" s="113"/>
      <c r="C105" s="114"/>
      <c r="D105" s="230" t="s">
        <v>124</v>
      </c>
      <c r="E105" s="230"/>
      <c r="F105" s="230"/>
      <c r="G105" s="114"/>
      <c r="H105" s="114"/>
      <c r="I105" s="114"/>
      <c r="J105" s="115"/>
      <c r="K105" s="114"/>
      <c r="L105" s="113"/>
      <c r="M105" s="114"/>
      <c r="N105" s="116" t="s">
        <v>39</v>
      </c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7" t="s">
        <v>122</v>
      </c>
      <c r="AZ105" s="114"/>
      <c r="BA105" s="114"/>
      <c r="BB105" s="114"/>
      <c r="BC105" s="114"/>
      <c r="BD105" s="114"/>
      <c r="BE105" s="118">
        <f>IF(N105="základní",J105,0)</f>
        <v>0</v>
      </c>
      <c r="BF105" s="118">
        <f>IF(N105="snížená",J105,0)</f>
        <v>0</v>
      </c>
      <c r="BG105" s="118">
        <f>IF(N105="zákl. přenesená",J105,0)</f>
        <v>0</v>
      </c>
      <c r="BH105" s="118">
        <f>IF(N105="sníž. přenesená",J105,0)</f>
        <v>0</v>
      </c>
      <c r="BI105" s="118">
        <f>IF(N105="nulová",J105,0)</f>
        <v>0</v>
      </c>
      <c r="BJ105" s="117" t="s">
        <v>82</v>
      </c>
      <c r="BK105" s="114"/>
      <c r="BL105" s="114"/>
      <c r="BM105" s="114"/>
    </row>
    <row r="106" spans="2:65" s="1" customFormat="1" ht="18" customHeight="1">
      <c r="B106" s="113"/>
      <c r="C106" s="114"/>
      <c r="D106" s="230" t="s">
        <v>125</v>
      </c>
      <c r="E106" s="230"/>
      <c r="F106" s="230"/>
      <c r="G106" s="114"/>
      <c r="H106" s="114"/>
      <c r="I106" s="114"/>
      <c r="J106" s="115"/>
      <c r="K106" s="114"/>
      <c r="L106" s="113"/>
      <c r="M106" s="114"/>
      <c r="N106" s="116" t="s">
        <v>39</v>
      </c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7" t="s">
        <v>122</v>
      </c>
      <c r="AZ106" s="114"/>
      <c r="BA106" s="114"/>
      <c r="BB106" s="114"/>
      <c r="BC106" s="114"/>
      <c r="BD106" s="114"/>
      <c r="BE106" s="118">
        <f>IF(N106="základní",J106,0)</f>
        <v>0</v>
      </c>
      <c r="BF106" s="118">
        <f>IF(N106="snížená",J106,0)</f>
        <v>0</v>
      </c>
      <c r="BG106" s="118">
        <f>IF(N106="zákl. přenesená",J106,0)</f>
        <v>0</v>
      </c>
      <c r="BH106" s="118">
        <f>IF(N106="sníž. přenesená",J106,0)</f>
        <v>0</v>
      </c>
      <c r="BI106" s="118">
        <f>IF(N106="nulová",J106,0)</f>
        <v>0</v>
      </c>
      <c r="BJ106" s="117" t="s">
        <v>82</v>
      </c>
      <c r="BK106" s="114"/>
      <c r="BL106" s="114"/>
      <c r="BM106" s="114"/>
    </row>
    <row r="107" spans="2:65" s="1" customFormat="1" ht="18" customHeight="1">
      <c r="B107" s="28"/>
      <c r="L107" s="28"/>
    </row>
    <row r="108" spans="2:65" s="1" customFormat="1" ht="29.25" customHeight="1">
      <c r="B108" s="28"/>
      <c r="C108" s="119" t="s">
        <v>126</v>
      </c>
      <c r="D108" s="92"/>
      <c r="E108" s="92"/>
      <c r="F108" s="92"/>
      <c r="G108" s="92"/>
      <c r="H108" s="92"/>
      <c r="I108" s="92"/>
      <c r="J108" s="120">
        <f>ROUND(J96+J102,2)</f>
        <v>0</v>
      </c>
      <c r="K108" s="92"/>
      <c r="L108" s="28"/>
    </row>
    <row r="109" spans="2:65" s="1" customFormat="1" ht="6.95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8"/>
    </row>
    <row r="110" spans="2:65" ht="11.25"/>
    <row r="111" spans="2:65" ht="11.25"/>
    <row r="112" spans="2:65" ht="11.25"/>
    <row r="113" spans="2:63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8"/>
    </row>
    <row r="114" spans="2:63" s="1" customFormat="1" ht="24.95" customHeight="1">
      <c r="B114" s="28"/>
      <c r="C114" s="20" t="s">
        <v>127</v>
      </c>
      <c r="L114" s="28"/>
    </row>
    <row r="115" spans="2:63" s="1" customFormat="1" ht="6.95" customHeight="1">
      <c r="B115" s="28"/>
      <c r="L115" s="28"/>
    </row>
    <row r="116" spans="2:63" s="1" customFormat="1" ht="12" customHeight="1">
      <c r="B116" s="28"/>
      <c r="C116" s="25" t="s">
        <v>14</v>
      </c>
      <c r="L116" s="28"/>
    </row>
    <row r="117" spans="2:63" s="1" customFormat="1" ht="16.5" customHeight="1">
      <c r="B117" s="28"/>
      <c r="E117" s="227" t="str">
        <f>E7</f>
        <v>Výukový pavilon Lesovna</v>
      </c>
      <c r="F117" s="228"/>
      <c r="G117" s="228"/>
      <c r="H117" s="228"/>
      <c r="L117" s="28"/>
    </row>
    <row r="118" spans="2:63" s="1" customFormat="1" ht="12" customHeight="1">
      <c r="B118" s="28"/>
      <c r="C118" s="25" t="s">
        <v>102</v>
      </c>
      <c r="L118" s="28"/>
    </row>
    <row r="119" spans="2:63" s="1" customFormat="1" ht="16.5" customHeight="1">
      <c r="B119" s="28"/>
      <c r="E119" s="193" t="str">
        <f>E9</f>
        <v>202504B - 02-VO</v>
      </c>
      <c r="F119" s="229"/>
      <c r="G119" s="229"/>
      <c r="H119" s="229"/>
      <c r="L119" s="28"/>
    </row>
    <row r="120" spans="2:63" s="1" customFormat="1" ht="6.95" customHeight="1">
      <c r="B120" s="28"/>
      <c r="L120" s="28"/>
    </row>
    <row r="121" spans="2:63" s="1" customFormat="1" ht="12" customHeight="1">
      <c r="B121" s="28"/>
      <c r="C121" s="25" t="s">
        <v>18</v>
      </c>
      <c r="F121" s="23" t="str">
        <f>F12</f>
        <v>Areál ČZU, p.č. 1627/1, Suchdol</v>
      </c>
      <c r="I121" s="25" t="s">
        <v>20</v>
      </c>
      <c r="J121" s="48" t="str">
        <f>IF(J12="","",J12)</f>
        <v>5. 6. 2025</v>
      </c>
      <c r="L121" s="28"/>
    </row>
    <row r="122" spans="2:63" s="1" customFormat="1" ht="6.95" customHeight="1">
      <c r="B122" s="28"/>
      <c r="L122" s="28"/>
    </row>
    <row r="123" spans="2:63" s="1" customFormat="1" ht="15.2" customHeight="1">
      <c r="B123" s="28"/>
      <c r="C123" s="25" t="s">
        <v>22</v>
      </c>
      <c r="F123" s="23" t="str">
        <f>E15</f>
        <v>ČZU v Praze, Kamýcká 129, P6</v>
      </c>
      <c r="I123" s="25" t="s">
        <v>28</v>
      </c>
      <c r="J123" s="26" t="str">
        <f>E21</f>
        <v>MJÖLKING s.r.o.</v>
      </c>
      <c r="L123" s="28"/>
    </row>
    <row r="124" spans="2:63" s="1" customFormat="1" ht="15.2" customHeight="1">
      <c r="B124" s="28"/>
      <c r="C124" s="25" t="s">
        <v>26</v>
      </c>
      <c r="F124" s="23" t="str">
        <f>IF(E18="","",E18)</f>
        <v xml:space="preserve"> </v>
      </c>
      <c r="I124" s="25" t="s">
        <v>31</v>
      </c>
      <c r="J124" s="26" t="str">
        <f>E24</f>
        <v>Ing. Martin Macoun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21"/>
      <c r="C126" s="122" t="s">
        <v>128</v>
      </c>
      <c r="D126" s="123" t="s">
        <v>59</v>
      </c>
      <c r="E126" s="123" t="s">
        <v>55</v>
      </c>
      <c r="F126" s="123" t="s">
        <v>56</v>
      </c>
      <c r="G126" s="123" t="s">
        <v>129</v>
      </c>
      <c r="H126" s="123" t="s">
        <v>130</v>
      </c>
      <c r="I126" s="123" t="s">
        <v>131</v>
      </c>
      <c r="J126" s="124" t="s">
        <v>108</v>
      </c>
      <c r="K126" s="125" t="s">
        <v>132</v>
      </c>
      <c r="L126" s="121"/>
      <c r="M126" s="55" t="s">
        <v>1</v>
      </c>
      <c r="N126" s="56" t="s">
        <v>38</v>
      </c>
      <c r="O126" s="56" t="s">
        <v>133</v>
      </c>
      <c r="P126" s="56" t="s">
        <v>134</v>
      </c>
      <c r="Q126" s="56" t="s">
        <v>135</v>
      </c>
      <c r="R126" s="56" t="s">
        <v>136</v>
      </c>
      <c r="S126" s="56" t="s">
        <v>137</v>
      </c>
      <c r="T126" s="57" t="s">
        <v>138</v>
      </c>
    </row>
    <row r="127" spans="2:63" s="1" customFormat="1" ht="22.9" customHeight="1">
      <c r="B127" s="28"/>
      <c r="C127" s="60" t="s">
        <v>139</v>
      </c>
      <c r="J127" s="126">
        <f>BK127</f>
        <v>0</v>
      </c>
      <c r="L127" s="28"/>
      <c r="M127" s="58"/>
      <c r="N127" s="49"/>
      <c r="O127" s="49"/>
      <c r="P127" s="127">
        <f>P128</f>
        <v>475.39416</v>
      </c>
      <c r="Q127" s="49"/>
      <c r="R127" s="127">
        <f>R128</f>
        <v>4.9657236099999995</v>
      </c>
      <c r="S127" s="49"/>
      <c r="T127" s="128">
        <f>T128</f>
        <v>0</v>
      </c>
      <c r="AT127" s="16" t="s">
        <v>73</v>
      </c>
      <c r="AU127" s="16" t="s">
        <v>110</v>
      </c>
      <c r="BK127" s="129">
        <f>BK128</f>
        <v>0</v>
      </c>
    </row>
    <row r="128" spans="2:63" s="11" customFormat="1" ht="25.9" customHeight="1">
      <c r="B128" s="130"/>
      <c r="D128" s="131" t="s">
        <v>73</v>
      </c>
      <c r="E128" s="132" t="s">
        <v>151</v>
      </c>
      <c r="F128" s="132" t="s">
        <v>152</v>
      </c>
      <c r="J128" s="133">
        <f>BK128</f>
        <v>0</v>
      </c>
      <c r="L128" s="130"/>
      <c r="M128" s="134"/>
      <c r="P128" s="135">
        <f>P129+P135</f>
        <v>475.39416</v>
      </c>
      <c r="R128" s="135">
        <f>R129+R135</f>
        <v>4.9657236099999995</v>
      </c>
      <c r="T128" s="136">
        <f>T129+T135</f>
        <v>0</v>
      </c>
      <c r="AR128" s="131" t="s">
        <v>84</v>
      </c>
      <c r="AT128" s="137" t="s">
        <v>73</v>
      </c>
      <c r="AU128" s="137" t="s">
        <v>74</v>
      </c>
      <c r="AY128" s="131" t="s">
        <v>142</v>
      </c>
      <c r="BK128" s="138">
        <f>BK129+BK135</f>
        <v>0</v>
      </c>
    </row>
    <row r="129" spans="2:65" s="11" customFormat="1" ht="22.9" customHeight="1">
      <c r="B129" s="130"/>
      <c r="D129" s="131" t="s">
        <v>73</v>
      </c>
      <c r="E129" s="139" t="s">
        <v>269</v>
      </c>
      <c r="F129" s="139" t="s">
        <v>270</v>
      </c>
      <c r="J129" s="140">
        <f>BK129</f>
        <v>0</v>
      </c>
      <c r="L129" s="130"/>
      <c r="M129" s="134"/>
      <c r="P129" s="135">
        <f>SUM(P130:P134)</f>
        <v>17.083131999999999</v>
      </c>
      <c r="R129" s="135">
        <f>SUM(R130:R134)</f>
        <v>0.25802084999999997</v>
      </c>
      <c r="T129" s="136">
        <f>SUM(T130:T134)</f>
        <v>0</v>
      </c>
      <c r="AR129" s="131" t="s">
        <v>84</v>
      </c>
      <c r="AT129" s="137" t="s">
        <v>73</v>
      </c>
      <c r="AU129" s="137" t="s">
        <v>82</v>
      </c>
      <c r="AY129" s="131" t="s">
        <v>142</v>
      </c>
      <c r="BK129" s="138">
        <f>SUM(BK130:BK134)</f>
        <v>0</v>
      </c>
    </row>
    <row r="130" spans="2:65" s="1" customFormat="1" ht="37.9" customHeight="1">
      <c r="B130" s="113"/>
      <c r="C130" s="141" t="s">
        <v>82</v>
      </c>
      <c r="D130" s="141" t="s">
        <v>145</v>
      </c>
      <c r="E130" s="142" t="s">
        <v>271</v>
      </c>
      <c r="F130" s="143" t="s">
        <v>272</v>
      </c>
      <c r="G130" s="144" t="s">
        <v>157</v>
      </c>
      <c r="H130" s="145">
        <v>9.9429999999999996</v>
      </c>
      <c r="I130" s="146"/>
      <c r="J130" s="146">
        <f>ROUND(I130*H130,2)</f>
        <v>0</v>
      </c>
      <c r="K130" s="147"/>
      <c r="L130" s="28"/>
      <c r="M130" s="148" t="s">
        <v>1</v>
      </c>
      <c r="N130" s="112" t="s">
        <v>39</v>
      </c>
      <c r="O130" s="149">
        <v>1.54</v>
      </c>
      <c r="P130" s="149">
        <f>O130*H130</f>
        <v>15.31222</v>
      </c>
      <c r="Q130" s="149">
        <v>2.2000000000000001E-4</v>
      </c>
      <c r="R130" s="149">
        <f>Q130*H130</f>
        <v>2.18746E-3</v>
      </c>
      <c r="S130" s="149">
        <v>0</v>
      </c>
      <c r="T130" s="150">
        <f>S130*H130</f>
        <v>0</v>
      </c>
      <c r="AR130" s="151" t="s">
        <v>158</v>
      </c>
      <c r="AT130" s="151" t="s">
        <v>145</v>
      </c>
      <c r="AU130" s="151" t="s">
        <v>84</v>
      </c>
      <c r="AY130" s="16" t="s">
        <v>142</v>
      </c>
      <c r="BE130" s="152">
        <f>IF(N130="základní",J130,0)</f>
        <v>0</v>
      </c>
      <c r="BF130" s="152">
        <f>IF(N130="snížená",J130,0)</f>
        <v>0</v>
      </c>
      <c r="BG130" s="152">
        <f>IF(N130="zákl. přenesená",J130,0)</f>
        <v>0</v>
      </c>
      <c r="BH130" s="152">
        <f>IF(N130="sníž. přenesená",J130,0)</f>
        <v>0</v>
      </c>
      <c r="BI130" s="152">
        <f>IF(N130="nulová",J130,0)</f>
        <v>0</v>
      </c>
      <c r="BJ130" s="16" t="s">
        <v>82</v>
      </c>
      <c r="BK130" s="152">
        <f>ROUND(I130*H130,2)</f>
        <v>0</v>
      </c>
      <c r="BL130" s="16" t="s">
        <v>158</v>
      </c>
      <c r="BM130" s="151" t="s">
        <v>273</v>
      </c>
    </row>
    <row r="131" spans="2:65" s="12" customFormat="1" ht="11.25">
      <c r="B131" s="153"/>
      <c r="D131" s="154" t="s">
        <v>160</v>
      </c>
      <c r="E131" s="155" t="s">
        <v>1</v>
      </c>
      <c r="F131" s="156" t="s">
        <v>274</v>
      </c>
      <c r="H131" s="157">
        <v>9.9429999999999996</v>
      </c>
      <c r="L131" s="153"/>
      <c r="M131" s="158"/>
      <c r="T131" s="159"/>
      <c r="AT131" s="155" t="s">
        <v>160</v>
      </c>
      <c r="AU131" s="155" t="s">
        <v>84</v>
      </c>
      <c r="AV131" s="12" t="s">
        <v>84</v>
      </c>
      <c r="AW131" s="12" t="s">
        <v>30</v>
      </c>
      <c r="AX131" s="12" t="s">
        <v>82</v>
      </c>
      <c r="AY131" s="155" t="s">
        <v>142</v>
      </c>
    </row>
    <row r="132" spans="2:65" s="1" customFormat="1" ht="37.9" customHeight="1">
      <c r="B132" s="113"/>
      <c r="C132" s="160" t="s">
        <v>84</v>
      </c>
      <c r="D132" s="160" t="s">
        <v>162</v>
      </c>
      <c r="E132" s="161" t="s">
        <v>275</v>
      </c>
      <c r="F132" s="162" t="s">
        <v>276</v>
      </c>
      <c r="G132" s="163" t="s">
        <v>157</v>
      </c>
      <c r="H132" s="164">
        <v>9.9429999999999996</v>
      </c>
      <c r="I132" s="165"/>
      <c r="J132" s="165">
        <f>ROUND(I132*H132,2)</f>
        <v>0</v>
      </c>
      <c r="K132" s="166"/>
      <c r="L132" s="167"/>
      <c r="M132" s="168" t="s">
        <v>1</v>
      </c>
      <c r="N132" s="169" t="s">
        <v>39</v>
      </c>
      <c r="O132" s="149">
        <v>0</v>
      </c>
      <c r="P132" s="149">
        <f>O132*H132</f>
        <v>0</v>
      </c>
      <c r="Q132" s="149">
        <v>2.5729999999999999E-2</v>
      </c>
      <c r="R132" s="149">
        <f>Q132*H132</f>
        <v>0.25583338999999999</v>
      </c>
      <c r="S132" s="149">
        <v>0</v>
      </c>
      <c r="T132" s="150">
        <f>S132*H132</f>
        <v>0</v>
      </c>
      <c r="AR132" s="151" t="s">
        <v>165</v>
      </c>
      <c r="AT132" s="151" t="s">
        <v>162</v>
      </c>
      <c r="AU132" s="151" t="s">
        <v>84</v>
      </c>
      <c r="AY132" s="16" t="s">
        <v>142</v>
      </c>
      <c r="BE132" s="152">
        <f>IF(N132="základní",J132,0)</f>
        <v>0</v>
      </c>
      <c r="BF132" s="152">
        <f>IF(N132="snížená",J132,0)</f>
        <v>0</v>
      </c>
      <c r="BG132" s="152">
        <f>IF(N132="zákl. přenesená",J132,0)</f>
        <v>0</v>
      </c>
      <c r="BH132" s="152">
        <f>IF(N132="sníž. přenesená",J132,0)</f>
        <v>0</v>
      </c>
      <c r="BI132" s="152">
        <f>IF(N132="nulová",J132,0)</f>
        <v>0</v>
      </c>
      <c r="BJ132" s="16" t="s">
        <v>82</v>
      </c>
      <c r="BK132" s="152">
        <f>ROUND(I132*H132,2)</f>
        <v>0</v>
      </c>
      <c r="BL132" s="16" t="s">
        <v>158</v>
      </c>
      <c r="BM132" s="151" t="s">
        <v>277</v>
      </c>
    </row>
    <row r="133" spans="2:65" s="1" customFormat="1" ht="24.2" customHeight="1">
      <c r="B133" s="113"/>
      <c r="C133" s="141" t="s">
        <v>100</v>
      </c>
      <c r="D133" s="141" t="s">
        <v>145</v>
      </c>
      <c r="E133" s="142" t="s">
        <v>278</v>
      </c>
      <c r="F133" s="143" t="s">
        <v>279</v>
      </c>
      <c r="G133" s="144" t="s">
        <v>148</v>
      </c>
      <c r="H133" s="145">
        <v>0.25800000000000001</v>
      </c>
      <c r="I133" s="146"/>
      <c r="J133" s="146">
        <f>ROUND(I133*H133,2)</f>
        <v>0</v>
      </c>
      <c r="K133" s="147"/>
      <c r="L133" s="28"/>
      <c r="M133" s="148" t="s">
        <v>1</v>
      </c>
      <c r="N133" s="112" t="s">
        <v>39</v>
      </c>
      <c r="O133" s="149">
        <v>6.2140000000000004</v>
      </c>
      <c r="P133" s="149">
        <f>O133*H133</f>
        <v>1.6032120000000001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158</v>
      </c>
      <c r="AT133" s="151" t="s">
        <v>145</v>
      </c>
      <c r="AU133" s="151" t="s">
        <v>84</v>
      </c>
      <c r="AY133" s="16" t="s">
        <v>142</v>
      </c>
      <c r="BE133" s="152">
        <f>IF(N133="základní",J133,0)</f>
        <v>0</v>
      </c>
      <c r="BF133" s="152">
        <f>IF(N133="snížená",J133,0)</f>
        <v>0</v>
      </c>
      <c r="BG133" s="152">
        <f>IF(N133="zákl. přenesená",J133,0)</f>
        <v>0</v>
      </c>
      <c r="BH133" s="152">
        <f>IF(N133="sníž. přenesená",J133,0)</f>
        <v>0</v>
      </c>
      <c r="BI133" s="152">
        <f>IF(N133="nulová",J133,0)</f>
        <v>0</v>
      </c>
      <c r="BJ133" s="16" t="s">
        <v>82</v>
      </c>
      <c r="BK133" s="152">
        <f>ROUND(I133*H133,2)</f>
        <v>0</v>
      </c>
      <c r="BL133" s="16" t="s">
        <v>158</v>
      </c>
      <c r="BM133" s="151" t="s">
        <v>280</v>
      </c>
    </row>
    <row r="134" spans="2:65" s="1" customFormat="1" ht="33" customHeight="1">
      <c r="B134" s="113"/>
      <c r="C134" s="141" t="s">
        <v>149</v>
      </c>
      <c r="D134" s="141" t="s">
        <v>145</v>
      </c>
      <c r="E134" s="142" t="s">
        <v>281</v>
      </c>
      <c r="F134" s="143" t="s">
        <v>282</v>
      </c>
      <c r="G134" s="144" t="s">
        <v>148</v>
      </c>
      <c r="H134" s="145">
        <v>0.25800000000000001</v>
      </c>
      <c r="I134" s="146"/>
      <c r="J134" s="146">
        <f>ROUND(I134*H134,2)</f>
        <v>0</v>
      </c>
      <c r="K134" s="147"/>
      <c r="L134" s="28"/>
      <c r="M134" s="148" t="s">
        <v>1</v>
      </c>
      <c r="N134" s="112" t="s">
        <v>39</v>
      </c>
      <c r="O134" s="149">
        <v>0.65</v>
      </c>
      <c r="P134" s="149">
        <f>O134*H134</f>
        <v>0.16770000000000002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158</v>
      </c>
      <c r="AT134" s="151" t="s">
        <v>145</v>
      </c>
      <c r="AU134" s="151" t="s">
        <v>84</v>
      </c>
      <c r="AY134" s="16" t="s">
        <v>142</v>
      </c>
      <c r="BE134" s="152">
        <f>IF(N134="základní",J134,0)</f>
        <v>0</v>
      </c>
      <c r="BF134" s="152">
        <f>IF(N134="snížená",J134,0)</f>
        <v>0</v>
      </c>
      <c r="BG134" s="152">
        <f>IF(N134="zákl. přenesená",J134,0)</f>
        <v>0</v>
      </c>
      <c r="BH134" s="152">
        <f>IF(N134="sníž. přenesená",J134,0)</f>
        <v>0</v>
      </c>
      <c r="BI134" s="152">
        <f>IF(N134="nulová",J134,0)</f>
        <v>0</v>
      </c>
      <c r="BJ134" s="16" t="s">
        <v>82</v>
      </c>
      <c r="BK134" s="152">
        <f>ROUND(I134*H134,2)</f>
        <v>0</v>
      </c>
      <c r="BL134" s="16" t="s">
        <v>158</v>
      </c>
      <c r="BM134" s="151" t="s">
        <v>283</v>
      </c>
    </row>
    <row r="135" spans="2:65" s="11" customFormat="1" ht="22.9" customHeight="1">
      <c r="B135" s="130"/>
      <c r="D135" s="131" t="s">
        <v>73</v>
      </c>
      <c r="E135" s="139" t="s">
        <v>233</v>
      </c>
      <c r="F135" s="139" t="s">
        <v>234</v>
      </c>
      <c r="J135" s="140">
        <f>BK135</f>
        <v>0</v>
      </c>
      <c r="L135" s="130"/>
      <c r="M135" s="134"/>
      <c r="P135" s="135">
        <f>SUM(P136:P163)</f>
        <v>458.31102800000002</v>
      </c>
      <c r="R135" s="135">
        <f>SUM(R136:R163)</f>
        <v>4.7077027599999992</v>
      </c>
      <c r="T135" s="136">
        <f>SUM(T136:T163)</f>
        <v>0</v>
      </c>
      <c r="AR135" s="131" t="s">
        <v>84</v>
      </c>
      <c r="AT135" s="137" t="s">
        <v>73</v>
      </c>
      <c r="AU135" s="137" t="s">
        <v>82</v>
      </c>
      <c r="AY135" s="131" t="s">
        <v>142</v>
      </c>
      <c r="BK135" s="138">
        <f>SUM(BK136:BK163)</f>
        <v>0</v>
      </c>
    </row>
    <row r="136" spans="2:65" s="1" customFormat="1" ht="24.2" customHeight="1">
      <c r="B136" s="113"/>
      <c r="C136" s="141" t="s">
        <v>173</v>
      </c>
      <c r="D136" s="141" t="s">
        <v>145</v>
      </c>
      <c r="E136" s="142" t="s">
        <v>284</v>
      </c>
      <c r="F136" s="143" t="s">
        <v>285</v>
      </c>
      <c r="G136" s="144" t="s">
        <v>157</v>
      </c>
      <c r="H136" s="145">
        <v>159.63399999999999</v>
      </c>
      <c r="I136" s="146"/>
      <c r="J136" s="146">
        <f>ROUND(I136*H136,2)</f>
        <v>0</v>
      </c>
      <c r="K136" s="147"/>
      <c r="L136" s="28"/>
      <c r="M136" s="148" t="s">
        <v>1</v>
      </c>
      <c r="N136" s="112" t="s">
        <v>39</v>
      </c>
      <c r="O136" s="149">
        <v>1.7350000000000001</v>
      </c>
      <c r="P136" s="149">
        <f>O136*H136</f>
        <v>276.96499</v>
      </c>
      <c r="Q136" s="149">
        <v>2.4000000000000001E-4</v>
      </c>
      <c r="R136" s="149">
        <f>Q136*H136</f>
        <v>3.8312159999999998E-2</v>
      </c>
      <c r="S136" s="149">
        <v>0</v>
      </c>
      <c r="T136" s="150">
        <f>S136*H136</f>
        <v>0</v>
      </c>
      <c r="AR136" s="151" t="s">
        <v>158</v>
      </c>
      <c r="AT136" s="151" t="s">
        <v>145</v>
      </c>
      <c r="AU136" s="151" t="s">
        <v>84</v>
      </c>
      <c r="AY136" s="16" t="s">
        <v>142</v>
      </c>
      <c r="BE136" s="152">
        <f>IF(N136="základní",J136,0)</f>
        <v>0</v>
      </c>
      <c r="BF136" s="152">
        <f>IF(N136="snížená",J136,0)</f>
        <v>0</v>
      </c>
      <c r="BG136" s="152">
        <f>IF(N136="zákl. přenesená",J136,0)</f>
        <v>0</v>
      </c>
      <c r="BH136" s="152">
        <f>IF(N136="sníž. přenesená",J136,0)</f>
        <v>0</v>
      </c>
      <c r="BI136" s="152">
        <f>IF(N136="nulová",J136,0)</f>
        <v>0</v>
      </c>
      <c r="BJ136" s="16" t="s">
        <v>82</v>
      </c>
      <c r="BK136" s="152">
        <f>ROUND(I136*H136,2)</f>
        <v>0</v>
      </c>
      <c r="BL136" s="16" t="s">
        <v>158</v>
      </c>
      <c r="BM136" s="151" t="s">
        <v>286</v>
      </c>
    </row>
    <row r="137" spans="2:65" s="12" customFormat="1" ht="11.25">
      <c r="B137" s="153"/>
      <c r="D137" s="154" t="s">
        <v>160</v>
      </c>
      <c r="E137" s="155" t="s">
        <v>1</v>
      </c>
      <c r="F137" s="156" t="s">
        <v>287</v>
      </c>
      <c r="H137" s="157">
        <v>25.486000000000001</v>
      </c>
      <c r="L137" s="153"/>
      <c r="M137" s="158"/>
      <c r="T137" s="159"/>
      <c r="AT137" s="155" t="s">
        <v>160</v>
      </c>
      <c r="AU137" s="155" t="s">
        <v>84</v>
      </c>
      <c r="AV137" s="12" t="s">
        <v>84</v>
      </c>
      <c r="AW137" s="12" t="s">
        <v>30</v>
      </c>
      <c r="AX137" s="12" t="s">
        <v>74</v>
      </c>
      <c r="AY137" s="155" t="s">
        <v>142</v>
      </c>
    </row>
    <row r="138" spans="2:65" s="12" customFormat="1" ht="11.25">
      <c r="B138" s="153"/>
      <c r="D138" s="154" t="s">
        <v>160</v>
      </c>
      <c r="E138" s="155" t="s">
        <v>1</v>
      </c>
      <c r="F138" s="156" t="s">
        <v>288</v>
      </c>
      <c r="H138" s="157">
        <v>56.920999999999999</v>
      </c>
      <c r="L138" s="153"/>
      <c r="M138" s="158"/>
      <c r="T138" s="159"/>
      <c r="AT138" s="155" t="s">
        <v>160</v>
      </c>
      <c r="AU138" s="155" t="s">
        <v>84</v>
      </c>
      <c r="AV138" s="12" t="s">
        <v>84</v>
      </c>
      <c r="AW138" s="12" t="s">
        <v>30</v>
      </c>
      <c r="AX138" s="12" t="s">
        <v>74</v>
      </c>
      <c r="AY138" s="155" t="s">
        <v>142</v>
      </c>
    </row>
    <row r="139" spans="2:65" s="12" customFormat="1" ht="11.25">
      <c r="B139" s="153"/>
      <c r="D139" s="154" t="s">
        <v>160</v>
      </c>
      <c r="E139" s="155" t="s">
        <v>1</v>
      </c>
      <c r="F139" s="156" t="s">
        <v>289</v>
      </c>
      <c r="H139" s="157">
        <v>35.845999999999997</v>
      </c>
      <c r="L139" s="153"/>
      <c r="M139" s="158"/>
      <c r="T139" s="159"/>
      <c r="AT139" s="155" t="s">
        <v>160</v>
      </c>
      <c r="AU139" s="155" t="s">
        <v>84</v>
      </c>
      <c r="AV139" s="12" t="s">
        <v>84</v>
      </c>
      <c r="AW139" s="12" t="s">
        <v>30</v>
      </c>
      <c r="AX139" s="12" t="s">
        <v>74</v>
      </c>
      <c r="AY139" s="155" t="s">
        <v>142</v>
      </c>
    </row>
    <row r="140" spans="2:65" s="12" customFormat="1" ht="11.25">
      <c r="B140" s="153"/>
      <c r="D140" s="154" t="s">
        <v>160</v>
      </c>
      <c r="E140" s="155" t="s">
        <v>1</v>
      </c>
      <c r="F140" s="156" t="s">
        <v>290</v>
      </c>
      <c r="H140" s="157">
        <v>41.381</v>
      </c>
      <c r="L140" s="153"/>
      <c r="M140" s="158"/>
      <c r="T140" s="159"/>
      <c r="AT140" s="155" t="s">
        <v>160</v>
      </c>
      <c r="AU140" s="155" t="s">
        <v>84</v>
      </c>
      <c r="AV140" s="12" t="s">
        <v>84</v>
      </c>
      <c r="AW140" s="12" t="s">
        <v>30</v>
      </c>
      <c r="AX140" s="12" t="s">
        <v>74</v>
      </c>
      <c r="AY140" s="155" t="s">
        <v>142</v>
      </c>
    </row>
    <row r="141" spans="2:65" s="13" customFormat="1" ht="11.25">
      <c r="B141" s="170"/>
      <c r="D141" s="154" t="s">
        <v>160</v>
      </c>
      <c r="E141" s="171" t="s">
        <v>1</v>
      </c>
      <c r="F141" s="172" t="s">
        <v>179</v>
      </c>
      <c r="H141" s="173">
        <v>159.63399999999999</v>
      </c>
      <c r="L141" s="170"/>
      <c r="M141" s="174"/>
      <c r="T141" s="175"/>
      <c r="AT141" s="171" t="s">
        <v>160</v>
      </c>
      <c r="AU141" s="171" t="s">
        <v>84</v>
      </c>
      <c r="AV141" s="13" t="s">
        <v>149</v>
      </c>
      <c r="AW141" s="13" t="s">
        <v>30</v>
      </c>
      <c r="AX141" s="13" t="s">
        <v>82</v>
      </c>
      <c r="AY141" s="171" t="s">
        <v>142</v>
      </c>
    </row>
    <row r="142" spans="2:65" s="1" customFormat="1" ht="24.2" customHeight="1">
      <c r="B142" s="113"/>
      <c r="C142" s="160" t="s">
        <v>180</v>
      </c>
      <c r="D142" s="160" t="s">
        <v>162</v>
      </c>
      <c r="E142" s="161" t="s">
        <v>291</v>
      </c>
      <c r="F142" s="162" t="s">
        <v>292</v>
      </c>
      <c r="G142" s="163" t="s">
        <v>157</v>
      </c>
      <c r="H142" s="164">
        <v>159.63399999999999</v>
      </c>
      <c r="I142" s="165"/>
      <c r="J142" s="165">
        <f>ROUND(I142*H142,2)</f>
        <v>0</v>
      </c>
      <c r="K142" s="166"/>
      <c r="L142" s="167"/>
      <c r="M142" s="168" t="s">
        <v>1</v>
      </c>
      <c r="N142" s="169" t="s">
        <v>39</v>
      </c>
      <c r="O142" s="149">
        <v>0</v>
      </c>
      <c r="P142" s="149">
        <f>O142*H142</f>
        <v>0</v>
      </c>
      <c r="Q142" s="149">
        <v>2.5999999999999999E-2</v>
      </c>
      <c r="R142" s="149">
        <f>Q142*H142</f>
        <v>4.1504839999999996</v>
      </c>
      <c r="S142" s="149">
        <v>0</v>
      </c>
      <c r="T142" s="150">
        <f>S142*H142</f>
        <v>0</v>
      </c>
      <c r="AR142" s="151" t="s">
        <v>165</v>
      </c>
      <c r="AT142" s="151" t="s">
        <v>162</v>
      </c>
      <c r="AU142" s="151" t="s">
        <v>84</v>
      </c>
      <c r="AY142" s="16" t="s">
        <v>142</v>
      </c>
      <c r="BE142" s="152">
        <f>IF(N142="základní",J142,0)</f>
        <v>0</v>
      </c>
      <c r="BF142" s="152">
        <f>IF(N142="snížená",J142,0)</f>
        <v>0</v>
      </c>
      <c r="BG142" s="152">
        <f>IF(N142="zákl. přenesená",J142,0)</f>
        <v>0</v>
      </c>
      <c r="BH142" s="152">
        <f>IF(N142="sníž. přenesená",J142,0)</f>
        <v>0</v>
      </c>
      <c r="BI142" s="152">
        <f>IF(N142="nulová",J142,0)</f>
        <v>0</v>
      </c>
      <c r="BJ142" s="16" t="s">
        <v>82</v>
      </c>
      <c r="BK142" s="152">
        <f>ROUND(I142*H142,2)</f>
        <v>0</v>
      </c>
      <c r="BL142" s="16" t="s">
        <v>158</v>
      </c>
      <c r="BM142" s="151" t="s">
        <v>293</v>
      </c>
    </row>
    <row r="143" spans="2:65" s="1" customFormat="1" ht="24.2" customHeight="1">
      <c r="B143" s="113"/>
      <c r="C143" s="141" t="s">
        <v>185</v>
      </c>
      <c r="D143" s="141" t="s">
        <v>145</v>
      </c>
      <c r="E143" s="142" t="s">
        <v>284</v>
      </c>
      <c r="F143" s="143" t="s">
        <v>285</v>
      </c>
      <c r="G143" s="144" t="s">
        <v>157</v>
      </c>
      <c r="H143" s="145">
        <v>12.51</v>
      </c>
      <c r="I143" s="146"/>
      <c r="J143" s="146">
        <f>ROUND(I143*H143,2)</f>
        <v>0</v>
      </c>
      <c r="K143" s="147"/>
      <c r="L143" s="28"/>
      <c r="M143" s="148" t="s">
        <v>1</v>
      </c>
      <c r="N143" s="112" t="s">
        <v>39</v>
      </c>
      <c r="O143" s="149">
        <v>1.7350000000000001</v>
      </c>
      <c r="P143" s="149">
        <f>O143*H143</f>
        <v>21.70485</v>
      </c>
      <c r="Q143" s="149">
        <v>2.4000000000000001E-4</v>
      </c>
      <c r="R143" s="149">
        <f>Q143*H143</f>
        <v>3.0024000000000001E-3</v>
      </c>
      <c r="S143" s="149">
        <v>0</v>
      </c>
      <c r="T143" s="150">
        <f>S143*H143</f>
        <v>0</v>
      </c>
      <c r="AR143" s="151" t="s">
        <v>158</v>
      </c>
      <c r="AT143" s="151" t="s">
        <v>145</v>
      </c>
      <c r="AU143" s="151" t="s">
        <v>84</v>
      </c>
      <c r="AY143" s="16" t="s">
        <v>142</v>
      </c>
      <c r="BE143" s="152">
        <f>IF(N143="základní",J143,0)</f>
        <v>0</v>
      </c>
      <c r="BF143" s="152">
        <f>IF(N143="snížená",J143,0)</f>
        <v>0</v>
      </c>
      <c r="BG143" s="152">
        <f>IF(N143="zákl. přenesená",J143,0)</f>
        <v>0</v>
      </c>
      <c r="BH143" s="152">
        <f>IF(N143="sníž. přenesená",J143,0)</f>
        <v>0</v>
      </c>
      <c r="BI143" s="152">
        <f>IF(N143="nulová",J143,0)</f>
        <v>0</v>
      </c>
      <c r="BJ143" s="16" t="s">
        <v>82</v>
      </c>
      <c r="BK143" s="152">
        <f>ROUND(I143*H143,2)</f>
        <v>0</v>
      </c>
      <c r="BL143" s="16" t="s">
        <v>158</v>
      </c>
      <c r="BM143" s="151" t="s">
        <v>294</v>
      </c>
    </row>
    <row r="144" spans="2:65" s="12" customFormat="1" ht="11.25">
      <c r="B144" s="153"/>
      <c r="D144" s="154" t="s">
        <v>160</v>
      </c>
      <c r="E144" s="155" t="s">
        <v>1</v>
      </c>
      <c r="F144" s="156" t="s">
        <v>295</v>
      </c>
      <c r="H144" s="157">
        <v>12.51</v>
      </c>
      <c r="L144" s="153"/>
      <c r="M144" s="158"/>
      <c r="T144" s="159"/>
      <c r="AT144" s="155" t="s">
        <v>160</v>
      </c>
      <c r="AU144" s="155" t="s">
        <v>84</v>
      </c>
      <c r="AV144" s="12" t="s">
        <v>84</v>
      </c>
      <c r="AW144" s="12" t="s">
        <v>30</v>
      </c>
      <c r="AX144" s="12" t="s">
        <v>82</v>
      </c>
      <c r="AY144" s="155" t="s">
        <v>142</v>
      </c>
    </row>
    <row r="145" spans="2:65" s="1" customFormat="1" ht="33" customHeight="1">
      <c r="B145" s="113"/>
      <c r="C145" s="160" t="s">
        <v>191</v>
      </c>
      <c r="D145" s="160" t="s">
        <v>162</v>
      </c>
      <c r="E145" s="161" t="s">
        <v>296</v>
      </c>
      <c r="F145" s="162" t="s">
        <v>297</v>
      </c>
      <c r="G145" s="163" t="s">
        <v>157</v>
      </c>
      <c r="H145" s="164">
        <v>12.51</v>
      </c>
      <c r="I145" s="165"/>
      <c r="J145" s="165">
        <f>ROUND(I145*H145,2)</f>
        <v>0</v>
      </c>
      <c r="K145" s="166"/>
      <c r="L145" s="167"/>
      <c r="M145" s="168" t="s">
        <v>1</v>
      </c>
      <c r="N145" s="169" t="s">
        <v>39</v>
      </c>
      <c r="O145" s="149">
        <v>0</v>
      </c>
      <c r="P145" s="149">
        <f>O145*H145</f>
        <v>0</v>
      </c>
      <c r="Q145" s="149">
        <v>2.5999999999999999E-2</v>
      </c>
      <c r="R145" s="149">
        <f>Q145*H145</f>
        <v>0.32525999999999999</v>
      </c>
      <c r="S145" s="149">
        <v>0</v>
      </c>
      <c r="T145" s="150">
        <f>S145*H145</f>
        <v>0</v>
      </c>
      <c r="AR145" s="151" t="s">
        <v>165</v>
      </c>
      <c r="AT145" s="151" t="s">
        <v>162</v>
      </c>
      <c r="AU145" s="151" t="s">
        <v>84</v>
      </c>
      <c r="AY145" s="16" t="s">
        <v>142</v>
      </c>
      <c r="BE145" s="152">
        <f>IF(N145="základní",J145,0)</f>
        <v>0</v>
      </c>
      <c r="BF145" s="152">
        <f>IF(N145="snížená",J145,0)</f>
        <v>0</v>
      </c>
      <c r="BG145" s="152">
        <f>IF(N145="zákl. přenesená",J145,0)</f>
        <v>0</v>
      </c>
      <c r="BH145" s="152">
        <f>IF(N145="sníž. přenesená",J145,0)</f>
        <v>0</v>
      </c>
      <c r="BI145" s="152">
        <f>IF(N145="nulová",J145,0)</f>
        <v>0</v>
      </c>
      <c r="BJ145" s="16" t="s">
        <v>82</v>
      </c>
      <c r="BK145" s="152">
        <f>ROUND(I145*H145,2)</f>
        <v>0</v>
      </c>
      <c r="BL145" s="16" t="s">
        <v>158</v>
      </c>
      <c r="BM145" s="151" t="s">
        <v>298</v>
      </c>
    </row>
    <row r="146" spans="2:65" s="12" customFormat="1" ht="11.25">
      <c r="B146" s="153"/>
      <c r="D146" s="154" t="s">
        <v>160</v>
      </c>
      <c r="E146" s="155" t="s">
        <v>1</v>
      </c>
      <c r="F146" s="156" t="s">
        <v>295</v>
      </c>
      <c r="H146" s="157">
        <v>12.51</v>
      </c>
      <c r="L146" s="153"/>
      <c r="M146" s="158"/>
      <c r="T146" s="159"/>
      <c r="AT146" s="155" t="s">
        <v>160</v>
      </c>
      <c r="AU146" s="155" t="s">
        <v>84</v>
      </c>
      <c r="AV146" s="12" t="s">
        <v>84</v>
      </c>
      <c r="AW146" s="12" t="s">
        <v>30</v>
      </c>
      <c r="AX146" s="12" t="s">
        <v>82</v>
      </c>
      <c r="AY146" s="155" t="s">
        <v>142</v>
      </c>
    </row>
    <row r="147" spans="2:65" s="1" customFormat="1" ht="24.2" customHeight="1">
      <c r="B147" s="113"/>
      <c r="C147" s="141" t="s">
        <v>196</v>
      </c>
      <c r="D147" s="141" t="s">
        <v>145</v>
      </c>
      <c r="E147" s="142" t="s">
        <v>299</v>
      </c>
      <c r="F147" s="143" t="s">
        <v>300</v>
      </c>
      <c r="G147" s="144" t="s">
        <v>301</v>
      </c>
      <c r="H147" s="145">
        <v>288.33999999999997</v>
      </c>
      <c r="I147" s="146"/>
      <c r="J147" s="146">
        <f>ROUND(I147*H147,2)</f>
        <v>0</v>
      </c>
      <c r="K147" s="147"/>
      <c r="L147" s="28"/>
      <c r="M147" s="148" t="s">
        <v>1</v>
      </c>
      <c r="N147" s="112" t="s">
        <v>39</v>
      </c>
      <c r="O147" s="149">
        <v>0.15</v>
      </c>
      <c r="P147" s="149">
        <f>O147*H147</f>
        <v>43.250999999999998</v>
      </c>
      <c r="Q147" s="149">
        <v>6.0000000000000002E-5</v>
      </c>
      <c r="R147" s="149">
        <f>Q147*H147</f>
        <v>1.73004E-2</v>
      </c>
      <c r="S147" s="149">
        <v>0</v>
      </c>
      <c r="T147" s="150">
        <f>S147*H147</f>
        <v>0</v>
      </c>
      <c r="AR147" s="151" t="s">
        <v>158</v>
      </c>
      <c r="AT147" s="151" t="s">
        <v>145</v>
      </c>
      <c r="AU147" s="151" t="s">
        <v>84</v>
      </c>
      <c r="AY147" s="16" t="s">
        <v>142</v>
      </c>
      <c r="BE147" s="152">
        <f>IF(N147="základní",J147,0)</f>
        <v>0</v>
      </c>
      <c r="BF147" s="152">
        <f>IF(N147="snížená",J147,0)</f>
        <v>0</v>
      </c>
      <c r="BG147" s="152">
        <f>IF(N147="zákl. přenesená",J147,0)</f>
        <v>0</v>
      </c>
      <c r="BH147" s="152">
        <f>IF(N147="sníž. přenesená",J147,0)</f>
        <v>0</v>
      </c>
      <c r="BI147" s="152">
        <f>IF(N147="nulová",J147,0)</f>
        <v>0</v>
      </c>
      <c r="BJ147" s="16" t="s">
        <v>82</v>
      </c>
      <c r="BK147" s="152">
        <f>ROUND(I147*H147,2)</f>
        <v>0</v>
      </c>
      <c r="BL147" s="16" t="s">
        <v>158</v>
      </c>
      <c r="BM147" s="151" t="s">
        <v>302</v>
      </c>
    </row>
    <row r="148" spans="2:65" s="12" customFormat="1" ht="11.25">
      <c r="B148" s="153"/>
      <c r="D148" s="154" t="s">
        <v>160</v>
      </c>
      <c r="E148" s="155" t="s">
        <v>1</v>
      </c>
      <c r="F148" s="156" t="s">
        <v>303</v>
      </c>
      <c r="H148" s="157">
        <v>88.2</v>
      </c>
      <c r="L148" s="153"/>
      <c r="M148" s="158"/>
      <c r="T148" s="159"/>
      <c r="AT148" s="155" t="s">
        <v>160</v>
      </c>
      <c r="AU148" s="155" t="s">
        <v>84</v>
      </c>
      <c r="AV148" s="12" t="s">
        <v>84</v>
      </c>
      <c r="AW148" s="12" t="s">
        <v>30</v>
      </c>
      <c r="AX148" s="12" t="s">
        <v>74</v>
      </c>
      <c r="AY148" s="155" t="s">
        <v>142</v>
      </c>
    </row>
    <row r="149" spans="2:65" s="12" customFormat="1" ht="11.25">
      <c r="B149" s="153"/>
      <c r="D149" s="154" t="s">
        <v>160</v>
      </c>
      <c r="E149" s="155" t="s">
        <v>1</v>
      </c>
      <c r="F149" s="156" t="s">
        <v>304</v>
      </c>
      <c r="H149" s="157">
        <v>59.8</v>
      </c>
      <c r="L149" s="153"/>
      <c r="M149" s="158"/>
      <c r="T149" s="159"/>
      <c r="AT149" s="155" t="s">
        <v>160</v>
      </c>
      <c r="AU149" s="155" t="s">
        <v>84</v>
      </c>
      <c r="AV149" s="12" t="s">
        <v>84</v>
      </c>
      <c r="AW149" s="12" t="s">
        <v>30</v>
      </c>
      <c r="AX149" s="12" t="s">
        <v>74</v>
      </c>
      <c r="AY149" s="155" t="s">
        <v>142</v>
      </c>
    </row>
    <row r="150" spans="2:65" s="12" customFormat="1" ht="11.25">
      <c r="B150" s="153"/>
      <c r="D150" s="154" t="s">
        <v>160</v>
      </c>
      <c r="E150" s="155" t="s">
        <v>1</v>
      </c>
      <c r="F150" s="156" t="s">
        <v>305</v>
      </c>
      <c r="H150" s="157">
        <v>31.24</v>
      </c>
      <c r="L150" s="153"/>
      <c r="M150" s="158"/>
      <c r="T150" s="159"/>
      <c r="AT150" s="155" t="s">
        <v>160</v>
      </c>
      <c r="AU150" s="155" t="s">
        <v>84</v>
      </c>
      <c r="AV150" s="12" t="s">
        <v>84</v>
      </c>
      <c r="AW150" s="12" t="s">
        <v>30</v>
      </c>
      <c r="AX150" s="12" t="s">
        <v>74</v>
      </c>
      <c r="AY150" s="155" t="s">
        <v>142</v>
      </c>
    </row>
    <row r="151" spans="2:65" s="12" customFormat="1" ht="11.25">
      <c r="B151" s="153"/>
      <c r="D151" s="154" t="s">
        <v>160</v>
      </c>
      <c r="E151" s="155" t="s">
        <v>1</v>
      </c>
      <c r="F151" s="156" t="s">
        <v>306</v>
      </c>
      <c r="H151" s="157">
        <v>17.399999999999999</v>
      </c>
      <c r="L151" s="153"/>
      <c r="M151" s="158"/>
      <c r="T151" s="159"/>
      <c r="AT151" s="155" t="s">
        <v>160</v>
      </c>
      <c r="AU151" s="155" t="s">
        <v>84</v>
      </c>
      <c r="AV151" s="12" t="s">
        <v>84</v>
      </c>
      <c r="AW151" s="12" t="s">
        <v>30</v>
      </c>
      <c r="AX151" s="12" t="s">
        <v>74</v>
      </c>
      <c r="AY151" s="155" t="s">
        <v>142</v>
      </c>
    </row>
    <row r="152" spans="2:65" s="12" customFormat="1" ht="11.25">
      <c r="B152" s="153"/>
      <c r="D152" s="154" t="s">
        <v>160</v>
      </c>
      <c r="E152" s="155" t="s">
        <v>1</v>
      </c>
      <c r="F152" s="156" t="s">
        <v>307</v>
      </c>
      <c r="H152" s="157">
        <v>24.4</v>
      </c>
      <c r="L152" s="153"/>
      <c r="M152" s="158"/>
      <c r="T152" s="159"/>
      <c r="AT152" s="155" t="s">
        <v>160</v>
      </c>
      <c r="AU152" s="155" t="s">
        <v>84</v>
      </c>
      <c r="AV152" s="12" t="s">
        <v>84</v>
      </c>
      <c r="AW152" s="12" t="s">
        <v>30</v>
      </c>
      <c r="AX152" s="12" t="s">
        <v>74</v>
      </c>
      <c r="AY152" s="155" t="s">
        <v>142</v>
      </c>
    </row>
    <row r="153" spans="2:65" s="12" customFormat="1" ht="11.25">
      <c r="B153" s="153"/>
      <c r="D153" s="154" t="s">
        <v>160</v>
      </c>
      <c r="E153" s="155" t="s">
        <v>1</v>
      </c>
      <c r="F153" s="156" t="s">
        <v>308</v>
      </c>
      <c r="H153" s="157">
        <v>67.3</v>
      </c>
      <c r="L153" s="153"/>
      <c r="M153" s="158"/>
      <c r="T153" s="159"/>
      <c r="AT153" s="155" t="s">
        <v>160</v>
      </c>
      <c r="AU153" s="155" t="s">
        <v>84</v>
      </c>
      <c r="AV153" s="12" t="s">
        <v>84</v>
      </c>
      <c r="AW153" s="12" t="s">
        <v>30</v>
      </c>
      <c r="AX153" s="12" t="s">
        <v>74</v>
      </c>
      <c r="AY153" s="155" t="s">
        <v>142</v>
      </c>
    </row>
    <row r="154" spans="2:65" s="13" customFormat="1" ht="11.25">
      <c r="B154" s="170"/>
      <c r="D154" s="154" t="s">
        <v>160</v>
      </c>
      <c r="E154" s="171" t="s">
        <v>263</v>
      </c>
      <c r="F154" s="172" t="s">
        <v>179</v>
      </c>
      <c r="H154" s="173">
        <v>288.33999999999997</v>
      </c>
      <c r="L154" s="170"/>
      <c r="M154" s="174"/>
      <c r="T154" s="175"/>
      <c r="AT154" s="171" t="s">
        <v>160</v>
      </c>
      <c r="AU154" s="171" t="s">
        <v>84</v>
      </c>
      <c r="AV154" s="13" t="s">
        <v>149</v>
      </c>
      <c r="AW154" s="13" t="s">
        <v>30</v>
      </c>
      <c r="AX154" s="13" t="s">
        <v>82</v>
      </c>
      <c r="AY154" s="171" t="s">
        <v>142</v>
      </c>
    </row>
    <row r="155" spans="2:65" s="1" customFormat="1" ht="24.2" customHeight="1">
      <c r="B155" s="113"/>
      <c r="C155" s="141" t="s">
        <v>201</v>
      </c>
      <c r="D155" s="141" t="s">
        <v>145</v>
      </c>
      <c r="E155" s="142" t="s">
        <v>309</v>
      </c>
      <c r="F155" s="143" t="s">
        <v>310</v>
      </c>
      <c r="G155" s="144" t="s">
        <v>301</v>
      </c>
      <c r="H155" s="145">
        <v>288.33999999999997</v>
      </c>
      <c r="I155" s="146"/>
      <c r="J155" s="146">
        <f>ROUND(I155*H155,2)</f>
        <v>0</v>
      </c>
      <c r="K155" s="147"/>
      <c r="L155" s="28"/>
      <c r="M155" s="148" t="s">
        <v>1</v>
      </c>
      <c r="N155" s="112" t="s">
        <v>39</v>
      </c>
      <c r="O155" s="149">
        <v>0.15</v>
      </c>
      <c r="P155" s="149">
        <f>O155*H155</f>
        <v>43.250999999999998</v>
      </c>
      <c r="Q155" s="149">
        <v>6.9999999999999994E-5</v>
      </c>
      <c r="R155" s="149">
        <f>Q155*H155</f>
        <v>2.0183799999999995E-2</v>
      </c>
      <c r="S155" s="149">
        <v>0</v>
      </c>
      <c r="T155" s="150">
        <f>S155*H155</f>
        <v>0</v>
      </c>
      <c r="AR155" s="151" t="s">
        <v>158</v>
      </c>
      <c r="AT155" s="151" t="s">
        <v>145</v>
      </c>
      <c r="AU155" s="151" t="s">
        <v>84</v>
      </c>
      <c r="AY155" s="16" t="s">
        <v>142</v>
      </c>
      <c r="BE155" s="152">
        <f>IF(N155="základní",J155,0)</f>
        <v>0</v>
      </c>
      <c r="BF155" s="152">
        <f>IF(N155="snížená",J155,0)</f>
        <v>0</v>
      </c>
      <c r="BG155" s="152">
        <f>IF(N155="zákl. přenesená",J155,0)</f>
        <v>0</v>
      </c>
      <c r="BH155" s="152">
        <f>IF(N155="sníž. přenesená",J155,0)</f>
        <v>0</v>
      </c>
      <c r="BI155" s="152">
        <f>IF(N155="nulová",J155,0)</f>
        <v>0</v>
      </c>
      <c r="BJ155" s="16" t="s">
        <v>82</v>
      </c>
      <c r="BK155" s="152">
        <f>ROUND(I155*H155,2)</f>
        <v>0</v>
      </c>
      <c r="BL155" s="16" t="s">
        <v>158</v>
      </c>
      <c r="BM155" s="151" t="s">
        <v>311</v>
      </c>
    </row>
    <row r="156" spans="2:65" s="12" customFormat="1" ht="11.25">
      <c r="B156" s="153"/>
      <c r="D156" s="154" t="s">
        <v>160</v>
      </c>
      <c r="E156" s="155" t="s">
        <v>1</v>
      </c>
      <c r="F156" s="156" t="s">
        <v>263</v>
      </c>
      <c r="H156" s="157">
        <v>288.33999999999997</v>
      </c>
      <c r="L156" s="153"/>
      <c r="M156" s="158"/>
      <c r="T156" s="159"/>
      <c r="AT156" s="155" t="s">
        <v>160</v>
      </c>
      <c r="AU156" s="155" t="s">
        <v>84</v>
      </c>
      <c r="AV156" s="12" t="s">
        <v>84</v>
      </c>
      <c r="AW156" s="12" t="s">
        <v>30</v>
      </c>
      <c r="AX156" s="12" t="s">
        <v>82</v>
      </c>
      <c r="AY156" s="155" t="s">
        <v>142</v>
      </c>
    </row>
    <row r="157" spans="2:65" s="1" customFormat="1" ht="24.2" customHeight="1">
      <c r="B157" s="113"/>
      <c r="C157" s="141" t="s">
        <v>204</v>
      </c>
      <c r="D157" s="141" t="s">
        <v>145</v>
      </c>
      <c r="E157" s="142" t="s">
        <v>312</v>
      </c>
      <c r="F157" s="143" t="s">
        <v>313</v>
      </c>
      <c r="G157" s="144" t="s">
        <v>314</v>
      </c>
      <c r="H157" s="145">
        <v>4</v>
      </c>
      <c r="I157" s="146"/>
      <c r="J157" s="146">
        <f>ROUND(I157*H157,2)</f>
        <v>0</v>
      </c>
      <c r="K157" s="147"/>
      <c r="L157" s="28"/>
      <c r="M157" s="148" t="s">
        <v>1</v>
      </c>
      <c r="N157" s="112" t="s">
        <v>39</v>
      </c>
      <c r="O157" s="149">
        <v>7.62</v>
      </c>
      <c r="P157" s="149">
        <f>O157*H157</f>
        <v>30.48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158</v>
      </c>
      <c r="AT157" s="151" t="s">
        <v>145</v>
      </c>
      <c r="AU157" s="151" t="s">
        <v>84</v>
      </c>
      <c r="AY157" s="16" t="s">
        <v>142</v>
      </c>
      <c r="BE157" s="152">
        <f>IF(N157="základní",J157,0)</f>
        <v>0</v>
      </c>
      <c r="BF157" s="152">
        <f>IF(N157="snížená",J157,0)</f>
        <v>0</v>
      </c>
      <c r="BG157" s="152">
        <f>IF(N157="zákl. přenesená",J157,0)</f>
        <v>0</v>
      </c>
      <c r="BH157" s="152">
        <f>IF(N157="sníž. přenesená",J157,0)</f>
        <v>0</v>
      </c>
      <c r="BI157" s="152">
        <f>IF(N157="nulová",J157,0)</f>
        <v>0</v>
      </c>
      <c r="BJ157" s="16" t="s">
        <v>82</v>
      </c>
      <c r="BK157" s="152">
        <f>ROUND(I157*H157,2)</f>
        <v>0</v>
      </c>
      <c r="BL157" s="16" t="s">
        <v>158</v>
      </c>
      <c r="BM157" s="151" t="s">
        <v>315</v>
      </c>
    </row>
    <row r="158" spans="2:65" s="12" customFormat="1" ht="11.25">
      <c r="B158" s="153"/>
      <c r="D158" s="154" t="s">
        <v>160</v>
      </c>
      <c r="E158" s="155" t="s">
        <v>1</v>
      </c>
      <c r="F158" s="156" t="s">
        <v>316</v>
      </c>
      <c r="H158" s="157">
        <v>2</v>
      </c>
      <c r="L158" s="153"/>
      <c r="M158" s="158"/>
      <c r="T158" s="159"/>
      <c r="AT158" s="155" t="s">
        <v>160</v>
      </c>
      <c r="AU158" s="155" t="s">
        <v>84</v>
      </c>
      <c r="AV158" s="12" t="s">
        <v>84</v>
      </c>
      <c r="AW158" s="12" t="s">
        <v>30</v>
      </c>
      <c r="AX158" s="12" t="s">
        <v>74</v>
      </c>
      <c r="AY158" s="155" t="s">
        <v>142</v>
      </c>
    </row>
    <row r="159" spans="2:65" s="12" customFormat="1" ht="11.25">
      <c r="B159" s="153"/>
      <c r="D159" s="154" t="s">
        <v>160</v>
      </c>
      <c r="E159" s="155" t="s">
        <v>1</v>
      </c>
      <c r="F159" s="156" t="s">
        <v>317</v>
      </c>
      <c r="H159" s="157">
        <v>2</v>
      </c>
      <c r="L159" s="153"/>
      <c r="M159" s="158"/>
      <c r="T159" s="159"/>
      <c r="AT159" s="155" t="s">
        <v>160</v>
      </c>
      <c r="AU159" s="155" t="s">
        <v>84</v>
      </c>
      <c r="AV159" s="12" t="s">
        <v>84</v>
      </c>
      <c r="AW159" s="12" t="s">
        <v>30</v>
      </c>
      <c r="AX159" s="12" t="s">
        <v>74</v>
      </c>
      <c r="AY159" s="155" t="s">
        <v>142</v>
      </c>
    </row>
    <row r="160" spans="2:65" s="13" customFormat="1" ht="11.25">
      <c r="B160" s="170"/>
      <c r="D160" s="154" t="s">
        <v>160</v>
      </c>
      <c r="E160" s="171" t="s">
        <v>1</v>
      </c>
      <c r="F160" s="172" t="s">
        <v>179</v>
      </c>
      <c r="H160" s="173">
        <v>4</v>
      </c>
      <c r="L160" s="170"/>
      <c r="M160" s="174"/>
      <c r="T160" s="175"/>
      <c r="AT160" s="171" t="s">
        <v>160</v>
      </c>
      <c r="AU160" s="171" t="s">
        <v>84</v>
      </c>
      <c r="AV160" s="13" t="s">
        <v>149</v>
      </c>
      <c r="AW160" s="13" t="s">
        <v>30</v>
      </c>
      <c r="AX160" s="13" t="s">
        <v>82</v>
      </c>
      <c r="AY160" s="171" t="s">
        <v>142</v>
      </c>
    </row>
    <row r="161" spans="2:65" s="1" customFormat="1" ht="37.9" customHeight="1">
      <c r="B161" s="113"/>
      <c r="C161" s="160" t="s">
        <v>8</v>
      </c>
      <c r="D161" s="160" t="s">
        <v>162</v>
      </c>
      <c r="E161" s="161" t="s">
        <v>318</v>
      </c>
      <c r="F161" s="162" t="s">
        <v>319</v>
      </c>
      <c r="G161" s="163" t="s">
        <v>157</v>
      </c>
      <c r="H161" s="164">
        <v>4</v>
      </c>
      <c r="I161" s="165"/>
      <c r="J161" s="165">
        <f>ROUND(I161*H161,2)</f>
        <v>0</v>
      </c>
      <c r="K161" s="166"/>
      <c r="L161" s="167"/>
      <c r="M161" s="168" t="s">
        <v>1</v>
      </c>
      <c r="N161" s="169" t="s">
        <v>39</v>
      </c>
      <c r="O161" s="149">
        <v>0</v>
      </c>
      <c r="P161" s="149">
        <f>O161*H161</f>
        <v>0</v>
      </c>
      <c r="Q161" s="149">
        <v>3.8289999999999998E-2</v>
      </c>
      <c r="R161" s="149">
        <f>Q161*H161</f>
        <v>0.15315999999999999</v>
      </c>
      <c r="S161" s="149">
        <v>0</v>
      </c>
      <c r="T161" s="150">
        <f>S161*H161</f>
        <v>0</v>
      </c>
      <c r="AR161" s="151" t="s">
        <v>165</v>
      </c>
      <c r="AT161" s="151" t="s">
        <v>162</v>
      </c>
      <c r="AU161" s="151" t="s">
        <v>84</v>
      </c>
      <c r="AY161" s="16" t="s">
        <v>142</v>
      </c>
      <c r="BE161" s="152">
        <f>IF(N161="základní",J161,0)</f>
        <v>0</v>
      </c>
      <c r="BF161" s="152">
        <f>IF(N161="snížená",J161,0)</f>
        <v>0</v>
      </c>
      <c r="BG161" s="152">
        <f>IF(N161="zákl. přenesená",J161,0)</f>
        <v>0</v>
      </c>
      <c r="BH161" s="152">
        <f>IF(N161="sníž. přenesená",J161,0)</f>
        <v>0</v>
      </c>
      <c r="BI161" s="152">
        <f>IF(N161="nulová",J161,0)</f>
        <v>0</v>
      </c>
      <c r="BJ161" s="16" t="s">
        <v>82</v>
      </c>
      <c r="BK161" s="152">
        <f>ROUND(I161*H161,2)</f>
        <v>0</v>
      </c>
      <c r="BL161" s="16" t="s">
        <v>158</v>
      </c>
      <c r="BM161" s="151" t="s">
        <v>320</v>
      </c>
    </row>
    <row r="162" spans="2:65" s="1" customFormat="1" ht="24.2" customHeight="1">
      <c r="B162" s="113"/>
      <c r="C162" s="141" t="s">
        <v>215</v>
      </c>
      <c r="D162" s="141" t="s">
        <v>145</v>
      </c>
      <c r="E162" s="142" t="s">
        <v>321</v>
      </c>
      <c r="F162" s="143" t="s">
        <v>322</v>
      </c>
      <c r="G162" s="144" t="s">
        <v>148</v>
      </c>
      <c r="H162" s="145">
        <v>4.7080000000000002</v>
      </c>
      <c r="I162" s="146"/>
      <c r="J162" s="146">
        <f>ROUND(I162*H162,2)</f>
        <v>0</v>
      </c>
      <c r="K162" s="147"/>
      <c r="L162" s="28"/>
      <c r="M162" s="148" t="s">
        <v>1</v>
      </c>
      <c r="N162" s="112" t="s">
        <v>39</v>
      </c>
      <c r="O162" s="149">
        <v>8.1039999999999992</v>
      </c>
      <c r="P162" s="149">
        <f>O162*H162</f>
        <v>38.153631999999995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158</v>
      </c>
      <c r="AT162" s="151" t="s">
        <v>145</v>
      </c>
      <c r="AU162" s="151" t="s">
        <v>84</v>
      </c>
      <c r="AY162" s="16" t="s">
        <v>142</v>
      </c>
      <c r="BE162" s="152">
        <f>IF(N162="základní",J162,0)</f>
        <v>0</v>
      </c>
      <c r="BF162" s="152">
        <f>IF(N162="snížená",J162,0)</f>
        <v>0</v>
      </c>
      <c r="BG162" s="152">
        <f>IF(N162="zákl. přenesená",J162,0)</f>
        <v>0</v>
      </c>
      <c r="BH162" s="152">
        <f>IF(N162="sníž. přenesená",J162,0)</f>
        <v>0</v>
      </c>
      <c r="BI162" s="152">
        <f>IF(N162="nulová",J162,0)</f>
        <v>0</v>
      </c>
      <c r="BJ162" s="16" t="s">
        <v>82</v>
      </c>
      <c r="BK162" s="152">
        <f>ROUND(I162*H162,2)</f>
        <v>0</v>
      </c>
      <c r="BL162" s="16" t="s">
        <v>158</v>
      </c>
      <c r="BM162" s="151" t="s">
        <v>323</v>
      </c>
    </row>
    <row r="163" spans="2:65" s="1" customFormat="1" ht="33" customHeight="1">
      <c r="B163" s="113"/>
      <c r="C163" s="141" t="s">
        <v>220</v>
      </c>
      <c r="D163" s="141" t="s">
        <v>145</v>
      </c>
      <c r="E163" s="142" t="s">
        <v>324</v>
      </c>
      <c r="F163" s="143" t="s">
        <v>325</v>
      </c>
      <c r="G163" s="144" t="s">
        <v>148</v>
      </c>
      <c r="H163" s="145">
        <v>4.7080000000000002</v>
      </c>
      <c r="I163" s="146"/>
      <c r="J163" s="146">
        <f>ROUND(I163*H163,2)</f>
        <v>0</v>
      </c>
      <c r="K163" s="147"/>
      <c r="L163" s="28"/>
      <c r="M163" s="181" t="s">
        <v>1</v>
      </c>
      <c r="N163" s="182" t="s">
        <v>39</v>
      </c>
      <c r="O163" s="183">
        <v>0.95699999999999996</v>
      </c>
      <c r="P163" s="183">
        <f>O163*H163</f>
        <v>4.5055560000000003</v>
      </c>
      <c r="Q163" s="183">
        <v>0</v>
      </c>
      <c r="R163" s="183">
        <f>Q163*H163</f>
        <v>0</v>
      </c>
      <c r="S163" s="183">
        <v>0</v>
      </c>
      <c r="T163" s="184">
        <f>S163*H163</f>
        <v>0</v>
      </c>
      <c r="AR163" s="151" t="s">
        <v>158</v>
      </c>
      <c r="AT163" s="151" t="s">
        <v>145</v>
      </c>
      <c r="AU163" s="151" t="s">
        <v>84</v>
      </c>
      <c r="AY163" s="16" t="s">
        <v>142</v>
      </c>
      <c r="BE163" s="152">
        <f>IF(N163="základní",J163,0)</f>
        <v>0</v>
      </c>
      <c r="BF163" s="152">
        <f>IF(N163="snížená",J163,0)</f>
        <v>0</v>
      </c>
      <c r="BG163" s="152">
        <f>IF(N163="zákl. přenesená",J163,0)</f>
        <v>0</v>
      </c>
      <c r="BH163" s="152">
        <f>IF(N163="sníž. přenesená",J163,0)</f>
        <v>0</v>
      </c>
      <c r="BI163" s="152">
        <f>IF(N163="nulová",J163,0)</f>
        <v>0</v>
      </c>
      <c r="BJ163" s="16" t="s">
        <v>82</v>
      </c>
      <c r="BK163" s="152">
        <f>ROUND(I163*H163,2)</f>
        <v>0</v>
      </c>
      <c r="BL163" s="16" t="s">
        <v>158</v>
      </c>
      <c r="BM163" s="151" t="s">
        <v>326</v>
      </c>
    </row>
    <row r="164" spans="2:65" s="1" customFormat="1" ht="6.95" customHeight="1">
      <c r="B164" s="40"/>
      <c r="C164" s="41"/>
      <c r="D164" s="41"/>
      <c r="E164" s="41"/>
      <c r="F164" s="41"/>
      <c r="G164" s="41"/>
      <c r="H164" s="41"/>
      <c r="I164" s="41"/>
      <c r="J164" s="41"/>
      <c r="K164" s="41"/>
      <c r="L164" s="28"/>
    </row>
  </sheetData>
  <autoFilter ref="C126:K163" xr:uid="{00000000-0009-0000-0000-000002000000}"/>
  <mergeCells count="13">
    <mergeCell ref="E117:H117"/>
    <mergeCell ref="E119:H119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152"/>
  <sheetViews>
    <sheetView showGridLines="0" topLeftCell="A88" workbookViewId="0">
      <selection activeCell="J105" sqref="J10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6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101</v>
      </c>
      <c r="L4" s="19"/>
      <c r="M4" s="85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27" t="str">
        <f>'Rekapitulace stavby'!K6</f>
        <v>Výukový pavilon Lesovna</v>
      </c>
      <c r="F7" s="228"/>
      <c r="G7" s="228"/>
      <c r="H7" s="228"/>
      <c r="L7" s="19"/>
    </row>
    <row r="8" spans="2:46" s="1" customFormat="1" ht="12" customHeight="1">
      <c r="B8" s="28"/>
      <c r="D8" s="25" t="s">
        <v>102</v>
      </c>
      <c r="L8" s="28"/>
    </row>
    <row r="9" spans="2:46" s="1" customFormat="1" ht="16.5" customHeight="1">
      <c r="B9" s="28"/>
      <c r="E9" s="193" t="s">
        <v>327</v>
      </c>
      <c r="F9" s="229"/>
      <c r="G9" s="229"/>
      <c r="H9" s="229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5. 6. 2025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12" t="str">
        <f>'Rekapitulace stavby'!E14</f>
        <v xml:space="preserve"> </v>
      </c>
      <c r="F18" s="212"/>
      <c r="G18" s="212"/>
      <c r="H18" s="212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215" t="s">
        <v>1</v>
      </c>
      <c r="F27" s="215"/>
      <c r="G27" s="215"/>
      <c r="H27" s="215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104</v>
      </c>
      <c r="J30" s="87">
        <f>J96</f>
        <v>0</v>
      </c>
      <c r="L30" s="28"/>
    </row>
    <row r="31" spans="2:12" s="1" customFormat="1" ht="14.45" customHeight="1">
      <c r="B31" s="28"/>
      <c r="D31" s="88" t="s">
        <v>105</v>
      </c>
      <c r="J31" s="87">
        <f>J101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ROUND((SUM(BE101:BE106) + SUM(BE126:BE151)),  2)</f>
        <v>0</v>
      </c>
      <c r="I35" s="91">
        <v>0.21</v>
      </c>
      <c r="J35" s="90">
        <f>ROUND(((SUM(BE101:BE106) + SUM(BE126:BE151))*I35),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ROUND((SUM(BF101:BF106) + SUM(BF126:BF151)),  2)</f>
        <v>0</v>
      </c>
      <c r="I36" s="91">
        <v>0.12</v>
      </c>
      <c r="J36" s="90">
        <f>ROUND(((SUM(BF101:BF106) + SUM(BF126:BF151))*I36),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ROUND((SUM(BG101:BG106) + SUM(BG126:BG151)),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ROUND((SUM(BH101:BH106) + SUM(BH126:BH151)),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ROUND((SUM(BI101:BI106) + SUM(BI126:BI151)),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106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27" t="str">
        <f>E7</f>
        <v>Výukový pavilon Lesovna</v>
      </c>
      <c r="F85" s="228"/>
      <c r="G85" s="228"/>
      <c r="H85" s="228"/>
      <c r="L85" s="28"/>
    </row>
    <row r="86" spans="2:47" s="1" customFormat="1" ht="12" customHeight="1">
      <c r="B86" s="28"/>
      <c r="C86" s="25" t="s">
        <v>102</v>
      </c>
      <c r="L86" s="28"/>
    </row>
    <row r="87" spans="2:47" s="1" customFormat="1" ht="16.5" customHeight="1">
      <c r="B87" s="28"/>
      <c r="E87" s="193" t="str">
        <f>E9</f>
        <v>202504C - 03-Klempíř</v>
      </c>
      <c r="F87" s="229"/>
      <c r="G87" s="229"/>
      <c r="H87" s="22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5. 6. 2025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109</v>
      </c>
      <c r="J96" s="62">
        <f>J126</f>
        <v>0</v>
      </c>
      <c r="L96" s="28"/>
      <c r="AU96" s="16" t="s">
        <v>110</v>
      </c>
    </row>
    <row r="97" spans="2:65" s="8" customFormat="1" ht="24.95" customHeight="1">
      <c r="B97" s="103"/>
      <c r="D97" s="104" t="s">
        <v>113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65" s="9" customFormat="1" ht="19.899999999999999" customHeight="1">
      <c r="B98" s="107"/>
      <c r="D98" s="108" t="s">
        <v>328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65" s="1" customFormat="1" ht="21.75" customHeight="1">
      <c r="B99" s="28"/>
      <c r="L99" s="28"/>
    </row>
    <row r="100" spans="2:65" s="1" customFormat="1" ht="6.95" customHeight="1">
      <c r="B100" s="28"/>
      <c r="L100" s="28"/>
    </row>
    <row r="101" spans="2:65" s="1" customFormat="1" ht="29.25" customHeight="1">
      <c r="B101" s="28"/>
      <c r="C101" s="102" t="s">
        <v>120</v>
      </c>
      <c r="J101" s="111">
        <f>ROUND(J102 + J103 + J104 + J105,2)</f>
        <v>0</v>
      </c>
      <c r="L101" s="28"/>
      <c r="N101" s="112" t="s">
        <v>38</v>
      </c>
    </row>
    <row r="102" spans="2:65" s="1" customFormat="1" ht="18" customHeight="1">
      <c r="B102" s="113"/>
      <c r="C102" s="114"/>
      <c r="D102" s="230" t="s">
        <v>121</v>
      </c>
      <c r="E102" s="230"/>
      <c r="F102" s="230"/>
      <c r="G102" s="114"/>
      <c r="H102" s="114"/>
      <c r="I102" s="114"/>
      <c r="J102" s="115"/>
      <c r="K102" s="114"/>
      <c r="L102" s="113"/>
      <c r="M102" s="114"/>
      <c r="N102" s="116" t="s">
        <v>39</v>
      </c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7" t="s">
        <v>122</v>
      </c>
      <c r="AZ102" s="114"/>
      <c r="BA102" s="114"/>
      <c r="BB102" s="114"/>
      <c r="BC102" s="114"/>
      <c r="BD102" s="114"/>
      <c r="BE102" s="118">
        <f>IF(N102="základní",J102,0)</f>
        <v>0</v>
      </c>
      <c r="BF102" s="118">
        <f>IF(N102="snížená",J102,0)</f>
        <v>0</v>
      </c>
      <c r="BG102" s="118">
        <f>IF(N102="zákl. přenesená",J102,0)</f>
        <v>0</v>
      </c>
      <c r="BH102" s="118">
        <f>IF(N102="sníž. přenesená",J102,0)</f>
        <v>0</v>
      </c>
      <c r="BI102" s="118">
        <f>IF(N102="nulová",J102,0)</f>
        <v>0</v>
      </c>
      <c r="BJ102" s="117" t="s">
        <v>82</v>
      </c>
      <c r="BK102" s="114"/>
      <c r="BL102" s="114"/>
      <c r="BM102" s="114"/>
    </row>
    <row r="103" spans="2:65" s="1" customFormat="1" ht="18" customHeight="1">
      <c r="B103" s="113"/>
      <c r="C103" s="114"/>
      <c r="D103" s="230" t="s">
        <v>123</v>
      </c>
      <c r="E103" s="230"/>
      <c r="F103" s="230"/>
      <c r="G103" s="114"/>
      <c r="H103" s="114"/>
      <c r="I103" s="114"/>
      <c r="J103" s="115"/>
      <c r="K103" s="114"/>
      <c r="L103" s="113"/>
      <c r="M103" s="114"/>
      <c r="N103" s="116" t="s">
        <v>39</v>
      </c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7" t="s">
        <v>122</v>
      </c>
      <c r="AZ103" s="114"/>
      <c r="BA103" s="114"/>
      <c r="BB103" s="114"/>
      <c r="BC103" s="114"/>
      <c r="BD103" s="114"/>
      <c r="BE103" s="118">
        <f>IF(N103="základní",J103,0)</f>
        <v>0</v>
      </c>
      <c r="BF103" s="118">
        <f>IF(N103="snížená",J103,0)</f>
        <v>0</v>
      </c>
      <c r="BG103" s="118">
        <f>IF(N103="zákl. přenesená",J103,0)</f>
        <v>0</v>
      </c>
      <c r="BH103" s="118">
        <f>IF(N103="sníž. přenesená",J103,0)</f>
        <v>0</v>
      </c>
      <c r="BI103" s="118">
        <f>IF(N103="nulová",J103,0)</f>
        <v>0</v>
      </c>
      <c r="BJ103" s="117" t="s">
        <v>82</v>
      </c>
      <c r="BK103" s="114"/>
      <c r="BL103" s="114"/>
      <c r="BM103" s="114"/>
    </row>
    <row r="104" spans="2:65" s="1" customFormat="1" ht="18" customHeight="1">
      <c r="B104" s="113"/>
      <c r="C104" s="114"/>
      <c r="D104" s="230" t="s">
        <v>124</v>
      </c>
      <c r="E104" s="230"/>
      <c r="F104" s="230"/>
      <c r="G104" s="114"/>
      <c r="H104" s="114"/>
      <c r="I104" s="114"/>
      <c r="J104" s="115"/>
      <c r="K104" s="114"/>
      <c r="L104" s="113"/>
      <c r="M104" s="114"/>
      <c r="N104" s="116" t="s">
        <v>39</v>
      </c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7" t="s">
        <v>122</v>
      </c>
      <c r="AZ104" s="114"/>
      <c r="BA104" s="114"/>
      <c r="BB104" s="114"/>
      <c r="BC104" s="114"/>
      <c r="BD104" s="114"/>
      <c r="BE104" s="118">
        <f>IF(N104="základní",J104,0)</f>
        <v>0</v>
      </c>
      <c r="BF104" s="118">
        <f>IF(N104="snížená",J104,0)</f>
        <v>0</v>
      </c>
      <c r="BG104" s="118">
        <f>IF(N104="zákl. přenesená",J104,0)</f>
        <v>0</v>
      </c>
      <c r="BH104" s="118">
        <f>IF(N104="sníž. přenesená",J104,0)</f>
        <v>0</v>
      </c>
      <c r="BI104" s="118">
        <f>IF(N104="nulová",J104,0)</f>
        <v>0</v>
      </c>
      <c r="BJ104" s="117" t="s">
        <v>82</v>
      </c>
      <c r="BK104" s="114"/>
      <c r="BL104" s="114"/>
      <c r="BM104" s="114"/>
    </row>
    <row r="105" spans="2:65" s="1" customFormat="1" ht="18" customHeight="1">
      <c r="B105" s="113"/>
      <c r="C105" s="114"/>
      <c r="D105" s="230" t="s">
        <v>125</v>
      </c>
      <c r="E105" s="230"/>
      <c r="F105" s="230"/>
      <c r="G105" s="114"/>
      <c r="H105" s="114"/>
      <c r="I105" s="114"/>
      <c r="J105" s="115"/>
      <c r="K105" s="114"/>
      <c r="L105" s="113"/>
      <c r="M105" s="114"/>
      <c r="N105" s="116" t="s">
        <v>39</v>
      </c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7" t="s">
        <v>122</v>
      </c>
      <c r="AZ105" s="114"/>
      <c r="BA105" s="114"/>
      <c r="BB105" s="114"/>
      <c r="BC105" s="114"/>
      <c r="BD105" s="114"/>
      <c r="BE105" s="118">
        <f>IF(N105="základní",J105,0)</f>
        <v>0</v>
      </c>
      <c r="BF105" s="118">
        <f>IF(N105="snížená",J105,0)</f>
        <v>0</v>
      </c>
      <c r="BG105" s="118">
        <f>IF(N105="zákl. přenesená",J105,0)</f>
        <v>0</v>
      </c>
      <c r="BH105" s="118">
        <f>IF(N105="sníž. přenesená",J105,0)</f>
        <v>0</v>
      </c>
      <c r="BI105" s="118">
        <f>IF(N105="nulová",J105,0)</f>
        <v>0</v>
      </c>
      <c r="BJ105" s="117" t="s">
        <v>82</v>
      </c>
      <c r="BK105" s="114"/>
      <c r="BL105" s="114"/>
      <c r="BM105" s="114"/>
    </row>
    <row r="106" spans="2:65" s="1" customFormat="1" ht="18" customHeight="1">
      <c r="B106" s="28"/>
      <c r="L106" s="28"/>
    </row>
    <row r="107" spans="2:65" s="1" customFormat="1" ht="29.25" customHeight="1">
      <c r="B107" s="28"/>
      <c r="C107" s="119" t="s">
        <v>126</v>
      </c>
      <c r="D107" s="92"/>
      <c r="E107" s="92"/>
      <c r="F107" s="92"/>
      <c r="G107" s="92"/>
      <c r="H107" s="92"/>
      <c r="I107" s="92"/>
      <c r="J107" s="120">
        <f>ROUND(J96+J101,2)</f>
        <v>0</v>
      </c>
      <c r="K107" s="92"/>
      <c r="L107" s="28"/>
    </row>
    <row r="108" spans="2:65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09" spans="2:65" ht="11.25"/>
    <row r="110" spans="2:65" ht="11.25"/>
    <row r="111" spans="2:65" ht="11.25"/>
    <row r="112" spans="2:65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5" customHeight="1">
      <c r="B113" s="28"/>
      <c r="C113" s="20" t="s">
        <v>127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5" t="s">
        <v>14</v>
      </c>
      <c r="L115" s="28"/>
    </row>
    <row r="116" spans="2:63" s="1" customFormat="1" ht="16.5" customHeight="1">
      <c r="B116" s="28"/>
      <c r="E116" s="227" t="str">
        <f>E7</f>
        <v>Výukový pavilon Lesovna</v>
      </c>
      <c r="F116" s="228"/>
      <c r="G116" s="228"/>
      <c r="H116" s="228"/>
      <c r="L116" s="28"/>
    </row>
    <row r="117" spans="2:63" s="1" customFormat="1" ht="12" customHeight="1">
      <c r="B117" s="28"/>
      <c r="C117" s="25" t="s">
        <v>102</v>
      </c>
      <c r="L117" s="28"/>
    </row>
    <row r="118" spans="2:63" s="1" customFormat="1" ht="16.5" customHeight="1">
      <c r="B118" s="28"/>
      <c r="E118" s="193" t="str">
        <f>E9</f>
        <v>202504C - 03-Klempíř</v>
      </c>
      <c r="F118" s="229"/>
      <c r="G118" s="229"/>
      <c r="H118" s="229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5" t="s">
        <v>18</v>
      </c>
      <c r="F120" s="23" t="str">
        <f>F12</f>
        <v>Areál ČZU, p.č. 1627/1, Suchdol</v>
      </c>
      <c r="I120" s="25" t="s">
        <v>20</v>
      </c>
      <c r="J120" s="48" t="str">
        <f>IF(J12="","",J12)</f>
        <v>5. 6. 2025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5" t="s">
        <v>22</v>
      </c>
      <c r="F122" s="23" t="str">
        <f>E15</f>
        <v>ČZU v Praze, Kamýcká 129, P6</v>
      </c>
      <c r="I122" s="25" t="s">
        <v>28</v>
      </c>
      <c r="J122" s="26" t="str">
        <f>E21</f>
        <v>MJÖLKING s.r.o.</v>
      </c>
      <c r="L122" s="28"/>
    </row>
    <row r="123" spans="2:63" s="1" customFormat="1" ht="15.2" customHeight="1">
      <c r="B123" s="28"/>
      <c r="C123" s="25" t="s">
        <v>26</v>
      </c>
      <c r="F123" s="23" t="str">
        <f>IF(E18="","",E18)</f>
        <v xml:space="preserve"> </v>
      </c>
      <c r="I123" s="25" t="s">
        <v>31</v>
      </c>
      <c r="J123" s="26" t="str">
        <f>E24</f>
        <v>Ing. Martin Macoun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21"/>
      <c r="C125" s="122" t="s">
        <v>128</v>
      </c>
      <c r="D125" s="123" t="s">
        <v>59</v>
      </c>
      <c r="E125" s="123" t="s">
        <v>55</v>
      </c>
      <c r="F125" s="123" t="s">
        <v>56</v>
      </c>
      <c r="G125" s="123" t="s">
        <v>129</v>
      </c>
      <c r="H125" s="123" t="s">
        <v>130</v>
      </c>
      <c r="I125" s="123" t="s">
        <v>131</v>
      </c>
      <c r="J125" s="124" t="s">
        <v>108</v>
      </c>
      <c r="K125" s="125" t="s">
        <v>132</v>
      </c>
      <c r="L125" s="121"/>
      <c r="M125" s="55" t="s">
        <v>1</v>
      </c>
      <c r="N125" s="56" t="s">
        <v>38</v>
      </c>
      <c r="O125" s="56" t="s">
        <v>133</v>
      </c>
      <c r="P125" s="56" t="s">
        <v>134</v>
      </c>
      <c r="Q125" s="56" t="s">
        <v>135</v>
      </c>
      <c r="R125" s="56" t="s">
        <v>136</v>
      </c>
      <c r="S125" s="56" t="s">
        <v>137</v>
      </c>
      <c r="T125" s="57" t="s">
        <v>138</v>
      </c>
    </row>
    <row r="126" spans="2:63" s="1" customFormat="1" ht="22.9" customHeight="1">
      <c r="B126" s="28"/>
      <c r="C126" s="60" t="s">
        <v>139</v>
      </c>
      <c r="J126" s="126">
        <f>BK126</f>
        <v>0</v>
      </c>
      <c r="L126" s="28"/>
      <c r="M126" s="58"/>
      <c r="N126" s="49"/>
      <c r="O126" s="49"/>
      <c r="P126" s="127">
        <f>P127</f>
        <v>236.21233299999997</v>
      </c>
      <c r="Q126" s="49"/>
      <c r="R126" s="127">
        <f>R127</f>
        <v>1.3061997900000002</v>
      </c>
      <c r="S126" s="49"/>
      <c r="T126" s="128">
        <f>T127</f>
        <v>0</v>
      </c>
      <c r="AT126" s="16" t="s">
        <v>73</v>
      </c>
      <c r="AU126" s="16" t="s">
        <v>110</v>
      </c>
      <c r="BK126" s="129">
        <f>BK127</f>
        <v>0</v>
      </c>
    </row>
    <row r="127" spans="2:63" s="11" customFormat="1" ht="25.9" customHeight="1">
      <c r="B127" s="130"/>
      <c r="D127" s="131" t="s">
        <v>73</v>
      </c>
      <c r="E127" s="132" t="s">
        <v>151</v>
      </c>
      <c r="F127" s="132" t="s">
        <v>152</v>
      </c>
      <c r="J127" s="133">
        <f>BK127</f>
        <v>0</v>
      </c>
      <c r="L127" s="130"/>
      <c r="M127" s="134"/>
      <c r="P127" s="135">
        <f>P128</f>
        <v>236.21233299999997</v>
      </c>
      <c r="R127" s="135">
        <f>R128</f>
        <v>1.3061997900000002</v>
      </c>
      <c r="T127" s="136">
        <f>T128</f>
        <v>0</v>
      </c>
      <c r="AR127" s="131" t="s">
        <v>84</v>
      </c>
      <c r="AT127" s="137" t="s">
        <v>73</v>
      </c>
      <c r="AU127" s="137" t="s">
        <v>74</v>
      </c>
      <c r="AY127" s="131" t="s">
        <v>142</v>
      </c>
      <c r="BK127" s="138">
        <f>BK128</f>
        <v>0</v>
      </c>
    </row>
    <row r="128" spans="2:63" s="11" customFormat="1" ht="22.9" customHeight="1">
      <c r="B128" s="130"/>
      <c r="D128" s="131" t="s">
        <v>73</v>
      </c>
      <c r="E128" s="139" t="s">
        <v>329</v>
      </c>
      <c r="F128" s="139" t="s">
        <v>330</v>
      </c>
      <c r="J128" s="140">
        <f>BK128</f>
        <v>0</v>
      </c>
      <c r="L128" s="130"/>
      <c r="M128" s="134"/>
      <c r="P128" s="135">
        <f>SUM(P129:P151)</f>
        <v>236.21233299999997</v>
      </c>
      <c r="R128" s="135">
        <f>SUM(R129:R151)</f>
        <v>1.3061997900000002</v>
      </c>
      <c r="T128" s="136">
        <f>SUM(T129:T151)</f>
        <v>0</v>
      </c>
      <c r="AR128" s="131" t="s">
        <v>84</v>
      </c>
      <c r="AT128" s="137" t="s">
        <v>73</v>
      </c>
      <c r="AU128" s="137" t="s">
        <v>82</v>
      </c>
      <c r="AY128" s="131" t="s">
        <v>142</v>
      </c>
      <c r="BK128" s="138">
        <f>SUM(BK129:BK151)</f>
        <v>0</v>
      </c>
    </row>
    <row r="129" spans="2:65" s="1" customFormat="1" ht="33" customHeight="1">
      <c r="B129" s="113"/>
      <c r="C129" s="141" t="s">
        <v>82</v>
      </c>
      <c r="D129" s="141" t="s">
        <v>145</v>
      </c>
      <c r="E129" s="142" t="s">
        <v>331</v>
      </c>
      <c r="F129" s="143" t="s">
        <v>332</v>
      </c>
      <c r="G129" s="144" t="s">
        <v>301</v>
      </c>
      <c r="H129" s="145">
        <v>149.1</v>
      </c>
      <c r="I129" s="146"/>
      <c r="J129" s="146">
        <f>ROUND(I129*H129,2)</f>
        <v>0</v>
      </c>
      <c r="K129" s="147"/>
      <c r="L129" s="28"/>
      <c r="M129" s="148" t="s">
        <v>1</v>
      </c>
      <c r="N129" s="112" t="s">
        <v>39</v>
      </c>
      <c r="O129" s="149">
        <v>0.56499999999999995</v>
      </c>
      <c r="P129" s="149">
        <f>O129*H129</f>
        <v>84.241499999999988</v>
      </c>
      <c r="Q129" s="149">
        <v>2.2200000000000002E-3</v>
      </c>
      <c r="R129" s="149">
        <f>Q129*H129</f>
        <v>0.33100200000000002</v>
      </c>
      <c r="S129" s="149">
        <v>0</v>
      </c>
      <c r="T129" s="150">
        <f>S129*H129</f>
        <v>0</v>
      </c>
      <c r="AR129" s="151" t="s">
        <v>158</v>
      </c>
      <c r="AT129" s="151" t="s">
        <v>145</v>
      </c>
      <c r="AU129" s="151" t="s">
        <v>84</v>
      </c>
      <c r="AY129" s="16" t="s">
        <v>142</v>
      </c>
      <c r="BE129" s="152">
        <f>IF(N129="základní",J129,0)</f>
        <v>0</v>
      </c>
      <c r="BF129" s="152">
        <f>IF(N129="snížená",J129,0)</f>
        <v>0</v>
      </c>
      <c r="BG129" s="152">
        <f>IF(N129="zákl. přenesená",J129,0)</f>
        <v>0</v>
      </c>
      <c r="BH129" s="152">
        <f>IF(N129="sníž. přenesená",J129,0)</f>
        <v>0</v>
      </c>
      <c r="BI129" s="152">
        <f>IF(N129="nulová",J129,0)</f>
        <v>0</v>
      </c>
      <c r="BJ129" s="16" t="s">
        <v>82</v>
      </c>
      <c r="BK129" s="152">
        <f>ROUND(I129*H129,2)</f>
        <v>0</v>
      </c>
      <c r="BL129" s="16" t="s">
        <v>158</v>
      </c>
      <c r="BM129" s="151" t="s">
        <v>333</v>
      </c>
    </row>
    <row r="130" spans="2:65" s="12" customFormat="1" ht="11.25">
      <c r="B130" s="153"/>
      <c r="D130" s="154" t="s">
        <v>160</v>
      </c>
      <c r="E130" s="155" t="s">
        <v>1</v>
      </c>
      <c r="F130" s="156" t="s">
        <v>334</v>
      </c>
      <c r="H130" s="157">
        <v>149.1</v>
      </c>
      <c r="L130" s="153"/>
      <c r="M130" s="158"/>
      <c r="T130" s="159"/>
      <c r="AT130" s="155" t="s">
        <v>160</v>
      </c>
      <c r="AU130" s="155" t="s">
        <v>84</v>
      </c>
      <c r="AV130" s="12" t="s">
        <v>84</v>
      </c>
      <c r="AW130" s="12" t="s">
        <v>30</v>
      </c>
      <c r="AX130" s="12" t="s">
        <v>82</v>
      </c>
      <c r="AY130" s="155" t="s">
        <v>142</v>
      </c>
    </row>
    <row r="131" spans="2:65" s="1" customFormat="1" ht="33" customHeight="1">
      <c r="B131" s="113"/>
      <c r="C131" s="141" t="s">
        <v>84</v>
      </c>
      <c r="D131" s="141" t="s">
        <v>145</v>
      </c>
      <c r="E131" s="142" t="s">
        <v>335</v>
      </c>
      <c r="F131" s="143" t="s">
        <v>336</v>
      </c>
      <c r="G131" s="144" t="s">
        <v>301</v>
      </c>
      <c r="H131" s="145">
        <v>2.1</v>
      </c>
      <c r="I131" s="146"/>
      <c r="J131" s="146">
        <f>ROUND(I131*H131,2)</f>
        <v>0</v>
      </c>
      <c r="K131" s="147"/>
      <c r="L131" s="28"/>
      <c r="M131" s="148" t="s">
        <v>1</v>
      </c>
      <c r="N131" s="112" t="s">
        <v>39</v>
      </c>
      <c r="O131" s="149">
        <v>0.69499999999999995</v>
      </c>
      <c r="P131" s="149">
        <f>O131*H131</f>
        <v>1.4595</v>
      </c>
      <c r="Q131" s="149">
        <v>3.5100000000000001E-3</v>
      </c>
      <c r="R131" s="149">
        <f>Q131*H131</f>
        <v>7.3710000000000008E-3</v>
      </c>
      <c r="S131" s="149">
        <v>0</v>
      </c>
      <c r="T131" s="150">
        <f>S131*H131</f>
        <v>0</v>
      </c>
      <c r="AR131" s="151" t="s">
        <v>158</v>
      </c>
      <c r="AT131" s="151" t="s">
        <v>145</v>
      </c>
      <c r="AU131" s="151" t="s">
        <v>84</v>
      </c>
      <c r="AY131" s="16" t="s">
        <v>142</v>
      </c>
      <c r="BE131" s="152">
        <f>IF(N131="základní",J131,0)</f>
        <v>0</v>
      </c>
      <c r="BF131" s="152">
        <f>IF(N131="snížená",J131,0)</f>
        <v>0</v>
      </c>
      <c r="BG131" s="152">
        <f>IF(N131="zákl. přenesená",J131,0)</f>
        <v>0</v>
      </c>
      <c r="BH131" s="152">
        <f>IF(N131="sníž. přenesená",J131,0)</f>
        <v>0</v>
      </c>
      <c r="BI131" s="152">
        <f>IF(N131="nulová",J131,0)</f>
        <v>0</v>
      </c>
      <c r="BJ131" s="16" t="s">
        <v>82</v>
      </c>
      <c r="BK131" s="152">
        <f>ROUND(I131*H131,2)</f>
        <v>0</v>
      </c>
      <c r="BL131" s="16" t="s">
        <v>158</v>
      </c>
      <c r="BM131" s="151" t="s">
        <v>337</v>
      </c>
    </row>
    <row r="132" spans="2:65" s="12" customFormat="1" ht="11.25">
      <c r="B132" s="153"/>
      <c r="D132" s="154" t="s">
        <v>160</v>
      </c>
      <c r="E132" s="155" t="s">
        <v>1</v>
      </c>
      <c r="F132" s="156" t="s">
        <v>338</v>
      </c>
      <c r="H132" s="157">
        <v>2.1</v>
      </c>
      <c r="L132" s="153"/>
      <c r="M132" s="158"/>
      <c r="T132" s="159"/>
      <c r="AT132" s="155" t="s">
        <v>160</v>
      </c>
      <c r="AU132" s="155" t="s">
        <v>84</v>
      </c>
      <c r="AV132" s="12" t="s">
        <v>84</v>
      </c>
      <c r="AW132" s="12" t="s">
        <v>30</v>
      </c>
      <c r="AX132" s="12" t="s">
        <v>82</v>
      </c>
      <c r="AY132" s="155" t="s">
        <v>142</v>
      </c>
    </row>
    <row r="133" spans="2:65" s="1" customFormat="1" ht="37.9" customHeight="1">
      <c r="B133" s="113"/>
      <c r="C133" s="141" t="s">
        <v>100</v>
      </c>
      <c r="D133" s="141" t="s">
        <v>145</v>
      </c>
      <c r="E133" s="142" t="s">
        <v>339</v>
      </c>
      <c r="F133" s="143" t="s">
        <v>340</v>
      </c>
      <c r="G133" s="144" t="s">
        <v>157</v>
      </c>
      <c r="H133" s="145">
        <v>82.412999999999997</v>
      </c>
      <c r="I133" s="146"/>
      <c r="J133" s="146">
        <f>ROUND(I133*H133,2)</f>
        <v>0</v>
      </c>
      <c r="K133" s="147"/>
      <c r="L133" s="28"/>
      <c r="M133" s="148" t="s">
        <v>1</v>
      </c>
      <c r="N133" s="112" t="s">
        <v>39</v>
      </c>
      <c r="O133" s="149">
        <v>1.125</v>
      </c>
      <c r="P133" s="149">
        <f>O133*H133</f>
        <v>92.714624999999998</v>
      </c>
      <c r="Q133" s="149">
        <v>7.8300000000000002E-3</v>
      </c>
      <c r="R133" s="149">
        <f>Q133*H133</f>
        <v>0.64529378999999998</v>
      </c>
      <c r="S133" s="149">
        <v>0</v>
      </c>
      <c r="T133" s="150">
        <f>S133*H133</f>
        <v>0</v>
      </c>
      <c r="AR133" s="151" t="s">
        <v>158</v>
      </c>
      <c r="AT133" s="151" t="s">
        <v>145</v>
      </c>
      <c r="AU133" s="151" t="s">
        <v>84</v>
      </c>
      <c r="AY133" s="16" t="s">
        <v>142</v>
      </c>
      <c r="BE133" s="152">
        <f>IF(N133="základní",J133,0)</f>
        <v>0</v>
      </c>
      <c r="BF133" s="152">
        <f>IF(N133="snížená",J133,0)</f>
        <v>0</v>
      </c>
      <c r="BG133" s="152">
        <f>IF(N133="zákl. přenesená",J133,0)</f>
        <v>0</v>
      </c>
      <c r="BH133" s="152">
        <f>IF(N133="sníž. přenesená",J133,0)</f>
        <v>0</v>
      </c>
      <c r="BI133" s="152">
        <f>IF(N133="nulová",J133,0)</f>
        <v>0</v>
      </c>
      <c r="BJ133" s="16" t="s">
        <v>82</v>
      </c>
      <c r="BK133" s="152">
        <f>ROUND(I133*H133,2)</f>
        <v>0</v>
      </c>
      <c r="BL133" s="16" t="s">
        <v>158</v>
      </c>
      <c r="BM133" s="151" t="s">
        <v>341</v>
      </c>
    </row>
    <row r="134" spans="2:65" s="12" customFormat="1" ht="11.25">
      <c r="B134" s="153"/>
      <c r="D134" s="154" t="s">
        <v>160</v>
      </c>
      <c r="E134" s="155" t="s">
        <v>1</v>
      </c>
      <c r="F134" s="156" t="s">
        <v>342</v>
      </c>
      <c r="H134" s="157">
        <v>7.3129999999999997</v>
      </c>
      <c r="L134" s="153"/>
      <c r="M134" s="158"/>
      <c r="T134" s="159"/>
      <c r="AT134" s="155" t="s">
        <v>160</v>
      </c>
      <c r="AU134" s="155" t="s">
        <v>84</v>
      </c>
      <c r="AV134" s="12" t="s">
        <v>84</v>
      </c>
      <c r="AW134" s="12" t="s">
        <v>30</v>
      </c>
      <c r="AX134" s="12" t="s">
        <v>74</v>
      </c>
      <c r="AY134" s="155" t="s">
        <v>142</v>
      </c>
    </row>
    <row r="135" spans="2:65" s="12" customFormat="1" ht="11.25">
      <c r="B135" s="153"/>
      <c r="D135" s="154" t="s">
        <v>160</v>
      </c>
      <c r="E135" s="155" t="s">
        <v>1</v>
      </c>
      <c r="F135" s="156" t="s">
        <v>343</v>
      </c>
      <c r="H135" s="157">
        <v>17.100000000000001</v>
      </c>
      <c r="L135" s="153"/>
      <c r="M135" s="158"/>
      <c r="T135" s="159"/>
      <c r="AT135" s="155" t="s">
        <v>160</v>
      </c>
      <c r="AU135" s="155" t="s">
        <v>84</v>
      </c>
      <c r="AV135" s="12" t="s">
        <v>84</v>
      </c>
      <c r="AW135" s="12" t="s">
        <v>30</v>
      </c>
      <c r="AX135" s="12" t="s">
        <v>74</v>
      </c>
      <c r="AY135" s="155" t="s">
        <v>142</v>
      </c>
    </row>
    <row r="136" spans="2:65" s="12" customFormat="1" ht="11.25">
      <c r="B136" s="153"/>
      <c r="D136" s="154" t="s">
        <v>160</v>
      </c>
      <c r="E136" s="155" t="s">
        <v>1</v>
      </c>
      <c r="F136" s="156" t="s">
        <v>344</v>
      </c>
      <c r="H136" s="157">
        <v>58</v>
      </c>
      <c r="L136" s="153"/>
      <c r="M136" s="158"/>
      <c r="T136" s="159"/>
      <c r="AT136" s="155" t="s">
        <v>160</v>
      </c>
      <c r="AU136" s="155" t="s">
        <v>84</v>
      </c>
      <c r="AV136" s="12" t="s">
        <v>84</v>
      </c>
      <c r="AW136" s="12" t="s">
        <v>30</v>
      </c>
      <c r="AX136" s="12" t="s">
        <v>74</v>
      </c>
      <c r="AY136" s="155" t="s">
        <v>142</v>
      </c>
    </row>
    <row r="137" spans="2:65" s="13" customFormat="1" ht="11.25">
      <c r="B137" s="170"/>
      <c r="D137" s="154" t="s">
        <v>160</v>
      </c>
      <c r="E137" s="171" t="s">
        <v>1</v>
      </c>
      <c r="F137" s="172" t="s">
        <v>179</v>
      </c>
      <c r="H137" s="173">
        <v>82.412999999999997</v>
      </c>
      <c r="L137" s="170"/>
      <c r="M137" s="174"/>
      <c r="T137" s="175"/>
      <c r="AT137" s="171" t="s">
        <v>160</v>
      </c>
      <c r="AU137" s="171" t="s">
        <v>84</v>
      </c>
      <c r="AV137" s="13" t="s">
        <v>149</v>
      </c>
      <c r="AW137" s="13" t="s">
        <v>30</v>
      </c>
      <c r="AX137" s="13" t="s">
        <v>82</v>
      </c>
      <c r="AY137" s="171" t="s">
        <v>142</v>
      </c>
    </row>
    <row r="138" spans="2:65" s="1" customFormat="1" ht="37.9" customHeight="1">
      <c r="B138" s="113"/>
      <c r="C138" s="141" t="s">
        <v>149</v>
      </c>
      <c r="D138" s="141" t="s">
        <v>145</v>
      </c>
      <c r="E138" s="142" t="s">
        <v>345</v>
      </c>
      <c r="F138" s="143" t="s">
        <v>346</v>
      </c>
      <c r="G138" s="144" t="s">
        <v>301</v>
      </c>
      <c r="H138" s="145">
        <v>14.5</v>
      </c>
      <c r="I138" s="146"/>
      <c r="J138" s="146">
        <f>ROUND(I138*H138,2)</f>
        <v>0</v>
      </c>
      <c r="K138" s="147"/>
      <c r="L138" s="28"/>
      <c r="M138" s="148" t="s">
        <v>1</v>
      </c>
      <c r="N138" s="112" t="s">
        <v>39</v>
      </c>
      <c r="O138" s="149">
        <v>0.34699999999999998</v>
      </c>
      <c r="P138" s="149">
        <f>O138*H138</f>
        <v>5.0314999999999994</v>
      </c>
      <c r="Q138" s="149">
        <v>2.9499999999999999E-3</v>
      </c>
      <c r="R138" s="149">
        <f>Q138*H138</f>
        <v>4.2775000000000001E-2</v>
      </c>
      <c r="S138" s="149">
        <v>0</v>
      </c>
      <c r="T138" s="150">
        <f>S138*H138</f>
        <v>0</v>
      </c>
      <c r="AR138" s="151" t="s">
        <v>158</v>
      </c>
      <c r="AT138" s="151" t="s">
        <v>145</v>
      </c>
      <c r="AU138" s="151" t="s">
        <v>84</v>
      </c>
      <c r="AY138" s="16" t="s">
        <v>142</v>
      </c>
      <c r="BE138" s="152">
        <f>IF(N138="základní",J138,0)</f>
        <v>0</v>
      </c>
      <c r="BF138" s="152">
        <f>IF(N138="snížená",J138,0)</f>
        <v>0</v>
      </c>
      <c r="BG138" s="152">
        <f>IF(N138="zákl. přenesená",J138,0)</f>
        <v>0</v>
      </c>
      <c r="BH138" s="152">
        <f>IF(N138="sníž. přenesená",J138,0)</f>
        <v>0</v>
      </c>
      <c r="BI138" s="152">
        <f>IF(N138="nulová",J138,0)</f>
        <v>0</v>
      </c>
      <c r="BJ138" s="16" t="s">
        <v>82</v>
      </c>
      <c r="BK138" s="152">
        <f>ROUND(I138*H138,2)</f>
        <v>0</v>
      </c>
      <c r="BL138" s="16" t="s">
        <v>158</v>
      </c>
      <c r="BM138" s="151" t="s">
        <v>347</v>
      </c>
    </row>
    <row r="139" spans="2:65" s="12" customFormat="1" ht="11.25">
      <c r="B139" s="153"/>
      <c r="D139" s="154" t="s">
        <v>160</v>
      </c>
      <c r="E139" s="155" t="s">
        <v>1</v>
      </c>
      <c r="F139" s="156" t="s">
        <v>348</v>
      </c>
      <c r="H139" s="157">
        <v>14.5</v>
      </c>
      <c r="L139" s="153"/>
      <c r="M139" s="158"/>
      <c r="T139" s="159"/>
      <c r="AT139" s="155" t="s">
        <v>160</v>
      </c>
      <c r="AU139" s="155" t="s">
        <v>84</v>
      </c>
      <c r="AV139" s="12" t="s">
        <v>84</v>
      </c>
      <c r="AW139" s="12" t="s">
        <v>30</v>
      </c>
      <c r="AX139" s="12" t="s">
        <v>82</v>
      </c>
      <c r="AY139" s="155" t="s">
        <v>142</v>
      </c>
    </row>
    <row r="140" spans="2:65" s="1" customFormat="1" ht="37.9" customHeight="1">
      <c r="B140" s="113"/>
      <c r="C140" s="141" t="s">
        <v>173</v>
      </c>
      <c r="D140" s="141" t="s">
        <v>145</v>
      </c>
      <c r="E140" s="142" t="s">
        <v>349</v>
      </c>
      <c r="F140" s="143" t="s">
        <v>350</v>
      </c>
      <c r="G140" s="144" t="s">
        <v>301</v>
      </c>
      <c r="H140" s="145">
        <v>42.5</v>
      </c>
      <c r="I140" s="146"/>
      <c r="J140" s="146">
        <f>ROUND(I140*H140,2)</f>
        <v>0</v>
      </c>
      <c r="K140" s="147"/>
      <c r="L140" s="28"/>
      <c r="M140" s="148" t="s">
        <v>1</v>
      </c>
      <c r="N140" s="112" t="s">
        <v>39</v>
      </c>
      <c r="O140" s="149">
        <v>0.46300000000000002</v>
      </c>
      <c r="P140" s="149">
        <f>O140*H140</f>
        <v>19.677500000000002</v>
      </c>
      <c r="Q140" s="149">
        <v>5.8799999999999998E-3</v>
      </c>
      <c r="R140" s="149">
        <f>Q140*H140</f>
        <v>0.24989999999999998</v>
      </c>
      <c r="S140" s="149">
        <v>0</v>
      </c>
      <c r="T140" s="150">
        <f>S140*H140</f>
        <v>0</v>
      </c>
      <c r="AR140" s="151" t="s">
        <v>158</v>
      </c>
      <c r="AT140" s="151" t="s">
        <v>145</v>
      </c>
      <c r="AU140" s="151" t="s">
        <v>84</v>
      </c>
      <c r="AY140" s="16" t="s">
        <v>142</v>
      </c>
      <c r="BE140" s="152">
        <f>IF(N140="základní",J140,0)</f>
        <v>0</v>
      </c>
      <c r="BF140" s="152">
        <f>IF(N140="snížená",J140,0)</f>
        <v>0</v>
      </c>
      <c r="BG140" s="152">
        <f>IF(N140="zákl. přenesená",J140,0)</f>
        <v>0</v>
      </c>
      <c r="BH140" s="152">
        <f>IF(N140="sníž. přenesená",J140,0)</f>
        <v>0</v>
      </c>
      <c r="BI140" s="152">
        <f>IF(N140="nulová",J140,0)</f>
        <v>0</v>
      </c>
      <c r="BJ140" s="16" t="s">
        <v>82</v>
      </c>
      <c r="BK140" s="152">
        <f>ROUND(I140*H140,2)</f>
        <v>0</v>
      </c>
      <c r="BL140" s="16" t="s">
        <v>158</v>
      </c>
      <c r="BM140" s="151" t="s">
        <v>351</v>
      </c>
    </row>
    <row r="141" spans="2:65" s="12" customFormat="1" ht="11.25">
      <c r="B141" s="153"/>
      <c r="D141" s="154" t="s">
        <v>160</v>
      </c>
      <c r="E141" s="155" t="s">
        <v>1</v>
      </c>
      <c r="F141" s="156" t="s">
        <v>352</v>
      </c>
      <c r="H141" s="157">
        <v>42.5</v>
      </c>
      <c r="L141" s="153"/>
      <c r="M141" s="158"/>
      <c r="T141" s="159"/>
      <c r="AT141" s="155" t="s">
        <v>160</v>
      </c>
      <c r="AU141" s="155" t="s">
        <v>84</v>
      </c>
      <c r="AV141" s="12" t="s">
        <v>84</v>
      </c>
      <c r="AW141" s="12" t="s">
        <v>30</v>
      </c>
      <c r="AX141" s="12" t="s">
        <v>82</v>
      </c>
      <c r="AY141" s="155" t="s">
        <v>142</v>
      </c>
    </row>
    <row r="142" spans="2:65" s="1" customFormat="1" ht="24.2" customHeight="1">
      <c r="B142" s="113"/>
      <c r="C142" s="141" t="s">
        <v>180</v>
      </c>
      <c r="D142" s="141" t="s">
        <v>145</v>
      </c>
      <c r="E142" s="142" t="s">
        <v>353</v>
      </c>
      <c r="F142" s="143" t="s">
        <v>354</v>
      </c>
      <c r="G142" s="144" t="s">
        <v>301</v>
      </c>
      <c r="H142" s="145">
        <v>1</v>
      </c>
      <c r="I142" s="146"/>
      <c r="J142" s="146">
        <f>ROUND(I142*H142,2)</f>
        <v>0</v>
      </c>
      <c r="K142" s="147"/>
      <c r="L142" s="28"/>
      <c r="M142" s="148" t="s">
        <v>1</v>
      </c>
      <c r="N142" s="112" t="s">
        <v>39</v>
      </c>
      <c r="O142" s="149">
        <v>0.995</v>
      </c>
      <c r="P142" s="149">
        <f>O142*H142</f>
        <v>0.995</v>
      </c>
      <c r="Q142" s="149">
        <v>1.89E-3</v>
      </c>
      <c r="R142" s="149">
        <f>Q142*H142</f>
        <v>1.89E-3</v>
      </c>
      <c r="S142" s="149">
        <v>0</v>
      </c>
      <c r="T142" s="150">
        <f>S142*H142</f>
        <v>0</v>
      </c>
      <c r="AR142" s="151" t="s">
        <v>158</v>
      </c>
      <c r="AT142" s="151" t="s">
        <v>145</v>
      </c>
      <c r="AU142" s="151" t="s">
        <v>84</v>
      </c>
      <c r="AY142" s="16" t="s">
        <v>142</v>
      </c>
      <c r="BE142" s="152">
        <f>IF(N142="základní",J142,0)</f>
        <v>0</v>
      </c>
      <c r="BF142" s="152">
        <f>IF(N142="snížená",J142,0)</f>
        <v>0</v>
      </c>
      <c r="BG142" s="152">
        <f>IF(N142="zákl. přenesená",J142,0)</f>
        <v>0</v>
      </c>
      <c r="BH142" s="152">
        <f>IF(N142="sníž. přenesená",J142,0)</f>
        <v>0</v>
      </c>
      <c r="BI142" s="152">
        <f>IF(N142="nulová",J142,0)</f>
        <v>0</v>
      </c>
      <c r="BJ142" s="16" t="s">
        <v>82</v>
      </c>
      <c r="BK142" s="152">
        <f>ROUND(I142*H142,2)</f>
        <v>0</v>
      </c>
      <c r="BL142" s="16" t="s">
        <v>158</v>
      </c>
      <c r="BM142" s="151" t="s">
        <v>355</v>
      </c>
    </row>
    <row r="143" spans="2:65" s="12" customFormat="1" ht="11.25">
      <c r="B143" s="153"/>
      <c r="D143" s="154" t="s">
        <v>160</v>
      </c>
      <c r="E143" s="155" t="s">
        <v>1</v>
      </c>
      <c r="F143" s="156" t="s">
        <v>356</v>
      </c>
      <c r="H143" s="157">
        <v>1</v>
      </c>
      <c r="L143" s="153"/>
      <c r="M143" s="158"/>
      <c r="T143" s="159"/>
      <c r="AT143" s="155" t="s">
        <v>160</v>
      </c>
      <c r="AU143" s="155" t="s">
        <v>84</v>
      </c>
      <c r="AV143" s="12" t="s">
        <v>84</v>
      </c>
      <c r="AW143" s="12" t="s">
        <v>30</v>
      </c>
      <c r="AX143" s="12" t="s">
        <v>82</v>
      </c>
      <c r="AY143" s="155" t="s">
        <v>142</v>
      </c>
    </row>
    <row r="144" spans="2:65" s="1" customFormat="1" ht="21.75" customHeight="1">
      <c r="B144" s="113"/>
      <c r="C144" s="141" t="s">
        <v>185</v>
      </c>
      <c r="D144" s="141" t="s">
        <v>145</v>
      </c>
      <c r="E144" s="142" t="s">
        <v>357</v>
      </c>
      <c r="F144" s="143" t="s">
        <v>358</v>
      </c>
      <c r="G144" s="144" t="s">
        <v>301</v>
      </c>
      <c r="H144" s="145">
        <v>136</v>
      </c>
      <c r="I144" s="146"/>
      <c r="J144" s="146">
        <f>ROUND(I144*H144,2)</f>
        <v>0</v>
      </c>
      <c r="K144" s="147"/>
      <c r="L144" s="28"/>
      <c r="M144" s="148" t="s">
        <v>1</v>
      </c>
      <c r="N144" s="112" t="s">
        <v>39</v>
      </c>
      <c r="O144" s="149">
        <v>0.108</v>
      </c>
      <c r="P144" s="149">
        <f>O144*H144</f>
        <v>14.688000000000001</v>
      </c>
      <c r="Q144" s="149">
        <v>2.0000000000000001E-4</v>
      </c>
      <c r="R144" s="149">
        <f>Q144*H144</f>
        <v>2.7200000000000002E-2</v>
      </c>
      <c r="S144" s="149">
        <v>0</v>
      </c>
      <c r="T144" s="150">
        <f>S144*H144</f>
        <v>0</v>
      </c>
      <c r="AR144" s="151" t="s">
        <v>158</v>
      </c>
      <c r="AT144" s="151" t="s">
        <v>145</v>
      </c>
      <c r="AU144" s="151" t="s">
        <v>84</v>
      </c>
      <c r="AY144" s="16" t="s">
        <v>142</v>
      </c>
      <c r="BE144" s="152">
        <f>IF(N144="základní",J144,0)</f>
        <v>0</v>
      </c>
      <c r="BF144" s="152">
        <f>IF(N144="snížená",J144,0)</f>
        <v>0</v>
      </c>
      <c r="BG144" s="152">
        <f>IF(N144="zákl. přenesená",J144,0)</f>
        <v>0</v>
      </c>
      <c r="BH144" s="152">
        <f>IF(N144="sníž. přenesená",J144,0)</f>
        <v>0</v>
      </c>
      <c r="BI144" s="152">
        <f>IF(N144="nulová",J144,0)</f>
        <v>0</v>
      </c>
      <c r="BJ144" s="16" t="s">
        <v>82</v>
      </c>
      <c r="BK144" s="152">
        <f>ROUND(I144*H144,2)</f>
        <v>0</v>
      </c>
      <c r="BL144" s="16" t="s">
        <v>158</v>
      </c>
      <c r="BM144" s="151" t="s">
        <v>359</v>
      </c>
    </row>
    <row r="145" spans="2:65" s="12" customFormat="1" ht="11.25">
      <c r="B145" s="153"/>
      <c r="D145" s="154" t="s">
        <v>160</v>
      </c>
      <c r="E145" s="155" t="s">
        <v>1</v>
      </c>
      <c r="F145" s="156" t="s">
        <v>360</v>
      </c>
      <c r="H145" s="157">
        <v>118</v>
      </c>
      <c r="L145" s="153"/>
      <c r="M145" s="158"/>
      <c r="T145" s="159"/>
      <c r="AT145" s="155" t="s">
        <v>160</v>
      </c>
      <c r="AU145" s="155" t="s">
        <v>84</v>
      </c>
      <c r="AV145" s="12" t="s">
        <v>84</v>
      </c>
      <c r="AW145" s="12" t="s">
        <v>30</v>
      </c>
      <c r="AX145" s="12" t="s">
        <v>74</v>
      </c>
      <c r="AY145" s="155" t="s">
        <v>142</v>
      </c>
    </row>
    <row r="146" spans="2:65" s="12" customFormat="1" ht="11.25">
      <c r="B146" s="153"/>
      <c r="D146" s="154" t="s">
        <v>160</v>
      </c>
      <c r="E146" s="155" t="s">
        <v>1</v>
      </c>
      <c r="F146" s="156" t="s">
        <v>361</v>
      </c>
      <c r="H146" s="157">
        <v>18</v>
      </c>
      <c r="L146" s="153"/>
      <c r="M146" s="158"/>
      <c r="T146" s="159"/>
      <c r="AT146" s="155" t="s">
        <v>160</v>
      </c>
      <c r="AU146" s="155" t="s">
        <v>84</v>
      </c>
      <c r="AV146" s="12" t="s">
        <v>84</v>
      </c>
      <c r="AW146" s="12" t="s">
        <v>30</v>
      </c>
      <c r="AX146" s="12" t="s">
        <v>74</v>
      </c>
      <c r="AY146" s="155" t="s">
        <v>142</v>
      </c>
    </row>
    <row r="147" spans="2:65" s="13" customFormat="1" ht="11.25">
      <c r="B147" s="170"/>
      <c r="D147" s="154" t="s">
        <v>160</v>
      </c>
      <c r="E147" s="171" t="s">
        <v>1</v>
      </c>
      <c r="F147" s="172" t="s">
        <v>179</v>
      </c>
      <c r="H147" s="173">
        <v>136</v>
      </c>
      <c r="L147" s="170"/>
      <c r="M147" s="174"/>
      <c r="T147" s="175"/>
      <c r="AT147" s="171" t="s">
        <v>160</v>
      </c>
      <c r="AU147" s="171" t="s">
        <v>84</v>
      </c>
      <c r="AV147" s="13" t="s">
        <v>149</v>
      </c>
      <c r="AW147" s="13" t="s">
        <v>30</v>
      </c>
      <c r="AX147" s="13" t="s">
        <v>82</v>
      </c>
      <c r="AY147" s="171" t="s">
        <v>142</v>
      </c>
    </row>
    <row r="148" spans="2:65" s="1" customFormat="1" ht="16.5" customHeight="1">
      <c r="B148" s="113"/>
      <c r="C148" s="141" t="s">
        <v>191</v>
      </c>
      <c r="D148" s="141" t="s">
        <v>145</v>
      </c>
      <c r="E148" s="142" t="s">
        <v>362</v>
      </c>
      <c r="F148" s="143" t="s">
        <v>363</v>
      </c>
      <c r="G148" s="144" t="s">
        <v>301</v>
      </c>
      <c r="H148" s="145">
        <v>4.8</v>
      </c>
      <c r="I148" s="146"/>
      <c r="J148" s="146">
        <f>ROUND(I148*H148,2)</f>
        <v>0</v>
      </c>
      <c r="K148" s="147"/>
      <c r="L148" s="28"/>
      <c r="M148" s="148" t="s">
        <v>1</v>
      </c>
      <c r="N148" s="112" t="s">
        <v>39</v>
      </c>
      <c r="O148" s="149">
        <v>8.4000000000000005E-2</v>
      </c>
      <c r="P148" s="149">
        <f>O148*H148</f>
        <v>0.4032</v>
      </c>
      <c r="Q148" s="149">
        <v>1.6000000000000001E-4</v>
      </c>
      <c r="R148" s="149">
        <f>Q148*H148</f>
        <v>7.6800000000000002E-4</v>
      </c>
      <c r="S148" s="149">
        <v>0</v>
      </c>
      <c r="T148" s="150">
        <f>S148*H148</f>
        <v>0</v>
      </c>
      <c r="AR148" s="151" t="s">
        <v>158</v>
      </c>
      <c r="AT148" s="151" t="s">
        <v>145</v>
      </c>
      <c r="AU148" s="151" t="s">
        <v>84</v>
      </c>
      <c r="AY148" s="16" t="s">
        <v>142</v>
      </c>
      <c r="BE148" s="152">
        <f>IF(N148="základní",J148,0)</f>
        <v>0</v>
      </c>
      <c r="BF148" s="152">
        <f>IF(N148="snížená",J148,0)</f>
        <v>0</v>
      </c>
      <c r="BG148" s="152">
        <f>IF(N148="zákl. přenesená",J148,0)</f>
        <v>0</v>
      </c>
      <c r="BH148" s="152">
        <f>IF(N148="sníž. přenesená",J148,0)</f>
        <v>0</v>
      </c>
      <c r="BI148" s="152">
        <f>IF(N148="nulová",J148,0)</f>
        <v>0</v>
      </c>
      <c r="BJ148" s="16" t="s">
        <v>82</v>
      </c>
      <c r="BK148" s="152">
        <f>ROUND(I148*H148,2)</f>
        <v>0</v>
      </c>
      <c r="BL148" s="16" t="s">
        <v>158</v>
      </c>
      <c r="BM148" s="151" t="s">
        <v>364</v>
      </c>
    </row>
    <row r="149" spans="2:65" s="12" customFormat="1" ht="11.25">
      <c r="B149" s="153"/>
      <c r="D149" s="154" t="s">
        <v>160</v>
      </c>
      <c r="E149" s="155" t="s">
        <v>1</v>
      </c>
      <c r="F149" s="156" t="s">
        <v>365</v>
      </c>
      <c r="H149" s="157">
        <v>4.8</v>
      </c>
      <c r="L149" s="153"/>
      <c r="M149" s="158"/>
      <c r="T149" s="159"/>
      <c r="AT149" s="155" t="s">
        <v>160</v>
      </c>
      <c r="AU149" s="155" t="s">
        <v>84</v>
      </c>
      <c r="AV149" s="12" t="s">
        <v>84</v>
      </c>
      <c r="AW149" s="12" t="s">
        <v>30</v>
      </c>
      <c r="AX149" s="12" t="s">
        <v>82</v>
      </c>
      <c r="AY149" s="155" t="s">
        <v>142</v>
      </c>
    </row>
    <row r="150" spans="2:65" s="1" customFormat="1" ht="24.2" customHeight="1">
      <c r="B150" s="113"/>
      <c r="C150" s="141" t="s">
        <v>196</v>
      </c>
      <c r="D150" s="141" t="s">
        <v>145</v>
      </c>
      <c r="E150" s="142" t="s">
        <v>366</v>
      </c>
      <c r="F150" s="143" t="s">
        <v>367</v>
      </c>
      <c r="G150" s="144" t="s">
        <v>148</v>
      </c>
      <c r="H150" s="145">
        <v>1.306</v>
      </c>
      <c r="I150" s="146"/>
      <c r="J150" s="146">
        <f>ROUND(I150*H150,2)</f>
        <v>0</v>
      </c>
      <c r="K150" s="147"/>
      <c r="L150" s="28"/>
      <c r="M150" s="148" t="s">
        <v>1</v>
      </c>
      <c r="N150" s="112" t="s">
        <v>39</v>
      </c>
      <c r="O150" s="149">
        <v>11.551</v>
      </c>
      <c r="P150" s="149">
        <f>O150*H150</f>
        <v>15.085606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AR150" s="151" t="s">
        <v>158</v>
      </c>
      <c r="AT150" s="151" t="s">
        <v>145</v>
      </c>
      <c r="AU150" s="151" t="s">
        <v>84</v>
      </c>
      <c r="AY150" s="16" t="s">
        <v>142</v>
      </c>
      <c r="BE150" s="152">
        <f>IF(N150="základní",J150,0)</f>
        <v>0</v>
      </c>
      <c r="BF150" s="152">
        <f>IF(N150="snížená",J150,0)</f>
        <v>0</v>
      </c>
      <c r="BG150" s="152">
        <f>IF(N150="zákl. přenesená",J150,0)</f>
        <v>0</v>
      </c>
      <c r="BH150" s="152">
        <f>IF(N150="sníž. přenesená",J150,0)</f>
        <v>0</v>
      </c>
      <c r="BI150" s="152">
        <f>IF(N150="nulová",J150,0)</f>
        <v>0</v>
      </c>
      <c r="BJ150" s="16" t="s">
        <v>82</v>
      </c>
      <c r="BK150" s="152">
        <f>ROUND(I150*H150,2)</f>
        <v>0</v>
      </c>
      <c r="BL150" s="16" t="s">
        <v>158</v>
      </c>
      <c r="BM150" s="151" t="s">
        <v>368</v>
      </c>
    </row>
    <row r="151" spans="2:65" s="1" customFormat="1" ht="33" customHeight="1">
      <c r="B151" s="113"/>
      <c r="C151" s="141" t="s">
        <v>201</v>
      </c>
      <c r="D151" s="141" t="s">
        <v>145</v>
      </c>
      <c r="E151" s="142" t="s">
        <v>369</v>
      </c>
      <c r="F151" s="143" t="s">
        <v>370</v>
      </c>
      <c r="G151" s="144" t="s">
        <v>148</v>
      </c>
      <c r="H151" s="145">
        <v>1.306</v>
      </c>
      <c r="I151" s="146"/>
      <c r="J151" s="146">
        <f>ROUND(I151*H151,2)</f>
        <v>0</v>
      </c>
      <c r="K151" s="147"/>
      <c r="L151" s="28"/>
      <c r="M151" s="181" t="s">
        <v>1</v>
      </c>
      <c r="N151" s="182" t="s">
        <v>39</v>
      </c>
      <c r="O151" s="183">
        <v>1.4670000000000001</v>
      </c>
      <c r="P151" s="183">
        <f>O151*H151</f>
        <v>1.9159020000000002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AR151" s="151" t="s">
        <v>158</v>
      </c>
      <c r="AT151" s="151" t="s">
        <v>145</v>
      </c>
      <c r="AU151" s="151" t="s">
        <v>84</v>
      </c>
      <c r="AY151" s="16" t="s">
        <v>142</v>
      </c>
      <c r="BE151" s="152">
        <f>IF(N151="základní",J151,0)</f>
        <v>0</v>
      </c>
      <c r="BF151" s="152">
        <f>IF(N151="snížená",J151,0)</f>
        <v>0</v>
      </c>
      <c r="BG151" s="152">
        <f>IF(N151="zákl. přenesená",J151,0)</f>
        <v>0</v>
      </c>
      <c r="BH151" s="152">
        <f>IF(N151="sníž. přenesená",J151,0)</f>
        <v>0</v>
      </c>
      <c r="BI151" s="152">
        <f>IF(N151="nulová",J151,0)</f>
        <v>0</v>
      </c>
      <c r="BJ151" s="16" t="s">
        <v>82</v>
      </c>
      <c r="BK151" s="152">
        <f>ROUND(I151*H151,2)</f>
        <v>0</v>
      </c>
      <c r="BL151" s="16" t="s">
        <v>158</v>
      </c>
      <c r="BM151" s="151" t="s">
        <v>371</v>
      </c>
    </row>
    <row r="152" spans="2:65" s="1" customFormat="1" ht="6.95" customHeight="1">
      <c r="B152" s="40"/>
      <c r="C152" s="41"/>
      <c r="D152" s="41"/>
      <c r="E152" s="41"/>
      <c r="F152" s="41"/>
      <c r="G152" s="41"/>
      <c r="H152" s="41"/>
      <c r="I152" s="41"/>
      <c r="J152" s="41"/>
      <c r="K152" s="41"/>
      <c r="L152" s="28"/>
    </row>
  </sheetData>
  <autoFilter ref="C125:K151" xr:uid="{00000000-0009-0000-0000-000003000000}"/>
  <mergeCells count="13">
    <mergeCell ref="E116:H116"/>
    <mergeCell ref="E118:H118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151"/>
  <sheetViews>
    <sheetView showGridLines="0" topLeftCell="A108" workbookViewId="0">
      <selection activeCell="J108" sqref="J10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6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101</v>
      </c>
      <c r="L4" s="19"/>
      <c r="M4" s="85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27" t="str">
        <f>'Rekapitulace stavby'!K6</f>
        <v>Výukový pavilon Lesovna</v>
      </c>
      <c r="F7" s="228"/>
      <c r="G7" s="228"/>
      <c r="H7" s="228"/>
      <c r="L7" s="19"/>
    </row>
    <row r="8" spans="2:46" s="1" customFormat="1" ht="12" customHeight="1">
      <c r="B8" s="28"/>
      <c r="D8" s="25" t="s">
        <v>102</v>
      </c>
      <c r="L8" s="28"/>
    </row>
    <row r="9" spans="2:46" s="1" customFormat="1" ht="16.5" customHeight="1">
      <c r="B9" s="28"/>
      <c r="E9" s="193" t="s">
        <v>372</v>
      </c>
      <c r="F9" s="229"/>
      <c r="G9" s="229"/>
      <c r="H9" s="229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5. 6. 2025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12" t="str">
        <f>'Rekapitulace stavby'!E14</f>
        <v xml:space="preserve"> </v>
      </c>
      <c r="F18" s="212"/>
      <c r="G18" s="212"/>
      <c r="H18" s="212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215" t="s">
        <v>1</v>
      </c>
      <c r="F27" s="215"/>
      <c r="G27" s="215"/>
      <c r="H27" s="215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104</v>
      </c>
      <c r="J30" s="87">
        <f>J96</f>
        <v>0</v>
      </c>
      <c r="L30" s="28"/>
    </row>
    <row r="31" spans="2:12" s="1" customFormat="1" ht="14.45" customHeight="1">
      <c r="B31" s="28"/>
      <c r="D31" s="88" t="s">
        <v>105</v>
      </c>
      <c r="J31" s="87">
        <f>J104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ROUND((SUM(BE104:BE109) + SUM(BE129:BE150)),  2)</f>
        <v>0</v>
      </c>
      <c r="I35" s="91">
        <v>0.21</v>
      </c>
      <c r="J35" s="90">
        <f>ROUND(((SUM(BE104:BE109) + SUM(BE129:BE150))*I35),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ROUND((SUM(BF104:BF109) + SUM(BF129:BF150)),  2)</f>
        <v>0</v>
      </c>
      <c r="I36" s="91">
        <v>0.12</v>
      </c>
      <c r="J36" s="90">
        <f>ROUND(((SUM(BF104:BF109) + SUM(BF129:BF150))*I36),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ROUND((SUM(BG104:BG109) + SUM(BG129:BG150)),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ROUND((SUM(BH104:BH109) + SUM(BH129:BH150)),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ROUND((SUM(BI104:BI109) + SUM(BI129:BI150)),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106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27" t="str">
        <f>E7</f>
        <v>Výukový pavilon Lesovna</v>
      </c>
      <c r="F85" s="228"/>
      <c r="G85" s="228"/>
      <c r="H85" s="228"/>
      <c r="L85" s="28"/>
    </row>
    <row r="86" spans="2:47" s="1" customFormat="1" ht="12" customHeight="1">
      <c r="B86" s="28"/>
      <c r="C86" s="25" t="s">
        <v>102</v>
      </c>
      <c r="L86" s="28"/>
    </row>
    <row r="87" spans="2:47" s="1" customFormat="1" ht="16.5" customHeight="1">
      <c r="B87" s="28"/>
      <c r="E87" s="193" t="str">
        <f>E9</f>
        <v>202504D - 04-Zámečník</v>
      </c>
      <c r="F87" s="229"/>
      <c r="G87" s="229"/>
      <c r="H87" s="22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5. 6. 2025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109</v>
      </c>
      <c r="J96" s="62">
        <f>J129</f>
        <v>0</v>
      </c>
      <c r="L96" s="28"/>
      <c r="AU96" s="16" t="s">
        <v>110</v>
      </c>
    </row>
    <row r="97" spans="2:65" s="8" customFormat="1" ht="24.95" customHeight="1">
      <c r="B97" s="103"/>
      <c r="D97" s="104" t="s">
        <v>111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65" s="9" customFormat="1" ht="19.899999999999999" customHeight="1">
      <c r="B98" s="107"/>
      <c r="D98" s="108" t="s">
        <v>373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65" s="9" customFormat="1" ht="19.899999999999999" customHeight="1">
      <c r="B99" s="107"/>
      <c r="D99" s="108" t="s">
        <v>112</v>
      </c>
      <c r="E99" s="109"/>
      <c r="F99" s="109"/>
      <c r="G99" s="109"/>
      <c r="H99" s="109"/>
      <c r="I99" s="109"/>
      <c r="J99" s="110">
        <f>J142</f>
        <v>0</v>
      </c>
      <c r="L99" s="107"/>
    </row>
    <row r="100" spans="2:65" s="8" customFormat="1" ht="24.95" customHeight="1">
      <c r="B100" s="103"/>
      <c r="D100" s="104" t="s">
        <v>113</v>
      </c>
      <c r="E100" s="105"/>
      <c r="F100" s="105"/>
      <c r="G100" s="105"/>
      <c r="H100" s="105"/>
      <c r="I100" s="105"/>
      <c r="J100" s="106">
        <f>J145</f>
        <v>0</v>
      </c>
      <c r="L100" s="103"/>
    </row>
    <row r="101" spans="2:65" s="9" customFormat="1" ht="19.899999999999999" customHeight="1">
      <c r="B101" s="107"/>
      <c r="D101" s="108" t="s">
        <v>118</v>
      </c>
      <c r="E101" s="109"/>
      <c r="F101" s="109"/>
      <c r="G101" s="109"/>
      <c r="H101" s="109"/>
      <c r="I101" s="109"/>
      <c r="J101" s="110">
        <f>J146</f>
        <v>0</v>
      </c>
      <c r="L101" s="107"/>
    </row>
    <row r="102" spans="2:65" s="1" customFormat="1" ht="21.75" customHeight="1">
      <c r="B102" s="28"/>
      <c r="L102" s="28"/>
    </row>
    <row r="103" spans="2:65" s="1" customFormat="1" ht="6.95" customHeight="1">
      <c r="B103" s="28"/>
      <c r="L103" s="28"/>
    </row>
    <row r="104" spans="2:65" s="1" customFormat="1" ht="29.25" customHeight="1">
      <c r="B104" s="28"/>
      <c r="C104" s="102" t="s">
        <v>120</v>
      </c>
      <c r="J104" s="111">
        <f>ROUND(J105 + J106 + J107 + J108,2)</f>
        <v>0</v>
      </c>
      <c r="L104" s="28"/>
      <c r="N104" s="112" t="s">
        <v>38</v>
      </c>
    </row>
    <row r="105" spans="2:65" s="1" customFormat="1" ht="18" customHeight="1">
      <c r="B105" s="113"/>
      <c r="C105" s="114"/>
      <c r="D105" s="230" t="s">
        <v>121</v>
      </c>
      <c r="E105" s="230"/>
      <c r="F105" s="230"/>
      <c r="G105" s="114"/>
      <c r="H105" s="114"/>
      <c r="I105" s="114"/>
      <c r="J105" s="115"/>
      <c r="K105" s="114"/>
      <c r="L105" s="113"/>
      <c r="M105" s="114"/>
      <c r="N105" s="116" t="s">
        <v>39</v>
      </c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7" t="s">
        <v>122</v>
      </c>
      <c r="AZ105" s="114"/>
      <c r="BA105" s="114"/>
      <c r="BB105" s="114"/>
      <c r="BC105" s="114"/>
      <c r="BD105" s="114"/>
      <c r="BE105" s="118">
        <f>IF(N105="základní",J105,0)</f>
        <v>0</v>
      </c>
      <c r="BF105" s="118">
        <f>IF(N105="snížená",J105,0)</f>
        <v>0</v>
      </c>
      <c r="BG105" s="118">
        <f>IF(N105="zákl. přenesená",J105,0)</f>
        <v>0</v>
      </c>
      <c r="BH105" s="118">
        <f>IF(N105="sníž. přenesená",J105,0)</f>
        <v>0</v>
      </c>
      <c r="BI105" s="118">
        <f>IF(N105="nulová",J105,0)</f>
        <v>0</v>
      </c>
      <c r="BJ105" s="117" t="s">
        <v>82</v>
      </c>
      <c r="BK105" s="114"/>
      <c r="BL105" s="114"/>
      <c r="BM105" s="114"/>
    </row>
    <row r="106" spans="2:65" s="1" customFormat="1" ht="18" customHeight="1">
      <c r="B106" s="113"/>
      <c r="C106" s="114"/>
      <c r="D106" s="230" t="s">
        <v>123</v>
      </c>
      <c r="E106" s="230"/>
      <c r="F106" s="230"/>
      <c r="G106" s="114"/>
      <c r="H106" s="114"/>
      <c r="I106" s="114"/>
      <c r="J106" s="115"/>
      <c r="K106" s="114"/>
      <c r="L106" s="113"/>
      <c r="M106" s="114"/>
      <c r="N106" s="116" t="s">
        <v>39</v>
      </c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7" t="s">
        <v>122</v>
      </c>
      <c r="AZ106" s="114"/>
      <c r="BA106" s="114"/>
      <c r="BB106" s="114"/>
      <c r="BC106" s="114"/>
      <c r="BD106" s="114"/>
      <c r="BE106" s="118">
        <f>IF(N106="základní",J106,0)</f>
        <v>0</v>
      </c>
      <c r="BF106" s="118">
        <f>IF(N106="snížená",J106,0)</f>
        <v>0</v>
      </c>
      <c r="BG106" s="118">
        <f>IF(N106="zákl. přenesená",J106,0)</f>
        <v>0</v>
      </c>
      <c r="BH106" s="118">
        <f>IF(N106="sníž. přenesená",J106,0)</f>
        <v>0</v>
      </c>
      <c r="BI106" s="118">
        <f>IF(N106="nulová",J106,0)</f>
        <v>0</v>
      </c>
      <c r="BJ106" s="117" t="s">
        <v>82</v>
      </c>
      <c r="BK106" s="114"/>
      <c r="BL106" s="114"/>
      <c r="BM106" s="114"/>
    </row>
    <row r="107" spans="2:65" s="1" customFormat="1" ht="18" customHeight="1">
      <c r="B107" s="113"/>
      <c r="C107" s="114"/>
      <c r="D107" s="230" t="s">
        <v>124</v>
      </c>
      <c r="E107" s="230"/>
      <c r="F107" s="230"/>
      <c r="G107" s="114"/>
      <c r="H107" s="114"/>
      <c r="I107" s="114"/>
      <c r="J107" s="115"/>
      <c r="K107" s="114"/>
      <c r="L107" s="113"/>
      <c r="M107" s="114"/>
      <c r="N107" s="116" t="s">
        <v>39</v>
      </c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7" t="s">
        <v>122</v>
      </c>
      <c r="AZ107" s="114"/>
      <c r="BA107" s="114"/>
      <c r="BB107" s="114"/>
      <c r="BC107" s="114"/>
      <c r="BD107" s="114"/>
      <c r="BE107" s="118">
        <f>IF(N107="základní",J107,0)</f>
        <v>0</v>
      </c>
      <c r="BF107" s="118">
        <f>IF(N107="snížená",J107,0)</f>
        <v>0</v>
      </c>
      <c r="BG107" s="118">
        <f>IF(N107="zákl. přenesená",J107,0)</f>
        <v>0</v>
      </c>
      <c r="BH107" s="118">
        <f>IF(N107="sníž. přenesená",J107,0)</f>
        <v>0</v>
      </c>
      <c r="BI107" s="118">
        <f>IF(N107="nulová",J107,0)</f>
        <v>0</v>
      </c>
      <c r="BJ107" s="117" t="s">
        <v>82</v>
      </c>
      <c r="BK107" s="114"/>
      <c r="BL107" s="114"/>
      <c r="BM107" s="114"/>
    </row>
    <row r="108" spans="2:65" s="1" customFormat="1" ht="18" customHeight="1">
      <c r="B108" s="113"/>
      <c r="C108" s="114"/>
      <c r="D108" s="230" t="s">
        <v>125</v>
      </c>
      <c r="E108" s="230"/>
      <c r="F108" s="230"/>
      <c r="G108" s="114"/>
      <c r="H108" s="114"/>
      <c r="I108" s="114"/>
      <c r="J108" s="115"/>
      <c r="K108" s="114"/>
      <c r="L108" s="113"/>
      <c r="M108" s="114"/>
      <c r="N108" s="116" t="s">
        <v>39</v>
      </c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7" t="s">
        <v>122</v>
      </c>
      <c r="AZ108" s="114"/>
      <c r="BA108" s="114"/>
      <c r="BB108" s="114"/>
      <c r="BC108" s="114"/>
      <c r="BD108" s="114"/>
      <c r="BE108" s="118">
        <f>IF(N108="základní",J108,0)</f>
        <v>0</v>
      </c>
      <c r="BF108" s="118">
        <f>IF(N108="snížená",J108,0)</f>
        <v>0</v>
      </c>
      <c r="BG108" s="118">
        <f>IF(N108="zákl. přenesená",J108,0)</f>
        <v>0</v>
      </c>
      <c r="BH108" s="118">
        <f>IF(N108="sníž. přenesená",J108,0)</f>
        <v>0</v>
      </c>
      <c r="BI108" s="118">
        <f>IF(N108="nulová",J108,0)</f>
        <v>0</v>
      </c>
      <c r="BJ108" s="117" t="s">
        <v>82</v>
      </c>
      <c r="BK108" s="114"/>
      <c r="BL108" s="114"/>
      <c r="BM108" s="114"/>
    </row>
    <row r="109" spans="2:65" s="1" customFormat="1" ht="18" customHeight="1">
      <c r="B109" s="28"/>
      <c r="L109" s="28"/>
    </row>
    <row r="110" spans="2:65" s="1" customFormat="1" ht="29.25" customHeight="1">
      <c r="B110" s="28"/>
      <c r="C110" s="119" t="s">
        <v>126</v>
      </c>
      <c r="D110" s="92"/>
      <c r="E110" s="92"/>
      <c r="F110" s="92"/>
      <c r="G110" s="92"/>
      <c r="H110" s="92"/>
      <c r="I110" s="92"/>
      <c r="J110" s="120">
        <f>ROUND(J96+J104,2)</f>
        <v>0</v>
      </c>
      <c r="K110" s="92"/>
      <c r="L110" s="28"/>
    </row>
    <row r="111" spans="2:65" s="1" customFormat="1" ht="6.95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28"/>
    </row>
    <row r="112" spans="2:65" ht="11.25"/>
    <row r="113" spans="2:20" ht="11.25"/>
    <row r="114" spans="2:20" ht="11.25"/>
    <row r="115" spans="2:20" s="1" customFormat="1" ht="6.95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8"/>
    </row>
    <row r="116" spans="2:20" s="1" customFormat="1" ht="24.95" customHeight="1">
      <c r="B116" s="28"/>
      <c r="C116" s="20" t="s">
        <v>127</v>
      </c>
      <c r="L116" s="28"/>
    </row>
    <row r="117" spans="2:20" s="1" customFormat="1" ht="6.95" customHeight="1">
      <c r="B117" s="28"/>
      <c r="L117" s="28"/>
    </row>
    <row r="118" spans="2:20" s="1" customFormat="1" ht="12" customHeight="1">
      <c r="B118" s="28"/>
      <c r="C118" s="25" t="s">
        <v>14</v>
      </c>
      <c r="L118" s="28"/>
    </row>
    <row r="119" spans="2:20" s="1" customFormat="1" ht="16.5" customHeight="1">
      <c r="B119" s="28"/>
      <c r="E119" s="227" t="str">
        <f>E7</f>
        <v>Výukový pavilon Lesovna</v>
      </c>
      <c r="F119" s="228"/>
      <c r="G119" s="228"/>
      <c r="H119" s="228"/>
      <c r="L119" s="28"/>
    </row>
    <row r="120" spans="2:20" s="1" customFormat="1" ht="12" customHeight="1">
      <c r="B120" s="28"/>
      <c r="C120" s="25" t="s">
        <v>102</v>
      </c>
      <c r="L120" s="28"/>
    </row>
    <row r="121" spans="2:20" s="1" customFormat="1" ht="16.5" customHeight="1">
      <c r="B121" s="28"/>
      <c r="E121" s="193" t="str">
        <f>E9</f>
        <v>202504D - 04-Zámečník</v>
      </c>
      <c r="F121" s="229"/>
      <c r="G121" s="229"/>
      <c r="H121" s="229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5" t="s">
        <v>18</v>
      </c>
      <c r="F123" s="23" t="str">
        <f>F12</f>
        <v>Areál ČZU, p.č. 1627/1, Suchdol</v>
      </c>
      <c r="I123" s="25" t="s">
        <v>20</v>
      </c>
      <c r="J123" s="48" t="str">
        <f>IF(J12="","",J12)</f>
        <v>5. 6. 2025</v>
      </c>
      <c r="L123" s="28"/>
    </row>
    <row r="124" spans="2:20" s="1" customFormat="1" ht="6.95" customHeight="1">
      <c r="B124" s="28"/>
      <c r="L124" s="28"/>
    </row>
    <row r="125" spans="2:20" s="1" customFormat="1" ht="15.2" customHeight="1">
      <c r="B125" s="28"/>
      <c r="C125" s="25" t="s">
        <v>22</v>
      </c>
      <c r="F125" s="23" t="str">
        <f>E15</f>
        <v>ČZU v Praze, Kamýcká 129, P6</v>
      </c>
      <c r="I125" s="25" t="s">
        <v>28</v>
      </c>
      <c r="J125" s="26" t="str">
        <f>E21</f>
        <v>MJÖLKING s.r.o.</v>
      </c>
      <c r="L125" s="28"/>
    </row>
    <row r="126" spans="2:20" s="1" customFormat="1" ht="15.2" customHeight="1">
      <c r="B126" s="28"/>
      <c r="C126" s="25" t="s">
        <v>26</v>
      </c>
      <c r="F126" s="23" t="str">
        <f>IF(E18="","",E18)</f>
        <v xml:space="preserve"> </v>
      </c>
      <c r="I126" s="25" t="s">
        <v>31</v>
      </c>
      <c r="J126" s="26" t="str">
        <f>E24</f>
        <v>Ing. Martin Macoun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21"/>
      <c r="C128" s="122" t="s">
        <v>128</v>
      </c>
      <c r="D128" s="123" t="s">
        <v>59</v>
      </c>
      <c r="E128" s="123" t="s">
        <v>55</v>
      </c>
      <c r="F128" s="123" t="s">
        <v>56</v>
      </c>
      <c r="G128" s="123" t="s">
        <v>129</v>
      </c>
      <c r="H128" s="123" t="s">
        <v>130</v>
      </c>
      <c r="I128" s="123" t="s">
        <v>131</v>
      </c>
      <c r="J128" s="124" t="s">
        <v>108</v>
      </c>
      <c r="K128" s="125" t="s">
        <v>132</v>
      </c>
      <c r="L128" s="121"/>
      <c r="M128" s="55" t="s">
        <v>1</v>
      </c>
      <c r="N128" s="56" t="s">
        <v>38</v>
      </c>
      <c r="O128" s="56" t="s">
        <v>133</v>
      </c>
      <c r="P128" s="56" t="s">
        <v>134</v>
      </c>
      <c r="Q128" s="56" t="s">
        <v>135</v>
      </c>
      <c r="R128" s="56" t="s">
        <v>136</v>
      </c>
      <c r="S128" s="56" t="s">
        <v>137</v>
      </c>
      <c r="T128" s="57" t="s">
        <v>138</v>
      </c>
    </row>
    <row r="129" spans="2:65" s="1" customFormat="1" ht="22.9" customHeight="1">
      <c r="B129" s="28"/>
      <c r="C129" s="60" t="s">
        <v>139</v>
      </c>
      <c r="J129" s="126">
        <f>BK129</f>
        <v>0</v>
      </c>
      <c r="L129" s="28"/>
      <c r="M129" s="58"/>
      <c r="N129" s="49"/>
      <c r="O129" s="49"/>
      <c r="P129" s="127">
        <f>P130+P145</f>
        <v>14.193849999999999</v>
      </c>
      <c r="Q129" s="49"/>
      <c r="R129" s="127">
        <f>R130+R145</f>
        <v>1.3548825</v>
      </c>
      <c r="S129" s="49"/>
      <c r="T129" s="128">
        <f>T130+T145</f>
        <v>0</v>
      </c>
      <c r="AT129" s="16" t="s">
        <v>73</v>
      </c>
      <c r="AU129" s="16" t="s">
        <v>110</v>
      </c>
      <c r="BK129" s="129">
        <f>BK130+BK145</f>
        <v>0</v>
      </c>
    </row>
    <row r="130" spans="2:65" s="11" customFormat="1" ht="25.9" customHeight="1">
      <c r="B130" s="130"/>
      <c r="D130" s="131" t="s">
        <v>73</v>
      </c>
      <c r="E130" s="132" t="s">
        <v>140</v>
      </c>
      <c r="F130" s="132" t="s">
        <v>141</v>
      </c>
      <c r="J130" s="133">
        <f>BK130</f>
        <v>0</v>
      </c>
      <c r="L130" s="130"/>
      <c r="M130" s="134"/>
      <c r="P130" s="135">
        <f>P131+P142</f>
        <v>14.193849999999999</v>
      </c>
      <c r="R130" s="135">
        <f>R131+R142</f>
        <v>1.3548825</v>
      </c>
      <c r="T130" s="136">
        <f>T131+T142</f>
        <v>0</v>
      </c>
      <c r="AR130" s="131" t="s">
        <v>82</v>
      </c>
      <c r="AT130" s="137" t="s">
        <v>73</v>
      </c>
      <c r="AU130" s="137" t="s">
        <v>74</v>
      </c>
      <c r="AY130" s="131" t="s">
        <v>142</v>
      </c>
      <c r="BK130" s="138">
        <f>BK131+BK142</f>
        <v>0</v>
      </c>
    </row>
    <row r="131" spans="2:65" s="11" customFormat="1" ht="22.9" customHeight="1">
      <c r="B131" s="130"/>
      <c r="D131" s="131" t="s">
        <v>73</v>
      </c>
      <c r="E131" s="139" t="s">
        <v>100</v>
      </c>
      <c r="F131" s="139" t="s">
        <v>374</v>
      </c>
      <c r="J131" s="140">
        <f>BK131</f>
        <v>0</v>
      </c>
      <c r="L131" s="130"/>
      <c r="M131" s="134"/>
      <c r="P131" s="135">
        <f>SUM(P132:P141)</f>
        <v>5.5625</v>
      </c>
      <c r="R131" s="135">
        <f>SUM(R132:R141)</f>
        <v>1.3548825</v>
      </c>
      <c r="T131" s="136">
        <f>SUM(T132:T141)</f>
        <v>0</v>
      </c>
      <c r="AR131" s="131" t="s">
        <v>82</v>
      </c>
      <c r="AT131" s="137" t="s">
        <v>73</v>
      </c>
      <c r="AU131" s="137" t="s">
        <v>82</v>
      </c>
      <c r="AY131" s="131" t="s">
        <v>142</v>
      </c>
      <c r="BK131" s="138">
        <f>SUM(BK132:BK141)</f>
        <v>0</v>
      </c>
    </row>
    <row r="132" spans="2:65" s="1" customFormat="1" ht="24.2" customHeight="1">
      <c r="B132" s="113"/>
      <c r="C132" s="141" t="s">
        <v>82</v>
      </c>
      <c r="D132" s="141" t="s">
        <v>145</v>
      </c>
      <c r="E132" s="142" t="s">
        <v>375</v>
      </c>
      <c r="F132" s="143" t="s">
        <v>376</v>
      </c>
      <c r="G132" s="144" t="s">
        <v>314</v>
      </c>
      <c r="H132" s="145">
        <v>4</v>
      </c>
      <c r="I132" s="146"/>
      <c r="J132" s="146">
        <f t="shared" ref="J132:J138" si="0">ROUND(I132*H132,2)</f>
        <v>0</v>
      </c>
      <c r="K132" s="147"/>
      <c r="L132" s="28"/>
      <c r="M132" s="148" t="s">
        <v>1</v>
      </c>
      <c r="N132" s="112" t="s">
        <v>39</v>
      </c>
      <c r="O132" s="149">
        <v>0.34</v>
      </c>
      <c r="P132" s="149">
        <f t="shared" ref="P132:P138" si="1">O132*H132</f>
        <v>1.36</v>
      </c>
      <c r="Q132" s="149">
        <v>0.17488999999999999</v>
      </c>
      <c r="R132" s="149">
        <f t="shared" ref="R132:R138" si="2">Q132*H132</f>
        <v>0.69955999999999996</v>
      </c>
      <c r="S132" s="149">
        <v>0</v>
      </c>
      <c r="T132" s="150">
        <f t="shared" ref="T132:T138" si="3">S132*H132</f>
        <v>0</v>
      </c>
      <c r="AR132" s="151" t="s">
        <v>149</v>
      </c>
      <c r="AT132" s="151" t="s">
        <v>145</v>
      </c>
      <c r="AU132" s="151" t="s">
        <v>84</v>
      </c>
      <c r="AY132" s="16" t="s">
        <v>142</v>
      </c>
      <c r="BE132" s="152">
        <f t="shared" ref="BE132:BE138" si="4">IF(N132="základní",J132,0)</f>
        <v>0</v>
      </c>
      <c r="BF132" s="152">
        <f t="shared" ref="BF132:BF138" si="5">IF(N132="snížená",J132,0)</f>
        <v>0</v>
      </c>
      <c r="BG132" s="152">
        <f t="shared" ref="BG132:BG138" si="6">IF(N132="zákl. přenesená",J132,0)</f>
        <v>0</v>
      </c>
      <c r="BH132" s="152">
        <f t="shared" ref="BH132:BH138" si="7">IF(N132="sníž. přenesená",J132,0)</f>
        <v>0</v>
      </c>
      <c r="BI132" s="152">
        <f t="shared" ref="BI132:BI138" si="8">IF(N132="nulová",J132,0)</f>
        <v>0</v>
      </c>
      <c r="BJ132" s="16" t="s">
        <v>82</v>
      </c>
      <c r="BK132" s="152">
        <f t="shared" ref="BK132:BK138" si="9">ROUND(I132*H132,2)</f>
        <v>0</v>
      </c>
      <c r="BL132" s="16" t="s">
        <v>149</v>
      </c>
      <c r="BM132" s="151" t="s">
        <v>377</v>
      </c>
    </row>
    <row r="133" spans="2:65" s="1" customFormat="1" ht="24.2" customHeight="1">
      <c r="B133" s="113"/>
      <c r="C133" s="160" t="s">
        <v>84</v>
      </c>
      <c r="D133" s="160" t="s">
        <v>162</v>
      </c>
      <c r="E133" s="161" t="s">
        <v>378</v>
      </c>
      <c r="F133" s="162" t="s">
        <v>379</v>
      </c>
      <c r="G133" s="163" t="s">
        <v>314</v>
      </c>
      <c r="H133" s="164">
        <v>4</v>
      </c>
      <c r="I133" s="165"/>
      <c r="J133" s="165">
        <f t="shared" si="0"/>
        <v>0</v>
      </c>
      <c r="K133" s="166"/>
      <c r="L133" s="167"/>
      <c r="M133" s="168" t="s">
        <v>1</v>
      </c>
      <c r="N133" s="169" t="s">
        <v>39</v>
      </c>
      <c r="O133" s="149">
        <v>0</v>
      </c>
      <c r="P133" s="149">
        <f t="shared" si="1"/>
        <v>0</v>
      </c>
      <c r="Q133" s="149">
        <v>2.8E-3</v>
      </c>
      <c r="R133" s="149">
        <f t="shared" si="2"/>
        <v>1.12E-2</v>
      </c>
      <c r="S133" s="149">
        <v>0</v>
      </c>
      <c r="T133" s="150">
        <f t="shared" si="3"/>
        <v>0</v>
      </c>
      <c r="AR133" s="151" t="s">
        <v>191</v>
      </c>
      <c r="AT133" s="151" t="s">
        <v>162</v>
      </c>
      <c r="AU133" s="151" t="s">
        <v>84</v>
      </c>
      <c r="AY133" s="16" t="s">
        <v>142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6" t="s">
        <v>82</v>
      </c>
      <c r="BK133" s="152">
        <f t="shared" si="9"/>
        <v>0</v>
      </c>
      <c r="BL133" s="16" t="s">
        <v>149</v>
      </c>
      <c r="BM133" s="151" t="s">
        <v>380</v>
      </c>
    </row>
    <row r="134" spans="2:65" s="1" customFormat="1" ht="24.2" customHeight="1">
      <c r="B134" s="113"/>
      <c r="C134" s="141" t="s">
        <v>100</v>
      </c>
      <c r="D134" s="141" t="s">
        <v>145</v>
      </c>
      <c r="E134" s="142" t="s">
        <v>381</v>
      </c>
      <c r="F134" s="143" t="s">
        <v>382</v>
      </c>
      <c r="G134" s="144" t="s">
        <v>314</v>
      </c>
      <c r="H134" s="145">
        <v>1</v>
      </c>
      <c r="I134" s="146"/>
      <c r="J134" s="146">
        <f t="shared" si="0"/>
        <v>0</v>
      </c>
      <c r="K134" s="147"/>
      <c r="L134" s="28"/>
      <c r="M134" s="148" t="s">
        <v>1</v>
      </c>
      <c r="N134" s="112" t="s">
        <v>39</v>
      </c>
      <c r="O134" s="149">
        <v>0.379</v>
      </c>
      <c r="P134" s="149">
        <f t="shared" si="1"/>
        <v>0.379</v>
      </c>
      <c r="Q134" s="149">
        <v>1.1999999999999999E-3</v>
      </c>
      <c r="R134" s="149">
        <f t="shared" si="2"/>
        <v>1.1999999999999999E-3</v>
      </c>
      <c r="S134" s="149">
        <v>0</v>
      </c>
      <c r="T134" s="150">
        <f t="shared" si="3"/>
        <v>0</v>
      </c>
      <c r="AR134" s="151" t="s">
        <v>149</v>
      </c>
      <c r="AT134" s="151" t="s">
        <v>145</v>
      </c>
      <c r="AU134" s="151" t="s">
        <v>84</v>
      </c>
      <c r="AY134" s="16" t="s">
        <v>142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6" t="s">
        <v>82</v>
      </c>
      <c r="BK134" s="152">
        <f t="shared" si="9"/>
        <v>0</v>
      </c>
      <c r="BL134" s="16" t="s">
        <v>149</v>
      </c>
      <c r="BM134" s="151" t="s">
        <v>383</v>
      </c>
    </row>
    <row r="135" spans="2:65" s="1" customFormat="1" ht="16.5" customHeight="1">
      <c r="B135" s="113"/>
      <c r="C135" s="160" t="s">
        <v>149</v>
      </c>
      <c r="D135" s="160" t="s">
        <v>162</v>
      </c>
      <c r="E135" s="161" t="s">
        <v>384</v>
      </c>
      <c r="F135" s="162" t="s">
        <v>385</v>
      </c>
      <c r="G135" s="163" t="s">
        <v>314</v>
      </c>
      <c r="H135" s="164">
        <v>1</v>
      </c>
      <c r="I135" s="165"/>
      <c r="J135" s="165">
        <f t="shared" si="0"/>
        <v>0</v>
      </c>
      <c r="K135" s="166"/>
      <c r="L135" s="167"/>
      <c r="M135" s="168" t="s">
        <v>1</v>
      </c>
      <c r="N135" s="169" t="s">
        <v>39</v>
      </c>
      <c r="O135" s="149">
        <v>0</v>
      </c>
      <c r="P135" s="149">
        <f t="shared" si="1"/>
        <v>0</v>
      </c>
      <c r="Q135" s="149">
        <v>6.6000000000000003E-2</v>
      </c>
      <c r="R135" s="149">
        <f t="shared" si="2"/>
        <v>6.6000000000000003E-2</v>
      </c>
      <c r="S135" s="149">
        <v>0</v>
      </c>
      <c r="T135" s="150">
        <f t="shared" si="3"/>
        <v>0</v>
      </c>
      <c r="AR135" s="151" t="s">
        <v>191</v>
      </c>
      <c r="AT135" s="151" t="s">
        <v>162</v>
      </c>
      <c r="AU135" s="151" t="s">
        <v>84</v>
      </c>
      <c r="AY135" s="16" t="s">
        <v>142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6" t="s">
        <v>82</v>
      </c>
      <c r="BK135" s="152">
        <f t="shared" si="9"/>
        <v>0</v>
      </c>
      <c r="BL135" s="16" t="s">
        <v>149</v>
      </c>
      <c r="BM135" s="151" t="s">
        <v>386</v>
      </c>
    </row>
    <row r="136" spans="2:65" s="1" customFormat="1" ht="24.2" customHeight="1">
      <c r="B136" s="113"/>
      <c r="C136" s="141" t="s">
        <v>173</v>
      </c>
      <c r="D136" s="141" t="s">
        <v>145</v>
      </c>
      <c r="E136" s="142" t="s">
        <v>387</v>
      </c>
      <c r="F136" s="143" t="s">
        <v>388</v>
      </c>
      <c r="G136" s="144" t="s">
        <v>314</v>
      </c>
      <c r="H136" s="145">
        <v>2</v>
      </c>
      <c r="I136" s="146"/>
      <c r="J136" s="146">
        <f t="shared" si="0"/>
        <v>0</v>
      </c>
      <c r="K136" s="147"/>
      <c r="L136" s="28"/>
      <c r="M136" s="148" t="s">
        <v>1</v>
      </c>
      <c r="N136" s="112" t="s">
        <v>39</v>
      </c>
      <c r="O136" s="149">
        <v>0.52800000000000002</v>
      </c>
      <c r="P136" s="149">
        <f t="shared" si="1"/>
        <v>1.056</v>
      </c>
      <c r="Q136" s="149">
        <v>1.1999999999999999E-3</v>
      </c>
      <c r="R136" s="149">
        <f t="shared" si="2"/>
        <v>2.3999999999999998E-3</v>
      </c>
      <c r="S136" s="149">
        <v>0</v>
      </c>
      <c r="T136" s="150">
        <f t="shared" si="3"/>
        <v>0</v>
      </c>
      <c r="AR136" s="151" t="s">
        <v>149</v>
      </c>
      <c r="AT136" s="151" t="s">
        <v>145</v>
      </c>
      <c r="AU136" s="151" t="s">
        <v>84</v>
      </c>
      <c r="AY136" s="16" t="s">
        <v>142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6" t="s">
        <v>82</v>
      </c>
      <c r="BK136" s="152">
        <f t="shared" si="9"/>
        <v>0</v>
      </c>
      <c r="BL136" s="16" t="s">
        <v>149</v>
      </c>
      <c r="BM136" s="151" t="s">
        <v>389</v>
      </c>
    </row>
    <row r="137" spans="2:65" s="1" customFormat="1" ht="16.5" customHeight="1">
      <c r="B137" s="113"/>
      <c r="C137" s="160" t="s">
        <v>180</v>
      </c>
      <c r="D137" s="160" t="s">
        <v>162</v>
      </c>
      <c r="E137" s="161" t="s">
        <v>390</v>
      </c>
      <c r="F137" s="162" t="s">
        <v>391</v>
      </c>
      <c r="G137" s="163" t="s">
        <v>314</v>
      </c>
      <c r="H137" s="164">
        <v>2</v>
      </c>
      <c r="I137" s="165"/>
      <c r="J137" s="165">
        <f t="shared" si="0"/>
        <v>0</v>
      </c>
      <c r="K137" s="166"/>
      <c r="L137" s="167"/>
      <c r="M137" s="168" t="s">
        <v>1</v>
      </c>
      <c r="N137" s="169" t="s">
        <v>39</v>
      </c>
      <c r="O137" s="149">
        <v>0</v>
      </c>
      <c r="P137" s="149">
        <f t="shared" si="1"/>
        <v>0</v>
      </c>
      <c r="Q137" s="149">
        <v>9.6000000000000002E-2</v>
      </c>
      <c r="R137" s="149">
        <f t="shared" si="2"/>
        <v>0.192</v>
      </c>
      <c r="S137" s="149">
        <v>0</v>
      </c>
      <c r="T137" s="150">
        <f t="shared" si="3"/>
        <v>0</v>
      </c>
      <c r="AR137" s="151" t="s">
        <v>191</v>
      </c>
      <c r="AT137" s="151" t="s">
        <v>162</v>
      </c>
      <c r="AU137" s="151" t="s">
        <v>84</v>
      </c>
      <c r="AY137" s="16" t="s">
        <v>142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6" t="s">
        <v>82</v>
      </c>
      <c r="BK137" s="152">
        <f t="shared" si="9"/>
        <v>0</v>
      </c>
      <c r="BL137" s="16" t="s">
        <v>149</v>
      </c>
      <c r="BM137" s="151" t="s">
        <v>392</v>
      </c>
    </row>
    <row r="138" spans="2:65" s="1" customFormat="1" ht="21.75" customHeight="1">
      <c r="B138" s="113"/>
      <c r="C138" s="141" t="s">
        <v>185</v>
      </c>
      <c r="D138" s="141" t="s">
        <v>145</v>
      </c>
      <c r="E138" s="142" t="s">
        <v>393</v>
      </c>
      <c r="F138" s="143" t="s">
        <v>394</v>
      </c>
      <c r="G138" s="144" t="s">
        <v>301</v>
      </c>
      <c r="H138" s="145">
        <v>6.75</v>
      </c>
      <c r="I138" s="146"/>
      <c r="J138" s="146">
        <f t="shared" si="0"/>
        <v>0</v>
      </c>
      <c r="K138" s="147"/>
      <c r="L138" s="28"/>
      <c r="M138" s="148" t="s">
        <v>1</v>
      </c>
      <c r="N138" s="112" t="s">
        <v>39</v>
      </c>
      <c r="O138" s="149">
        <v>0.41</v>
      </c>
      <c r="P138" s="149">
        <f t="shared" si="1"/>
        <v>2.7674999999999996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149</v>
      </c>
      <c r="AT138" s="151" t="s">
        <v>145</v>
      </c>
      <c r="AU138" s="151" t="s">
        <v>84</v>
      </c>
      <c r="AY138" s="16" t="s">
        <v>142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6" t="s">
        <v>82</v>
      </c>
      <c r="BK138" s="152">
        <f t="shared" si="9"/>
        <v>0</v>
      </c>
      <c r="BL138" s="16" t="s">
        <v>149</v>
      </c>
      <c r="BM138" s="151" t="s">
        <v>395</v>
      </c>
    </row>
    <row r="139" spans="2:65" s="12" customFormat="1" ht="11.25">
      <c r="B139" s="153"/>
      <c r="D139" s="154" t="s">
        <v>160</v>
      </c>
      <c r="E139" s="155" t="s">
        <v>1</v>
      </c>
      <c r="F139" s="156" t="s">
        <v>396</v>
      </c>
      <c r="H139" s="157">
        <v>6.75</v>
      </c>
      <c r="L139" s="153"/>
      <c r="M139" s="158"/>
      <c r="T139" s="159"/>
      <c r="AT139" s="155" t="s">
        <v>160</v>
      </c>
      <c r="AU139" s="155" t="s">
        <v>84</v>
      </c>
      <c r="AV139" s="12" t="s">
        <v>84</v>
      </c>
      <c r="AW139" s="12" t="s">
        <v>30</v>
      </c>
      <c r="AX139" s="12" t="s">
        <v>82</v>
      </c>
      <c r="AY139" s="155" t="s">
        <v>142</v>
      </c>
    </row>
    <row r="140" spans="2:65" s="1" customFormat="1" ht="24.2" customHeight="1">
      <c r="B140" s="113"/>
      <c r="C140" s="160" t="s">
        <v>191</v>
      </c>
      <c r="D140" s="160" t="s">
        <v>162</v>
      </c>
      <c r="E140" s="161" t="s">
        <v>397</v>
      </c>
      <c r="F140" s="162" t="s">
        <v>398</v>
      </c>
      <c r="G140" s="163" t="s">
        <v>314</v>
      </c>
      <c r="H140" s="164">
        <v>20.25</v>
      </c>
      <c r="I140" s="165"/>
      <c r="J140" s="165">
        <f>ROUND(I140*H140,2)</f>
        <v>0</v>
      </c>
      <c r="K140" s="166"/>
      <c r="L140" s="167"/>
      <c r="M140" s="168" t="s">
        <v>1</v>
      </c>
      <c r="N140" s="169" t="s">
        <v>39</v>
      </c>
      <c r="O140" s="149">
        <v>0</v>
      </c>
      <c r="P140" s="149">
        <f>O140*H140</f>
        <v>0</v>
      </c>
      <c r="Q140" s="149">
        <v>1.8890000000000001E-2</v>
      </c>
      <c r="R140" s="149">
        <f>Q140*H140</f>
        <v>0.38252249999999999</v>
      </c>
      <c r="S140" s="149">
        <v>0</v>
      </c>
      <c r="T140" s="150">
        <f>S140*H140</f>
        <v>0</v>
      </c>
      <c r="AR140" s="151" t="s">
        <v>191</v>
      </c>
      <c r="AT140" s="151" t="s">
        <v>162</v>
      </c>
      <c r="AU140" s="151" t="s">
        <v>84</v>
      </c>
      <c r="AY140" s="16" t="s">
        <v>142</v>
      </c>
      <c r="BE140" s="152">
        <f>IF(N140="základní",J140,0)</f>
        <v>0</v>
      </c>
      <c r="BF140" s="152">
        <f>IF(N140="snížená",J140,0)</f>
        <v>0</v>
      </c>
      <c r="BG140" s="152">
        <f>IF(N140="zákl. přenesená",J140,0)</f>
        <v>0</v>
      </c>
      <c r="BH140" s="152">
        <f>IF(N140="sníž. přenesená",J140,0)</f>
        <v>0</v>
      </c>
      <c r="BI140" s="152">
        <f>IF(N140="nulová",J140,0)</f>
        <v>0</v>
      </c>
      <c r="BJ140" s="16" t="s">
        <v>82</v>
      </c>
      <c r="BK140" s="152">
        <f>ROUND(I140*H140,2)</f>
        <v>0</v>
      </c>
      <c r="BL140" s="16" t="s">
        <v>149</v>
      </c>
      <c r="BM140" s="151" t="s">
        <v>399</v>
      </c>
    </row>
    <row r="141" spans="2:65" s="12" customFormat="1" ht="11.25">
      <c r="B141" s="153"/>
      <c r="D141" s="154" t="s">
        <v>160</v>
      </c>
      <c r="F141" s="156" t="s">
        <v>400</v>
      </c>
      <c r="H141" s="157">
        <v>20.25</v>
      </c>
      <c r="L141" s="153"/>
      <c r="M141" s="158"/>
      <c r="T141" s="159"/>
      <c r="AT141" s="155" t="s">
        <v>160</v>
      </c>
      <c r="AU141" s="155" t="s">
        <v>84</v>
      </c>
      <c r="AV141" s="12" t="s">
        <v>84</v>
      </c>
      <c r="AW141" s="12" t="s">
        <v>3</v>
      </c>
      <c r="AX141" s="12" t="s">
        <v>82</v>
      </c>
      <c r="AY141" s="155" t="s">
        <v>142</v>
      </c>
    </row>
    <row r="142" spans="2:65" s="11" customFormat="1" ht="22.9" customHeight="1">
      <c r="B142" s="130"/>
      <c r="D142" s="131" t="s">
        <v>73</v>
      </c>
      <c r="E142" s="139" t="s">
        <v>143</v>
      </c>
      <c r="F142" s="139" t="s">
        <v>144</v>
      </c>
      <c r="J142" s="140">
        <f>BK142</f>
        <v>0</v>
      </c>
      <c r="L142" s="130"/>
      <c r="M142" s="134"/>
      <c r="P142" s="135">
        <f>SUM(P143:P144)</f>
        <v>8.6313499999999994</v>
      </c>
      <c r="R142" s="135">
        <f>SUM(R143:R144)</f>
        <v>0</v>
      </c>
      <c r="T142" s="136">
        <f>SUM(T143:T144)</f>
        <v>0</v>
      </c>
      <c r="AR142" s="131" t="s">
        <v>82</v>
      </c>
      <c r="AT142" s="137" t="s">
        <v>73</v>
      </c>
      <c r="AU142" s="137" t="s">
        <v>82</v>
      </c>
      <c r="AY142" s="131" t="s">
        <v>142</v>
      </c>
      <c r="BK142" s="138">
        <f>SUM(BK143:BK144)</f>
        <v>0</v>
      </c>
    </row>
    <row r="143" spans="2:65" s="1" customFormat="1" ht="24.2" customHeight="1">
      <c r="B143" s="113"/>
      <c r="C143" s="141" t="s">
        <v>196</v>
      </c>
      <c r="D143" s="141" t="s">
        <v>145</v>
      </c>
      <c r="E143" s="142" t="s">
        <v>146</v>
      </c>
      <c r="F143" s="143" t="s">
        <v>147</v>
      </c>
      <c r="G143" s="144" t="s">
        <v>148</v>
      </c>
      <c r="H143" s="145">
        <v>1.355</v>
      </c>
      <c r="I143" s="146"/>
      <c r="J143" s="146">
        <f>ROUND(I143*H143,2)</f>
        <v>0</v>
      </c>
      <c r="K143" s="147"/>
      <c r="L143" s="28"/>
      <c r="M143" s="148" t="s">
        <v>1</v>
      </c>
      <c r="N143" s="112" t="s">
        <v>39</v>
      </c>
      <c r="O143" s="149">
        <v>4.8099999999999996</v>
      </c>
      <c r="P143" s="149">
        <f>O143*H143</f>
        <v>6.5175499999999991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149</v>
      </c>
      <c r="AT143" s="151" t="s">
        <v>145</v>
      </c>
      <c r="AU143" s="151" t="s">
        <v>84</v>
      </c>
      <c r="AY143" s="16" t="s">
        <v>142</v>
      </c>
      <c r="BE143" s="152">
        <f>IF(N143="základní",J143,0)</f>
        <v>0</v>
      </c>
      <c r="BF143" s="152">
        <f>IF(N143="snížená",J143,0)</f>
        <v>0</v>
      </c>
      <c r="BG143" s="152">
        <f>IF(N143="zákl. přenesená",J143,0)</f>
        <v>0</v>
      </c>
      <c r="BH143" s="152">
        <f>IF(N143="sníž. přenesená",J143,0)</f>
        <v>0</v>
      </c>
      <c r="BI143" s="152">
        <f>IF(N143="nulová",J143,0)</f>
        <v>0</v>
      </c>
      <c r="BJ143" s="16" t="s">
        <v>82</v>
      </c>
      <c r="BK143" s="152">
        <f>ROUND(I143*H143,2)</f>
        <v>0</v>
      </c>
      <c r="BL143" s="16" t="s">
        <v>149</v>
      </c>
      <c r="BM143" s="151" t="s">
        <v>401</v>
      </c>
    </row>
    <row r="144" spans="2:65" s="1" customFormat="1" ht="24.2" customHeight="1">
      <c r="B144" s="113"/>
      <c r="C144" s="141" t="s">
        <v>201</v>
      </c>
      <c r="D144" s="141" t="s">
        <v>145</v>
      </c>
      <c r="E144" s="142" t="s">
        <v>402</v>
      </c>
      <c r="F144" s="143" t="s">
        <v>403</v>
      </c>
      <c r="G144" s="144" t="s">
        <v>148</v>
      </c>
      <c r="H144" s="145">
        <v>1.355</v>
      </c>
      <c r="I144" s="146"/>
      <c r="J144" s="146">
        <f>ROUND(I144*H144,2)</f>
        <v>0</v>
      </c>
      <c r="K144" s="147"/>
      <c r="L144" s="28"/>
      <c r="M144" s="148" t="s">
        <v>1</v>
      </c>
      <c r="N144" s="112" t="s">
        <v>39</v>
      </c>
      <c r="O144" s="149">
        <v>1.56</v>
      </c>
      <c r="P144" s="149">
        <f>O144*H144</f>
        <v>2.1137999999999999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51" t="s">
        <v>149</v>
      </c>
      <c r="AT144" s="151" t="s">
        <v>145</v>
      </c>
      <c r="AU144" s="151" t="s">
        <v>84</v>
      </c>
      <c r="AY144" s="16" t="s">
        <v>142</v>
      </c>
      <c r="BE144" s="152">
        <f>IF(N144="základní",J144,0)</f>
        <v>0</v>
      </c>
      <c r="BF144" s="152">
        <f>IF(N144="snížená",J144,0)</f>
        <v>0</v>
      </c>
      <c r="BG144" s="152">
        <f>IF(N144="zákl. přenesená",J144,0)</f>
        <v>0</v>
      </c>
      <c r="BH144" s="152">
        <f>IF(N144="sníž. přenesená",J144,0)</f>
        <v>0</v>
      </c>
      <c r="BI144" s="152">
        <f>IF(N144="nulová",J144,0)</f>
        <v>0</v>
      </c>
      <c r="BJ144" s="16" t="s">
        <v>82</v>
      </c>
      <c r="BK144" s="152">
        <f>ROUND(I144*H144,2)</f>
        <v>0</v>
      </c>
      <c r="BL144" s="16" t="s">
        <v>149</v>
      </c>
      <c r="BM144" s="151" t="s">
        <v>404</v>
      </c>
    </row>
    <row r="145" spans="2:65" s="11" customFormat="1" ht="25.9" customHeight="1">
      <c r="B145" s="130"/>
      <c r="D145" s="131" t="s">
        <v>73</v>
      </c>
      <c r="E145" s="132" t="s">
        <v>151</v>
      </c>
      <c r="F145" s="132" t="s">
        <v>152</v>
      </c>
      <c r="J145" s="133">
        <f>BK145</f>
        <v>0</v>
      </c>
      <c r="L145" s="130"/>
      <c r="M145" s="134"/>
      <c r="P145" s="135">
        <f>P146</f>
        <v>0</v>
      </c>
      <c r="R145" s="135">
        <f>R146</f>
        <v>0</v>
      </c>
      <c r="T145" s="136">
        <f>T146</f>
        <v>0</v>
      </c>
      <c r="AR145" s="131" t="s">
        <v>84</v>
      </c>
      <c r="AT145" s="137" t="s">
        <v>73</v>
      </c>
      <c r="AU145" s="137" t="s">
        <v>74</v>
      </c>
      <c r="AY145" s="131" t="s">
        <v>142</v>
      </c>
      <c r="BK145" s="138">
        <f>BK146</f>
        <v>0</v>
      </c>
    </row>
    <row r="146" spans="2:65" s="11" customFormat="1" ht="22.9" customHeight="1">
      <c r="B146" s="130"/>
      <c r="D146" s="131" t="s">
        <v>73</v>
      </c>
      <c r="E146" s="139" t="s">
        <v>233</v>
      </c>
      <c r="F146" s="139" t="s">
        <v>234</v>
      </c>
      <c r="J146" s="140">
        <f>BK146</f>
        <v>0</v>
      </c>
      <c r="L146" s="130"/>
      <c r="M146" s="134"/>
      <c r="P146" s="135">
        <f>SUM(P147:P150)</f>
        <v>0</v>
      </c>
      <c r="R146" s="135">
        <f>SUM(R147:R150)</f>
        <v>0</v>
      </c>
      <c r="T146" s="136">
        <f>SUM(T147:T150)</f>
        <v>0</v>
      </c>
      <c r="AR146" s="131" t="s">
        <v>84</v>
      </c>
      <c r="AT146" s="137" t="s">
        <v>73</v>
      </c>
      <c r="AU146" s="137" t="s">
        <v>82</v>
      </c>
      <c r="AY146" s="131" t="s">
        <v>142</v>
      </c>
      <c r="BK146" s="138">
        <f>SUM(BK147:BK150)</f>
        <v>0</v>
      </c>
    </row>
    <row r="147" spans="2:65" s="1" customFormat="1" ht="44.25" customHeight="1">
      <c r="B147" s="113"/>
      <c r="C147" s="141" t="s">
        <v>204</v>
      </c>
      <c r="D147" s="141" t="s">
        <v>145</v>
      </c>
      <c r="E147" s="142" t="s">
        <v>405</v>
      </c>
      <c r="F147" s="143" t="s">
        <v>406</v>
      </c>
      <c r="G147" s="144" t="s">
        <v>407</v>
      </c>
      <c r="H147" s="145">
        <v>1</v>
      </c>
      <c r="I147" s="146"/>
      <c r="J147" s="146">
        <f>ROUND(I147*H147,2)</f>
        <v>0</v>
      </c>
      <c r="K147" s="147"/>
      <c r="L147" s="28"/>
      <c r="M147" s="148" t="s">
        <v>1</v>
      </c>
      <c r="N147" s="112" t="s">
        <v>39</v>
      </c>
      <c r="O147" s="149">
        <v>0</v>
      </c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AR147" s="151" t="s">
        <v>158</v>
      </c>
      <c r="AT147" s="151" t="s">
        <v>145</v>
      </c>
      <c r="AU147" s="151" t="s">
        <v>84</v>
      </c>
      <c r="AY147" s="16" t="s">
        <v>142</v>
      </c>
      <c r="BE147" s="152">
        <f>IF(N147="základní",J147,0)</f>
        <v>0</v>
      </c>
      <c r="BF147" s="152">
        <f>IF(N147="snížená",J147,0)</f>
        <v>0</v>
      </c>
      <c r="BG147" s="152">
        <f>IF(N147="zákl. přenesená",J147,0)</f>
        <v>0</v>
      </c>
      <c r="BH147" s="152">
        <f>IF(N147="sníž. přenesená",J147,0)</f>
        <v>0</v>
      </c>
      <c r="BI147" s="152">
        <f>IF(N147="nulová",J147,0)</f>
        <v>0</v>
      </c>
      <c r="BJ147" s="16" t="s">
        <v>82</v>
      </c>
      <c r="BK147" s="152">
        <f>ROUND(I147*H147,2)</f>
        <v>0</v>
      </c>
      <c r="BL147" s="16" t="s">
        <v>158</v>
      </c>
      <c r="BM147" s="151" t="s">
        <v>408</v>
      </c>
    </row>
    <row r="148" spans="2:65" s="1" customFormat="1" ht="24.2" customHeight="1">
      <c r="B148" s="113"/>
      <c r="C148" s="141" t="s">
        <v>8</v>
      </c>
      <c r="D148" s="141" t="s">
        <v>145</v>
      </c>
      <c r="E148" s="142" t="s">
        <v>409</v>
      </c>
      <c r="F148" s="143" t="s">
        <v>410</v>
      </c>
      <c r="G148" s="144" t="s">
        <v>407</v>
      </c>
      <c r="H148" s="145">
        <v>1</v>
      </c>
      <c r="I148" s="146"/>
      <c r="J148" s="146">
        <f>ROUND(I148*H148,2)</f>
        <v>0</v>
      </c>
      <c r="K148" s="147"/>
      <c r="L148" s="28"/>
      <c r="M148" s="148" t="s">
        <v>1</v>
      </c>
      <c r="N148" s="112" t="s">
        <v>39</v>
      </c>
      <c r="O148" s="149">
        <v>0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158</v>
      </c>
      <c r="AT148" s="151" t="s">
        <v>145</v>
      </c>
      <c r="AU148" s="151" t="s">
        <v>84</v>
      </c>
      <c r="AY148" s="16" t="s">
        <v>142</v>
      </c>
      <c r="BE148" s="152">
        <f>IF(N148="základní",J148,0)</f>
        <v>0</v>
      </c>
      <c r="BF148" s="152">
        <f>IF(N148="snížená",J148,0)</f>
        <v>0</v>
      </c>
      <c r="BG148" s="152">
        <f>IF(N148="zákl. přenesená",J148,0)</f>
        <v>0</v>
      </c>
      <c r="BH148" s="152">
        <f>IF(N148="sníž. přenesená",J148,0)</f>
        <v>0</v>
      </c>
      <c r="BI148" s="152">
        <f>IF(N148="nulová",J148,0)</f>
        <v>0</v>
      </c>
      <c r="BJ148" s="16" t="s">
        <v>82</v>
      </c>
      <c r="BK148" s="152">
        <f>ROUND(I148*H148,2)</f>
        <v>0</v>
      </c>
      <c r="BL148" s="16" t="s">
        <v>158</v>
      </c>
      <c r="BM148" s="151" t="s">
        <v>411</v>
      </c>
    </row>
    <row r="149" spans="2:65" s="1" customFormat="1" ht="24.2" customHeight="1">
      <c r="B149" s="113"/>
      <c r="C149" s="141" t="s">
        <v>215</v>
      </c>
      <c r="D149" s="141" t="s">
        <v>145</v>
      </c>
      <c r="E149" s="142" t="s">
        <v>412</v>
      </c>
      <c r="F149" s="143" t="s">
        <v>413</v>
      </c>
      <c r="G149" s="144" t="s">
        <v>407</v>
      </c>
      <c r="H149" s="145">
        <v>1</v>
      </c>
      <c r="I149" s="146"/>
      <c r="J149" s="146">
        <f>ROUND(I149*H149,2)</f>
        <v>0</v>
      </c>
      <c r="K149" s="147"/>
      <c r="L149" s="28"/>
      <c r="M149" s="148" t="s">
        <v>1</v>
      </c>
      <c r="N149" s="112" t="s">
        <v>39</v>
      </c>
      <c r="O149" s="149">
        <v>0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158</v>
      </c>
      <c r="AT149" s="151" t="s">
        <v>145</v>
      </c>
      <c r="AU149" s="151" t="s">
        <v>84</v>
      </c>
      <c r="AY149" s="16" t="s">
        <v>142</v>
      </c>
      <c r="BE149" s="152">
        <f>IF(N149="základní",J149,0)</f>
        <v>0</v>
      </c>
      <c r="BF149" s="152">
        <f>IF(N149="snížená",J149,0)</f>
        <v>0</v>
      </c>
      <c r="BG149" s="152">
        <f>IF(N149="zákl. přenesená",J149,0)</f>
        <v>0</v>
      </c>
      <c r="BH149" s="152">
        <f>IF(N149="sníž. přenesená",J149,0)</f>
        <v>0</v>
      </c>
      <c r="BI149" s="152">
        <f>IF(N149="nulová",J149,0)</f>
        <v>0</v>
      </c>
      <c r="BJ149" s="16" t="s">
        <v>82</v>
      </c>
      <c r="BK149" s="152">
        <f>ROUND(I149*H149,2)</f>
        <v>0</v>
      </c>
      <c r="BL149" s="16" t="s">
        <v>158</v>
      </c>
      <c r="BM149" s="151" t="s">
        <v>414</v>
      </c>
    </row>
    <row r="150" spans="2:65" s="1" customFormat="1" ht="24.2" customHeight="1">
      <c r="B150" s="113"/>
      <c r="C150" s="141" t="s">
        <v>220</v>
      </c>
      <c r="D150" s="141" t="s">
        <v>145</v>
      </c>
      <c r="E150" s="142" t="s">
        <v>415</v>
      </c>
      <c r="F150" s="143" t="s">
        <v>416</v>
      </c>
      <c r="G150" s="144" t="s">
        <v>265</v>
      </c>
      <c r="H150" s="145">
        <v>51</v>
      </c>
      <c r="I150" s="146"/>
      <c r="J150" s="146">
        <f>ROUND(I150*H150,2)</f>
        <v>0</v>
      </c>
      <c r="K150" s="147"/>
      <c r="L150" s="28"/>
      <c r="M150" s="181" t="s">
        <v>1</v>
      </c>
      <c r="N150" s="182" t="s">
        <v>39</v>
      </c>
      <c r="O150" s="183">
        <v>0</v>
      </c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AR150" s="151" t="s">
        <v>158</v>
      </c>
      <c r="AT150" s="151" t="s">
        <v>145</v>
      </c>
      <c r="AU150" s="151" t="s">
        <v>84</v>
      </c>
      <c r="AY150" s="16" t="s">
        <v>142</v>
      </c>
      <c r="BE150" s="152">
        <f>IF(N150="základní",J150,0)</f>
        <v>0</v>
      </c>
      <c r="BF150" s="152">
        <f>IF(N150="snížená",J150,0)</f>
        <v>0</v>
      </c>
      <c r="BG150" s="152">
        <f>IF(N150="zákl. přenesená",J150,0)</f>
        <v>0</v>
      </c>
      <c r="BH150" s="152">
        <f>IF(N150="sníž. přenesená",J150,0)</f>
        <v>0</v>
      </c>
      <c r="BI150" s="152">
        <f>IF(N150="nulová",J150,0)</f>
        <v>0</v>
      </c>
      <c r="BJ150" s="16" t="s">
        <v>82</v>
      </c>
      <c r="BK150" s="152">
        <f>ROUND(I150*H150,2)</f>
        <v>0</v>
      </c>
      <c r="BL150" s="16" t="s">
        <v>158</v>
      </c>
      <c r="BM150" s="151" t="s">
        <v>417</v>
      </c>
    </row>
    <row r="151" spans="2:65" s="1" customFormat="1" ht="6.95" customHeight="1"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28"/>
    </row>
  </sheetData>
  <autoFilter ref="C128:K150" xr:uid="{00000000-0009-0000-0000-000004000000}"/>
  <mergeCells count="13">
    <mergeCell ref="E119:H119"/>
    <mergeCell ref="E121:H121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M128"/>
  <sheetViews>
    <sheetView showGridLines="0" topLeftCell="A36" workbookViewId="0">
      <selection activeCell="I126" sqref="I12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6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101</v>
      </c>
      <c r="L4" s="19"/>
      <c r="M4" s="85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27" t="str">
        <f>'Rekapitulace stavby'!K6</f>
        <v>Výukový pavilon Lesovna</v>
      </c>
      <c r="F7" s="228"/>
      <c r="G7" s="228"/>
      <c r="H7" s="228"/>
      <c r="L7" s="19"/>
    </row>
    <row r="8" spans="2:46" s="1" customFormat="1" ht="12" customHeight="1">
      <c r="B8" s="28"/>
      <c r="D8" s="25" t="s">
        <v>102</v>
      </c>
      <c r="L8" s="28"/>
    </row>
    <row r="9" spans="2:46" s="1" customFormat="1" ht="16.5" customHeight="1">
      <c r="B9" s="28"/>
      <c r="E9" s="193" t="s">
        <v>418</v>
      </c>
      <c r="F9" s="229"/>
      <c r="G9" s="229"/>
      <c r="H9" s="229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5. 6. 2025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12" t="str">
        <f>'Rekapitulace stavby'!E14</f>
        <v xml:space="preserve"> </v>
      </c>
      <c r="F18" s="212"/>
      <c r="G18" s="212"/>
      <c r="H18" s="212"/>
      <c r="I18" s="25" t="s">
        <v>25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6"/>
      <c r="E27" s="215" t="s">
        <v>1</v>
      </c>
      <c r="F27" s="215"/>
      <c r="G27" s="215"/>
      <c r="H27" s="215"/>
      <c r="L27" s="86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D30" s="23" t="s">
        <v>104</v>
      </c>
      <c r="J30" s="87">
        <f>J96</f>
        <v>0</v>
      </c>
      <c r="L30" s="28"/>
    </row>
    <row r="31" spans="2:12" s="1" customFormat="1" ht="14.45" customHeight="1">
      <c r="B31" s="28"/>
      <c r="D31" s="88" t="s">
        <v>105</v>
      </c>
      <c r="J31" s="87">
        <f>J100</f>
        <v>0</v>
      </c>
      <c r="L31" s="28"/>
    </row>
    <row r="32" spans="2:12" s="1" customFormat="1" ht="25.35" customHeight="1">
      <c r="B32" s="28"/>
      <c r="D32" s="89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90">
        <f>ROUND((SUM(BE100:BE101) + SUM(BE121:BE127)),  2)</f>
        <v>0</v>
      </c>
      <c r="I35" s="91">
        <v>0.21</v>
      </c>
      <c r="J35" s="90">
        <f>ROUND(((SUM(BE100:BE101) + SUM(BE121:BE127))*I35),  2)</f>
        <v>0</v>
      </c>
      <c r="L35" s="28"/>
    </row>
    <row r="36" spans="2:12" s="1" customFormat="1" ht="14.45" customHeight="1">
      <c r="B36" s="28"/>
      <c r="E36" s="25" t="s">
        <v>40</v>
      </c>
      <c r="F36" s="90">
        <f>ROUND((SUM(BF100:BF101) + SUM(BF121:BF127)),  2)</f>
        <v>0</v>
      </c>
      <c r="I36" s="91">
        <v>0.12</v>
      </c>
      <c r="J36" s="90">
        <f>ROUND(((SUM(BF100:BF101) + SUM(BF121:BF127))*I36),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90">
        <f>ROUND((SUM(BG100:BG101) + SUM(BG121:BG127)),  2)</f>
        <v>0</v>
      </c>
      <c r="I37" s="91">
        <v>0.21</v>
      </c>
      <c r="J37" s="90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90">
        <f>ROUND((SUM(BH100:BH101) + SUM(BH121:BH127)),  2)</f>
        <v>0</v>
      </c>
      <c r="I38" s="91">
        <v>0.12</v>
      </c>
      <c r="J38" s="90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90">
        <f>ROUND((SUM(BI100:BI101) + SUM(BI121:BI127)),  2)</f>
        <v>0</v>
      </c>
      <c r="I39" s="91">
        <v>0</v>
      </c>
      <c r="J39" s="9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2"/>
      <c r="D41" s="93" t="s">
        <v>44</v>
      </c>
      <c r="E41" s="53"/>
      <c r="F41" s="53"/>
      <c r="G41" s="94" t="s">
        <v>45</v>
      </c>
      <c r="H41" s="95" t="s">
        <v>46</v>
      </c>
      <c r="I41" s="53"/>
      <c r="J41" s="96">
        <f>SUM(J32:J39)</f>
        <v>0</v>
      </c>
      <c r="K41" s="97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28"/>
      <c r="D61" s="39" t="s">
        <v>49</v>
      </c>
      <c r="E61" s="30"/>
      <c r="F61" s="98" t="s">
        <v>50</v>
      </c>
      <c r="G61" s="39" t="s">
        <v>49</v>
      </c>
      <c r="H61" s="30"/>
      <c r="I61" s="30"/>
      <c r="J61" s="99" t="s">
        <v>50</v>
      </c>
      <c r="K61" s="30"/>
      <c r="L61" s="28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28"/>
      <c r="D76" s="39" t="s">
        <v>49</v>
      </c>
      <c r="E76" s="30"/>
      <c r="F76" s="98" t="s">
        <v>50</v>
      </c>
      <c r="G76" s="39" t="s">
        <v>49</v>
      </c>
      <c r="H76" s="30"/>
      <c r="I76" s="30"/>
      <c r="J76" s="99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106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27" t="str">
        <f>E7</f>
        <v>Výukový pavilon Lesovna</v>
      </c>
      <c r="F85" s="228"/>
      <c r="G85" s="228"/>
      <c r="H85" s="228"/>
      <c r="L85" s="28"/>
    </row>
    <row r="86" spans="2:47" s="1" customFormat="1" ht="12" customHeight="1">
      <c r="B86" s="28"/>
      <c r="C86" s="25" t="s">
        <v>102</v>
      </c>
      <c r="L86" s="28"/>
    </row>
    <row r="87" spans="2:47" s="1" customFormat="1" ht="16.5" customHeight="1">
      <c r="B87" s="28"/>
      <c r="E87" s="193" t="str">
        <f>E9</f>
        <v>202504G - 07-Ostatní</v>
      </c>
      <c r="F87" s="229"/>
      <c r="G87" s="229"/>
      <c r="H87" s="22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5. 6. 2025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2" t="s">
        <v>109</v>
      </c>
      <c r="J96" s="62">
        <f>J121</f>
        <v>0</v>
      </c>
      <c r="L96" s="28"/>
      <c r="AU96" s="16" t="s">
        <v>110</v>
      </c>
    </row>
    <row r="97" spans="2:14" s="8" customFormat="1" ht="24.95" customHeight="1">
      <c r="B97" s="103"/>
      <c r="D97" s="104" t="s">
        <v>419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4" s="1" customFormat="1" ht="21.75" customHeight="1">
      <c r="B98" s="28"/>
      <c r="L98" s="28"/>
    </row>
    <row r="99" spans="2:14" s="1" customFormat="1" ht="6.95" customHeight="1">
      <c r="B99" s="28"/>
      <c r="L99" s="28"/>
    </row>
    <row r="100" spans="2:14" s="1" customFormat="1" ht="29.25" customHeight="1">
      <c r="B100" s="28"/>
      <c r="C100" s="102" t="s">
        <v>120</v>
      </c>
      <c r="J100" s="111">
        <v>0</v>
      </c>
      <c r="L100" s="28"/>
      <c r="N100" s="112" t="s">
        <v>38</v>
      </c>
    </row>
    <row r="101" spans="2:14" s="1" customFormat="1" ht="18" customHeight="1">
      <c r="B101" s="28"/>
      <c r="L101" s="28"/>
    </row>
    <row r="102" spans="2:14" s="1" customFormat="1" ht="29.25" customHeight="1">
      <c r="B102" s="28"/>
      <c r="C102" s="119" t="s">
        <v>126</v>
      </c>
      <c r="D102" s="92"/>
      <c r="E102" s="92"/>
      <c r="F102" s="92"/>
      <c r="G102" s="92"/>
      <c r="H102" s="92"/>
      <c r="I102" s="92"/>
      <c r="J102" s="120">
        <f>ROUND(J96+J100,2)</f>
        <v>0</v>
      </c>
      <c r="K102" s="92"/>
      <c r="L102" s="28"/>
    </row>
    <row r="103" spans="2:14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4" spans="2:14" ht="11.25"/>
    <row r="105" spans="2:14" ht="11.25"/>
    <row r="106" spans="2:14" ht="11.25"/>
    <row r="107" spans="2:14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4" s="1" customFormat="1" ht="24.95" customHeight="1">
      <c r="B108" s="28"/>
      <c r="C108" s="20" t="s">
        <v>127</v>
      </c>
      <c r="L108" s="28"/>
    </row>
    <row r="109" spans="2:14" s="1" customFormat="1" ht="6.95" customHeight="1">
      <c r="B109" s="28"/>
      <c r="L109" s="28"/>
    </row>
    <row r="110" spans="2:14" s="1" customFormat="1" ht="12" customHeight="1">
      <c r="B110" s="28"/>
      <c r="C110" s="25" t="s">
        <v>14</v>
      </c>
      <c r="L110" s="28"/>
    </row>
    <row r="111" spans="2:14" s="1" customFormat="1" ht="16.5" customHeight="1">
      <c r="B111" s="28"/>
      <c r="E111" s="227" t="str">
        <f>E7</f>
        <v>Výukový pavilon Lesovna</v>
      </c>
      <c r="F111" s="228"/>
      <c r="G111" s="228"/>
      <c r="H111" s="228"/>
      <c r="L111" s="28"/>
    </row>
    <row r="112" spans="2:14" s="1" customFormat="1" ht="12" customHeight="1">
      <c r="B112" s="28"/>
      <c r="C112" s="25" t="s">
        <v>102</v>
      </c>
      <c r="L112" s="28"/>
    </row>
    <row r="113" spans="2:65" s="1" customFormat="1" ht="16.5" customHeight="1">
      <c r="B113" s="28"/>
      <c r="E113" s="193" t="str">
        <f>E9</f>
        <v>202504G - 07-Ostatní</v>
      </c>
      <c r="F113" s="229"/>
      <c r="G113" s="229"/>
      <c r="H113" s="229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5" t="s">
        <v>18</v>
      </c>
      <c r="F115" s="23" t="str">
        <f>F12</f>
        <v>Areál ČZU, p.č. 1627/1, Suchdol</v>
      </c>
      <c r="I115" s="25" t="s">
        <v>20</v>
      </c>
      <c r="J115" s="48" t="str">
        <f>IF(J12="","",J12)</f>
        <v>5. 6. 2025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5" t="s">
        <v>22</v>
      </c>
      <c r="F117" s="23" t="str">
        <f>E15</f>
        <v>ČZU v Praze, Kamýcká 129, P6</v>
      </c>
      <c r="I117" s="25" t="s">
        <v>28</v>
      </c>
      <c r="J117" s="26" t="str">
        <f>E21</f>
        <v>MJÖLKING s.r.o.</v>
      </c>
      <c r="L117" s="28"/>
    </row>
    <row r="118" spans="2:65" s="1" customFormat="1" ht="15.2" customHeight="1">
      <c r="B118" s="28"/>
      <c r="C118" s="25" t="s">
        <v>26</v>
      </c>
      <c r="F118" s="23" t="str">
        <f>IF(E18="","",E18)</f>
        <v xml:space="preserve"> </v>
      </c>
      <c r="I118" s="25" t="s">
        <v>31</v>
      </c>
      <c r="J118" s="26" t="str">
        <f>E24</f>
        <v>Ing. Martin Macoun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21"/>
      <c r="C120" s="122" t="s">
        <v>128</v>
      </c>
      <c r="D120" s="123" t="s">
        <v>59</v>
      </c>
      <c r="E120" s="123" t="s">
        <v>55</v>
      </c>
      <c r="F120" s="123" t="s">
        <v>56</v>
      </c>
      <c r="G120" s="123" t="s">
        <v>129</v>
      </c>
      <c r="H120" s="123" t="s">
        <v>130</v>
      </c>
      <c r="I120" s="123" t="s">
        <v>131</v>
      </c>
      <c r="J120" s="124" t="s">
        <v>108</v>
      </c>
      <c r="K120" s="125" t="s">
        <v>132</v>
      </c>
      <c r="L120" s="121"/>
      <c r="M120" s="55" t="s">
        <v>1</v>
      </c>
      <c r="N120" s="56" t="s">
        <v>38</v>
      </c>
      <c r="O120" s="56" t="s">
        <v>133</v>
      </c>
      <c r="P120" s="56" t="s">
        <v>134</v>
      </c>
      <c r="Q120" s="56" t="s">
        <v>135</v>
      </c>
      <c r="R120" s="56" t="s">
        <v>136</v>
      </c>
      <c r="S120" s="56" t="s">
        <v>137</v>
      </c>
      <c r="T120" s="57" t="s">
        <v>138</v>
      </c>
    </row>
    <row r="121" spans="2:65" s="1" customFormat="1" ht="22.9" customHeight="1">
      <c r="B121" s="28"/>
      <c r="C121" s="60" t="s">
        <v>139</v>
      </c>
      <c r="J121" s="126">
        <f>BK121</f>
        <v>0</v>
      </c>
      <c r="L121" s="28"/>
      <c r="M121" s="58"/>
      <c r="N121" s="49"/>
      <c r="O121" s="49"/>
      <c r="P121" s="127">
        <f>P122</f>
        <v>0</v>
      </c>
      <c r="Q121" s="49"/>
      <c r="R121" s="127">
        <f>R122</f>
        <v>0</v>
      </c>
      <c r="S121" s="49"/>
      <c r="T121" s="128">
        <f>T122</f>
        <v>0</v>
      </c>
      <c r="AT121" s="16" t="s">
        <v>73</v>
      </c>
      <c r="AU121" s="16" t="s">
        <v>110</v>
      </c>
      <c r="BK121" s="129">
        <f>BK122</f>
        <v>0</v>
      </c>
    </row>
    <row r="122" spans="2:65" s="11" customFormat="1" ht="25.9" customHeight="1">
      <c r="B122" s="130"/>
      <c r="D122" s="131" t="s">
        <v>73</v>
      </c>
      <c r="E122" s="132" t="s">
        <v>420</v>
      </c>
      <c r="F122" s="132" t="s">
        <v>421</v>
      </c>
      <c r="J122" s="133">
        <f>BK122</f>
        <v>0</v>
      </c>
      <c r="L122" s="130"/>
      <c r="M122" s="134"/>
      <c r="P122" s="135">
        <f>SUM(P123:P127)</f>
        <v>0</v>
      </c>
      <c r="R122" s="135">
        <f>SUM(R123:R127)</f>
        <v>0</v>
      </c>
      <c r="T122" s="136">
        <f>SUM(T123:T127)</f>
        <v>0</v>
      </c>
      <c r="AR122" s="131" t="s">
        <v>149</v>
      </c>
      <c r="AT122" s="137" t="s">
        <v>73</v>
      </c>
      <c r="AU122" s="137" t="s">
        <v>74</v>
      </c>
      <c r="AY122" s="131" t="s">
        <v>142</v>
      </c>
      <c r="BK122" s="138">
        <f>SUM(BK123:BK127)</f>
        <v>0</v>
      </c>
    </row>
    <row r="123" spans="2:65" s="1" customFormat="1" ht="44.25" customHeight="1">
      <c r="B123" s="113"/>
      <c r="C123" s="141" t="s">
        <v>82</v>
      </c>
      <c r="D123" s="141" t="s">
        <v>145</v>
      </c>
      <c r="E123" s="142" t="s">
        <v>422</v>
      </c>
      <c r="F123" s="143" t="s">
        <v>423</v>
      </c>
      <c r="G123" s="144" t="s">
        <v>424</v>
      </c>
      <c r="H123" s="145">
        <v>8</v>
      </c>
      <c r="I123" s="146">
        <v>0</v>
      </c>
      <c r="J123" s="146">
        <f>ROUND(I123*H123,2)</f>
        <v>0</v>
      </c>
      <c r="K123" s="147"/>
      <c r="L123" s="28"/>
      <c r="M123" s="148" t="s">
        <v>1</v>
      </c>
      <c r="N123" s="112" t="s">
        <v>39</v>
      </c>
      <c r="O123" s="149">
        <v>0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51" t="s">
        <v>425</v>
      </c>
      <c r="AT123" s="151" t="s">
        <v>145</v>
      </c>
      <c r="AU123" s="151" t="s">
        <v>82</v>
      </c>
      <c r="AY123" s="16" t="s">
        <v>142</v>
      </c>
      <c r="BE123" s="152">
        <f>IF(N123="základní",J123,0)</f>
        <v>0</v>
      </c>
      <c r="BF123" s="152">
        <f>IF(N123="snížená",J123,0)</f>
        <v>0</v>
      </c>
      <c r="BG123" s="152">
        <f>IF(N123="zákl. přenesená",J123,0)</f>
        <v>0</v>
      </c>
      <c r="BH123" s="152">
        <f>IF(N123="sníž. přenesená",J123,0)</f>
        <v>0</v>
      </c>
      <c r="BI123" s="152">
        <f>IF(N123="nulová",J123,0)</f>
        <v>0</v>
      </c>
      <c r="BJ123" s="16" t="s">
        <v>82</v>
      </c>
      <c r="BK123" s="152">
        <f>ROUND(I123*H123,2)</f>
        <v>0</v>
      </c>
      <c r="BL123" s="16" t="s">
        <v>425</v>
      </c>
      <c r="BM123" s="151" t="s">
        <v>426</v>
      </c>
    </row>
    <row r="124" spans="2:65" s="1" customFormat="1" ht="44.25" customHeight="1">
      <c r="B124" s="113"/>
      <c r="C124" s="141" t="s">
        <v>84</v>
      </c>
      <c r="D124" s="141" t="s">
        <v>145</v>
      </c>
      <c r="E124" s="142" t="s">
        <v>427</v>
      </c>
      <c r="F124" s="143" t="s">
        <v>428</v>
      </c>
      <c r="G124" s="144" t="s">
        <v>424</v>
      </c>
      <c r="H124" s="145">
        <v>13</v>
      </c>
      <c r="I124" s="146">
        <v>0</v>
      </c>
      <c r="J124" s="146">
        <f>ROUND(I124*H124,2)</f>
        <v>0</v>
      </c>
      <c r="K124" s="147"/>
      <c r="L124" s="28"/>
      <c r="M124" s="148" t="s">
        <v>1</v>
      </c>
      <c r="N124" s="112" t="s">
        <v>39</v>
      </c>
      <c r="O124" s="149">
        <v>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425</v>
      </c>
      <c r="AT124" s="151" t="s">
        <v>145</v>
      </c>
      <c r="AU124" s="151" t="s">
        <v>82</v>
      </c>
      <c r="AY124" s="16" t="s">
        <v>142</v>
      </c>
      <c r="BE124" s="152">
        <f>IF(N124="základní",J124,0)</f>
        <v>0</v>
      </c>
      <c r="BF124" s="152">
        <f>IF(N124="snížená",J124,0)</f>
        <v>0</v>
      </c>
      <c r="BG124" s="152">
        <f>IF(N124="zákl. přenesená",J124,0)</f>
        <v>0</v>
      </c>
      <c r="BH124" s="152">
        <f>IF(N124="sníž. přenesená",J124,0)</f>
        <v>0</v>
      </c>
      <c r="BI124" s="152">
        <f>IF(N124="nulová",J124,0)</f>
        <v>0</v>
      </c>
      <c r="BJ124" s="16" t="s">
        <v>82</v>
      </c>
      <c r="BK124" s="152">
        <f>ROUND(I124*H124,2)</f>
        <v>0</v>
      </c>
      <c r="BL124" s="16" t="s">
        <v>425</v>
      </c>
      <c r="BM124" s="151" t="s">
        <v>429</v>
      </c>
    </row>
    <row r="125" spans="2:65" s="1" customFormat="1" ht="44.25" customHeight="1">
      <c r="B125" s="113"/>
      <c r="C125" s="141" t="s">
        <v>100</v>
      </c>
      <c r="D125" s="141" t="s">
        <v>145</v>
      </c>
      <c r="E125" s="142" t="s">
        <v>430</v>
      </c>
      <c r="F125" s="143" t="s">
        <v>431</v>
      </c>
      <c r="G125" s="144" t="s">
        <v>424</v>
      </c>
      <c r="H125" s="145">
        <v>5</v>
      </c>
      <c r="I125" s="146">
        <v>0</v>
      </c>
      <c r="J125" s="146">
        <f>ROUND(I125*H125,2)</f>
        <v>0</v>
      </c>
      <c r="K125" s="147"/>
      <c r="L125" s="28"/>
      <c r="M125" s="148" t="s">
        <v>1</v>
      </c>
      <c r="N125" s="112" t="s">
        <v>39</v>
      </c>
      <c r="O125" s="149">
        <v>0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425</v>
      </c>
      <c r="AT125" s="151" t="s">
        <v>145</v>
      </c>
      <c r="AU125" s="151" t="s">
        <v>82</v>
      </c>
      <c r="AY125" s="16" t="s">
        <v>142</v>
      </c>
      <c r="BE125" s="152">
        <f>IF(N125="základní",J125,0)</f>
        <v>0</v>
      </c>
      <c r="BF125" s="152">
        <f>IF(N125="snížená",J125,0)</f>
        <v>0</v>
      </c>
      <c r="BG125" s="152">
        <f>IF(N125="zákl. přenesená",J125,0)</f>
        <v>0</v>
      </c>
      <c r="BH125" s="152">
        <f>IF(N125="sníž. přenesená",J125,0)</f>
        <v>0</v>
      </c>
      <c r="BI125" s="152">
        <f>IF(N125="nulová",J125,0)</f>
        <v>0</v>
      </c>
      <c r="BJ125" s="16" t="s">
        <v>82</v>
      </c>
      <c r="BK125" s="152">
        <f>ROUND(I125*H125,2)</f>
        <v>0</v>
      </c>
      <c r="BL125" s="16" t="s">
        <v>425</v>
      </c>
      <c r="BM125" s="151" t="s">
        <v>432</v>
      </c>
    </row>
    <row r="126" spans="2:65" s="1" customFormat="1" ht="44.25" customHeight="1">
      <c r="B126" s="113"/>
      <c r="C126" s="141" t="s">
        <v>149</v>
      </c>
      <c r="D126" s="141" t="s">
        <v>145</v>
      </c>
      <c r="E126" s="142" t="s">
        <v>433</v>
      </c>
      <c r="F126" s="143" t="s">
        <v>434</v>
      </c>
      <c r="G126" s="144" t="s">
        <v>424</v>
      </c>
      <c r="H126" s="145">
        <v>1</v>
      </c>
      <c r="I126" s="146">
        <v>0</v>
      </c>
      <c r="J126" s="146">
        <f>ROUND(I126*H126,2)</f>
        <v>0</v>
      </c>
      <c r="K126" s="147"/>
      <c r="L126" s="28"/>
      <c r="M126" s="148" t="s">
        <v>1</v>
      </c>
      <c r="N126" s="112" t="s">
        <v>39</v>
      </c>
      <c r="O126" s="149">
        <v>0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425</v>
      </c>
      <c r="AT126" s="151" t="s">
        <v>145</v>
      </c>
      <c r="AU126" s="151" t="s">
        <v>82</v>
      </c>
      <c r="AY126" s="16" t="s">
        <v>142</v>
      </c>
      <c r="BE126" s="152">
        <f>IF(N126="základní",J126,0)</f>
        <v>0</v>
      </c>
      <c r="BF126" s="152">
        <f>IF(N126="snížená",J126,0)</f>
        <v>0</v>
      </c>
      <c r="BG126" s="152">
        <f>IF(N126="zákl. přenesená",J126,0)</f>
        <v>0</v>
      </c>
      <c r="BH126" s="152">
        <f>IF(N126="sníž. přenesená",J126,0)</f>
        <v>0</v>
      </c>
      <c r="BI126" s="152">
        <f>IF(N126="nulová",J126,0)</f>
        <v>0</v>
      </c>
      <c r="BJ126" s="16" t="s">
        <v>82</v>
      </c>
      <c r="BK126" s="152">
        <f>ROUND(I126*H126,2)</f>
        <v>0</v>
      </c>
      <c r="BL126" s="16" t="s">
        <v>425</v>
      </c>
      <c r="BM126" s="151" t="s">
        <v>435</v>
      </c>
    </row>
    <row r="127" spans="2:65" s="1" customFormat="1" ht="44.25" customHeight="1">
      <c r="B127" s="113"/>
      <c r="C127" s="141" t="s">
        <v>173</v>
      </c>
      <c r="D127" s="141" t="s">
        <v>145</v>
      </c>
      <c r="E127" s="142" t="s">
        <v>436</v>
      </c>
      <c r="F127" s="143" t="s">
        <v>437</v>
      </c>
      <c r="G127" s="144" t="s">
        <v>424</v>
      </c>
      <c r="H127" s="145">
        <v>1</v>
      </c>
      <c r="I127" s="146">
        <v>0</v>
      </c>
      <c r="J127" s="146">
        <f>ROUND(I127*H127,2)</f>
        <v>0</v>
      </c>
      <c r="K127" s="147"/>
      <c r="L127" s="28"/>
      <c r="M127" s="181" t="s">
        <v>1</v>
      </c>
      <c r="N127" s="182" t="s">
        <v>39</v>
      </c>
      <c r="O127" s="183">
        <v>0</v>
      </c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AR127" s="151" t="s">
        <v>425</v>
      </c>
      <c r="AT127" s="151" t="s">
        <v>145</v>
      </c>
      <c r="AU127" s="151" t="s">
        <v>82</v>
      </c>
      <c r="AY127" s="16" t="s">
        <v>142</v>
      </c>
      <c r="BE127" s="152">
        <f>IF(N127="základní",J127,0)</f>
        <v>0</v>
      </c>
      <c r="BF127" s="152">
        <f>IF(N127="snížená",J127,0)</f>
        <v>0</v>
      </c>
      <c r="BG127" s="152">
        <f>IF(N127="zákl. přenesená",J127,0)</f>
        <v>0</v>
      </c>
      <c r="BH127" s="152">
        <f>IF(N127="sníž. přenesená",J127,0)</f>
        <v>0</v>
      </c>
      <c r="BI127" s="152">
        <f>IF(N127="nulová",J127,0)</f>
        <v>0</v>
      </c>
      <c r="BJ127" s="16" t="s">
        <v>82</v>
      </c>
      <c r="BK127" s="152">
        <f>ROUND(I127*H127,2)</f>
        <v>0</v>
      </c>
      <c r="BL127" s="16" t="s">
        <v>425</v>
      </c>
      <c r="BM127" s="151" t="s">
        <v>438</v>
      </c>
    </row>
    <row r="128" spans="2:65" s="1" customFormat="1" ht="6.95" customHeight="1"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28"/>
    </row>
  </sheetData>
  <autoFilter ref="C120:K127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186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439</v>
      </c>
      <c r="H4" s="19"/>
    </row>
    <row r="5" spans="2:8" ht="12" customHeight="1">
      <c r="B5" s="19"/>
      <c r="C5" s="22" t="s">
        <v>12</v>
      </c>
      <c r="D5" s="215" t="s">
        <v>13</v>
      </c>
      <c r="E5" s="213"/>
      <c r="F5" s="213"/>
      <c r="H5" s="19"/>
    </row>
    <row r="6" spans="2:8" ht="36.950000000000003" customHeight="1">
      <c r="B6" s="19"/>
      <c r="C6" s="24" t="s">
        <v>14</v>
      </c>
      <c r="D6" s="214" t="s">
        <v>15</v>
      </c>
      <c r="E6" s="213"/>
      <c r="F6" s="213"/>
      <c r="H6" s="19"/>
    </row>
    <row r="7" spans="2:8" ht="16.5" customHeight="1">
      <c r="B7" s="19"/>
      <c r="C7" s="25" t="s">
        <v>20</v>
      </c>
      <c r="D7" s="48" t="str">
        <f>'Rekapitulace stavby'!AN8</f>
        <v>5. 6. 2025</v>
      </c>
      <c r="H7" s="19"/>
    </row>
    <row r="8" spans="2:8" s="1" customFormat="1" ht="10.9" customHeight="1">
      <c r="B8" s="28"/>
      <c r="H8" s="28"/>
    </row>
    <row r="9" spans="2:8" s="10" customFormat="1" ht="29.25" customHeight="1">
      <c r="B9" s="121"/>
      <c r="C9" s="122" t="s">
        <v>55</v>
      </c>
      <c r="D9" s="123" t="s">
        <v>56</v>
      </c>
      <c r="E9" s="123" t="s">
        <v>129</v>
      </c>
      <c r="F9" s="124" t="s">
        <v>440</v>
      </c>
      <c r="H9" s="121"/>
    </row>
    <row r="10" spans="2:8" s="1" customFormat="1" ht="26.45" customHeight="1">
      <c r="B10" s="28"/>
      <c r="C10" s="185" t="s">
        <v>13</v>
      </c>
      <c r="D10" s="185" t="s">
        <v>15</v>
      </c>
      <c r="H10" s="28"/>
    </row>
    <row r="11" spans="2:8" s="1" customFormat="1" ht="16.899999999999999" customHeight="1">
      <c r="B11" s="28"/>
      <c r="C11" s="186" t="s">
        <v>441</v>
      </c>
      <c r="D11" s="187" t="s">
        <v>442</v>
      </c>
      <c r="E11" s="188" t="s">
        <v>1</v>
      </c>
      <c r="F11" s="189">
        <v>255</v>
      </c>
      <c r="H11" s="28"/>
    </row>
    <row r="12" spans="2:8" s="1" customFormat="1" ht="16.899999999999999" customHeight="1">
      <c r="B12" s="28"/>
      <c r="C12" s="186" t="s">
        <v>443</v>
      </c>
      <c r="D12" s="187" t="s">
        <v>444</v>
      </c>
      <c r="E12" s="188" t="s">
        <v>1</v>
      </c>
      <c r="F12" s="189">
        <v>44.277000000000001</v>
      </c>
      <c r="H12" s="28"/>
    </row>
    <row r="13" spans="2:8" s="1" customFormat="1" ht="16.899999999999999" customHeight="1">
      <c r="B13" s="28"/>
      <c r="C13" s="186" t="s">
        <v>445</v>
      </c>
      <c r="D13" s="187" t="s">
        <v>446</v>
      </c>
      <c r="E13" s="188" t="s">
        <v>1</v>
      </c>
      <c r="F13" s="189">
        <v>114.27800000000001</v>
      </c>
      <c r="H13" s="28"/>
    </row>
    <row r="14" spans="2:8" s="1" customFormat="1" ht="26.45" customHeight="1">
      <c r="B14" s="28"/>
      <c r="C14" s="185" t="s">
        <v>79</v>
      </c>
      <c r="D14" s="185" t="s">
        <v>80</v>
      </c>
      <c r="H14" s="28"/>
    </row>
    <row r="15" spans="2:8" s="1" customFormat="1" ht="16.899999999999999" customHeight="1">
      <c r="B15" s="28"/>
      <c r="C15" s="186" t="s">
        <v>447</v>
      </c>
      <c r="D15" s="187" t="s">
        <v>448</v>
      </c>
      <c r="E15" s="188" t="s">
        <v>157</v>
      </c>
      <c r="F15" s="189">
        <v>29.097000000000001</v>
      </c>
      <c r="H15" s="28"/>
    </row>
    <row r="16" spans="2:8" s="1" customFormat="1" ht="16.899999999999999" customHeight="1">
      <c r="B16" s="28"/>
      <c r="C16" s="186" t="s">
        <v>449</v>
      </c>
      <c r="D16" s="187" t="s">
        <v>450</v>
      </c>
      <c r="E16" s="188" t="s">
        <v>157</v>
      </c>
      <c r="F16" s="189">
        <v>185</v>
      </c>
      <c r="H16" s="28"/>
    </row>
    <row r="17" spans="2:8" s="1" customFormat="1" ht="16.899999999999999" customHeight="1">
      <c r="B17" s="28"/>
      <c r="C17" s="190" t="s">
        <v>1</v>
      </c>
      <c r="D17" s="190" t="s">
        <v>451</v>
      </c>
      <c r="E17" s="16" t="s">
        <v>1</v>
      </c>
      <c r="F17" s="191">
        <v>185</v>
      </c>
      <c r="H17" s="28"/>
    </row>
    <row r="18" spans="2:8" s="1" customFormat="1" ht="16.899999999999999" customHeight="1">
      <c r="B18" s="28"/>
      <c r="C18" s="186" t="s">
        <v>452</v>
      </c>
      <c r="D18" s="187" t="s">
        <v>453</v>
      </c>
      <c r="E18" s="188" t="s">
        <v>157</v>
      </c>
      <c r="F18" s="189">
        <v>1</v>
      </c>
      <c r="H18" s="28"/>
    </row>
    <row r="19" spans="2:8" s="1" customFormat="1" ht="16.899999999999999" customHeight="1">
      <c r="B19" s="28"/>
      <c r="C19" s="190" t="s">
        <v>1</v>
      </c>
      <c r="D19" s="190" t="s">
        <v>82</v>
      </c>
      <c r="E19" s="16" t="s">
        <v>1</v>
      </c>
      <c r="F19" s="191">
        <v>1</v>
      </c>
      <c r="H19" s="28"/>
    </row>
    <row r="20" spans="2:8" s="1" customFormat="1" ht="16.899999999999999" customHeight="1">
      <c r="B20" s="28"/>
      <c r="C20" s="186" t="s">
        <v>441</v>
      </c>
      <c r="D20" s="187" t="s">
        <v>442</v>
      </c>
      <c r="E20" s="188" t="s">
        <v>1</v>
      </c>
      <c r="F20" s="189">
        <v>331.74599999999998</v>
      </c>
      <c r="H20" s="28"/>
    </row>
    <row r="21" spans="2:8" s="1" customFormat="1" ht="16.899999999999999" customHeight="1">
      <c r="B21" s="28"/>
      <c r="C21" s="186" t="s">
        <v>454</v>
      </c>
      <c r="D21" s="187" t="s">
        <v>455</v>
      </c>
      <c r="E21" s="188" t="s">
        <v>1</v>
      </c>
      <c r="F21" s="189">
        <v>44.164000000000001</v>
      </c>
      <c r="H21" s="28"/>
    </row>
    <row r="22" spans="2:8" s="1" customFormat="1" ht="16.899999999999999" customHeight="1">
      <c r="B22" s="28"/>
      <c r="C22" s="186" t="s">
        <v>456</v>
      </c>
      <c r="D22" s="187" t="s">
        <v>457</v>
      </c>
      <c r="E22" s="188" t="s">
        <v>1</v>
      </c>
      <c r="F22" s="189">
        <v>249.97</v>
      </c>
      <c r="H22" s="28"/>
    </row>
    <row r="23" spans="2:8" s="1" customFormat="1" ht="16.899999999999999" customHeight="1">
      <c r="B23" s="28"/>
      <c r="C23" s="190" t="s">
        <v>1</v>
      </c>
      <c r="D23" s="190" t="s">
        <v>458</v>
      </c>
      <c r="E23" s="16" t="s">
        <v>1</v>
      </c>
      <c r="F23" s="191">
        <v>249.97</v>
      </c>
      <c r="H23" s="28"/>
    </row>
    <row r="24" spans="2:8" s="1" customFormat="1" ht="16.899999999999999" customHeight="1">
      <c r="B24" s="28"/>
      <c r="C24" s="190" t="s">
        <v>1</v>
      </c>
      <c r="D24" s="190" t="s">
        <v>179</v>
      </c>
      <c r="E24" s="16" t="s">
        <v>1</v>
      </c>
      <c r="F24" s="191">
        <v>249.97</v>
      </c>
      <c r="H24" s="28"/>
    </row>
    <row r="25" spans="2:8" s="1" customFormat="1" ht="16.899999999999999" customHeight="1">
      <c r="B25" s="28"/>
      <c r="C25" s="186" t="s">
        <v>459</v>
      </c>
      <c r="D25" s="187" t="s">
        <v>460</v>
      </c>
      <c r="E25" s="188" t="s">
        <v>1</v>
      </c>
      <c r="F25" s="189">
        <v>46.854999999999997</v>
      </c>
      <c r="H25" s="28"/>
    </row>
    <row r="26" spans="2:8" s="1" customFormat="1" ht="16.899999999999999" customHeight="1">
      <c r="B26" s="28"/>
      <c r="C26" s="190" t="s">
        <v>1</v>
      </c>
      <c r="D26" s="190" t="s">
        <v>461</v>
      </c>
      <c r="E26" s="16" t="s">
        <v>1</v>
      </c>
      <c r="F26" s="191">
        <v>46.854999999999997</v>
      </c>
      <c r="H26" s="28"/>
    </row>
    <row r="27" spans="2:8" s="1" customFormat="1" ht="16.899999999999999" customHeight="1">
      <c r="B27" s="28"/>
      <c r="C27" s="190" t="s">
        <v>1</v>
      </c>
      <c r="D27" s="190" t="s">
        <v>179</v>
      </c>
      <c r="E27" s="16" t="s">
        <v>1</v>
      </c>
      <c r="F27" s="191">
        <v>46.854999999999997</v>
      </c>
      <c r="H27" s="28"/>
    </row>
    <row r="28" spans="2:8" s="1" customFormat="1" ht="16.899999999999999" customHeight="1">
      <c r="B28" s="28"/>
      <c r="C28" s="186" t="s">
        <v>462</v>
      </c>
      <c r="D28" s="187" t="s">
        <v>463</v>
      </c>
      <c r="E28" s="188" t="s">
        <v>1</v>
      </c>
      <c r="F28" s="189">
        <v>26.815999999999999</v>
      </c>
      <c r="H28" s="28"/>
    </row>
    <row r="29" spans="2:8" s="1" customFormat="1" ht="16.899999999999999" customHeight="1">
      <c r="B29" s="28"/>
      <c r="C29" s="190" t="s">
        <v>1</v>
      </c>
      <c r="D29" s="190" t="s">
        <v>464</v>
      </c>
      <c r="E29" s="16" t="s">
        <v>1</v>
      </c>
      <c r="F29" s="191">
        <v>26.815999999999999</v>
      </c>
      <c r="H29" s="28"/>
    </row>
    <row r="30" spans="2:8" s="1" customFormat="1" ht="16.899999999999999" customHeight="1">
      <c r="B30" s="28"/>
      <c r="C30" s="190" t="s">
        <v>1</v>
      </c>
      <c r="D30" s="190" t="s">
        <v>179</v>
      </c>
      <c r="E30" s="16" t="s">
        <v>1</v>
      </c>
      <c r="F30" s="191">
        <v>26.815999999999999</v>
      </c>
      <c r="H30" s="28"/>
    </row>
    <row r="31" spans="2:8" s="1" customFormat="1" ht="16.899999999999999" customHeight="1">
      <c r="B31" s="28"/>
      <c r="C31" s="186" t="s">
        <v>465</v>
      </c>
      <c r="D31" s="187" t="s">
        <v>466</v>
      </c>
      <c r="E31" s="188" t="s">
        <v>1</v>
      </c>
      <c r="F31" s="189">
        <v>2.2629999999999999</v>
      </c>
      <c r="H31" s="28"/>
    </row>
    <row r="32" spans="2:8" s="1" customFormat="1" ht="16.899999999999999" customHeight="1">
      <c r="B32" s="28"/>
      <c r="C32" s="190" t="s">
        <v>1</v>
      </c>
      <c r="D32" s="190" t="s">
        <v>467</v>
      </c>
      <c r="E32" s="16" t="s">
        <v>1</v>
      </c>
      <c r="F32" s="191">
        <v>2.2629999999999999</v>
      </c>
      <c r="H32" s="28"/>
    </row>
    <row r="33" spans="2:8" s="1" customFormat="1" ht="16.899999999999999" customHeight="1">
      <c r="B33" s="28"/>
      <c r="C33" s="190" t="s">
        <v>1</v>
      </c>
      <c r="D33" s="190" t="s">
        <v>179</v>
      </c>
      <c r="E33" s="16" t="s">
        <v>1</v>
      </c>
      <c r="F33" s="191">
        <v>2.2629999999999999</v>
      </c>
      <c r="H33" s="28"/>
    </row>
    <row r="34" spans="2:8" s="1" customFormat="1" ht="16.899999999999999" customHeight="1">
      <c r="B34" s="28"/>
      <c r="C34" s="186" t="s">
        <v>468</v>
      </c>
      <c r="D34" s="187" t="s">
        <v>469</v>
      </c>
      <c r="E34" s="188" t="s">
        <v>1</v>
      </c>
      <c r="F34" s="189">
        <v>44.744999999999997</v>
      </c>
      <c r="H34" s="28"/>
    </row>
    <row r="35" spans="2:8" s="1" customFormat="1" ht="16.899999999999999" customHeight="1">
      <c r="B35" s="28"/>
      <c r="C35" s="190" t="s">
        <v>1</v>
      </c>
      <c r="D35" s="190" t="s">
        <v>470</v>
      </c>
      <c r="E35" s="16" t="s">
        <v>1</v>
      </c>
      <c r="F35" s="191">
        <v>44.744999999999997</v>
      </c>
      <c r="H35" s="28"/>
    </row>
    <row r="36" spans="2:8" s="1" customFormat="1" ht="16.899999999999999" customHeight="1">
      <c r="B36" s="28"/>
      <c r="C36" s="190" t="s">
        <v>1</v>
      </c>
      <c r="D36" s="190" t="s">
        <v>179</v>
      </c>
      <c r="E36" s="16" t="s">
        <v>1</v>
      </c>
      <c r="F36" s="191">
        <v>44.744999999999997</v>
      </c>
      <c r="H36" s="28"/>
    </row>
    <row r="37" spans="2:8" s="1" customFormat="1" ht="16.899999999999999" customHeight="1">
      <c r="B37" s="28"/>
      <c r="C37" s="186" t="s">
        <v>471</v>
      </c>
      <c r="D37" s="187" t="s">
        <v>472</v>
      </c>
      <c r="E37" s="188" t="s">
        <v>1</v>
      </c>
      <c r="F37" s="189">
        <v>9.9819999999999993</v>
      </c>
      <c r="H37" s="28"/>
    </row>
    <row r="38" spans="2:8" s="1" customFormat="1" ht="16.899999999999999" customHeight="1">
      <c r="B38" s="28"/>
      <c r="C38" s="190" t="s">
        <v>1</v>
      </c>
      <c r="D38" s="190" t="s">
        <v>473</v>
      </c>
      <c r="E38" s="16" t="s">
        <v>1</v>
      </c>
      <c r="F38" s="191">
        <v>9.9819999999999993</v>
      </c>
      <c r="H38" s="28"/>
    </row>
    <row r="39" spans="2:8" s="1" customFormat="1" ht="16.899999999999999" customHeight="1">
      <c r="B39" s="28"/>
      <c r="C39" s="190" t="s">
        <v>1</v>
      </c>
      <c r="D39" s="190" t="s">
        <v>179</v>
      </c>
      <c r="E39" s="16" t="s">
        <v>1</v>
      </c>
      <c r="F39" s="191">
        <v>9.9819999999999993</v>
      </c>
      <c r="H39" s="28"/>
    </row>
    <row r="40" spans="2:8" s="1" customFormat="1" ht="16.899999999999999" customHeight="1">
      <c r="B40" s="28"/>
      <c r="C40" s="186" t="s">
        <v>474</v>
      </c>
      <c r="D40" s="187" t="s">
        <v>475</v>
      </c>
      <c r="E40" s="188" t="s">
        <v>1</v>
      </c>
      <c r="F40" s="189">
        <v>11.752000000000001</v>
      </c>
      <c r="H40" s="28"/>
    </row>
    <row r="41" spans="2:8" s="1" customFormat="1" ht="16.899999999999999" customHeight="1">
      <c r="B41" s="28"/>
      <c r="C41" s="190" t="s">
        <v>1</v>
      </c>
      <c r="D41" s="190" t="s">
        <v>476</v>
      </c>
      <c r="E41" s="16" t="s">
        <v>1</v>
      </c>
      <c r="F41" s="191">
        <v>11.752000000000001</v>
      </c>
      <c r="H41" s="28"/>
    </row>
    <row r="42" spans="2:8" s="1" customFormat="1" ht="16.899999999999999" customHeight="1">
      <c r="B42" s="28"/>
      <c r="C42" s="190" t="s">
        <v>1</v>
      </c>
      <c r="D42" s="190" t="s">
        <v>179</v>
      </c>
      <c r="E42" s="16" t="s">
        <v>1</v>
      </c>
      <c r="F42" s="191">
        <v>11.752000000000001</v>
      </c>
      <c r="H42" s="28"/>
    </row>
    <row r="43" spans="2:8" s="1" customFormat="1" ht="16.899999999999999" customHeight="1">
      <c r="B43" s="28"/>
      <c r="C43" s="186" t="s">
        <v>477</v>
      </c>
      <c r="D43" s="187" t="s">
        <v>478</v>
      </c>
      <c r="E43" s="188" t="s">
        <v>1</v>
      </c>
      <c r="F43" s="189">
        <v>103.086</v>
      </c>
      <c r="H43" s="28"/>
    </row>
    <row r="44" spans="2:8" s="1" customFormat="1" ht="16.899999999999999" customHeight="1">
      <c r="B44" s="28"/>
      <c r="C44" s="190" t="s">
        <v>1</v>
      </c>
      <c r="D44" s="190" t="s">
        <v>479</v>
      </c>
      <c r="E44" s="16" t="s">
        <v>1</v>
      </c>
      <c r="F44" s="191">
        <v>103.086</v>
      </c>
      <c r="H44" s="28"/>
    </row>
    <row r="45" spans="2:8" s="1" customFormat="1" ht="16.899999999999999" customHeight="1">
      <c r="B45" s="28"/>
      <c r="C45" s="190" t="s">
        <v>1</v>
      </c>
      <c r="D45" s="190" t="s">
        <v>179</v>
      </c>
      <c r="E45" s="16" t="s">
        <v>1</v>
      </c>
      <c r="F45" s="191">
        <v>103.086</v>
      </c>
      <c r="H45" s="28"/>
    </row>
    <row r="46" spans="2:8" s="1" customFormat="1" ht="16.899999999999999" customHeight="1">
      <c r="B46" s="28"/>
      <c r="C46" s="186" t="s">
        <v>480</v>
      </c>
      <c r="D46" s="187" t="s">
        <v>481</v>
      </c>
      <c r="E46" s="188" t="s">
        <v>1</v>
      </c>
      <c r="F46" s="189">
        <v>174.54</v>
      </c>
      <c r="H46" s="28"/>
    </row>
    <row r="47" spans="2:8" s="1" customFormat="1" ht="16.899999999999999" customHeight="1">
      <c r="B47" s="28"/>
      <c r="C47" s="190" t="s">
        <v>1</v>
      </c>
      <c r="D47" s="190" t="s">
        <v>482</v>
      </c>
      <c r="E47" s="16" t="s">
        <v>1</v>
      </c>
      <c r="F47" s="191">
        <v>174.54</v>
      </c>
      <c r="H47" s="28"/>
    </row>
    <row r="48" spans="2:8" s="1" customFormat="1" ht="16.899999999999999" customHeight="1">
      <c r="B48" s="28"/>
      <c r="C48" s="190" t="s">
        <v>1</v>
      </c>
      <c r="D48" s="190" t="s">
        <v>179</v>
      </c>
      <c r="E48" s="16" t="s">
        <v>1</v>
      </c>
      <c r="F48" s="191">
        <v>174.54</v>
      </c>
      <c r="H48" s="28"/>
    </row>
    <row r="49" spans="2:8" s="1" customFormat="1" ht="16.899999999999999" customHeight="1">
      <c r="B49" s="28"/>
      <c r="C49" s="186" t="s">
        <v>483</v>
      </c>
      <c r="D49" s="187" t="s">
        <v>484</v>
      </c>
      <c r="E49" s="188" t="s">
        <v>1</v>
      </c>
      <c r="F49" s="189">
        <v>64.962000000000003</v>
      </c>
      <c r="H49" s="28"/>
    </row>
    <row r="50" spans="2:8" s="1" customFormat="1" ht="16.899999999999999" customHeight="1">
      <c r="B50" s="28"/>
      <c r="C50" s="190" t="s">
        <v>1</v>
      </c>
      <c r="D50" s="190" t="s">
        <v>485</v>
      </c>
      <c r="E50" s="16" t="s">
        <v>1</v>
      </c>
      <c r="F50" s="191">
        <v>64.962000000000003</v>
      </c>
      <c r="H50" s="28"/>
    </row>
    <row r="51" spans="2:8" s="1" customFormat="1" ht="16.899999999999999" customHeight="1">
      <c r="B51" s="28"/>
      <c r="C51" s="190" t="s">
        <v>1</v>
      </c>
      <c r="D51" s="190" t="s">
        <v>179</v>
      </c>
      <c r="E51" s="16" t="s">
        <v>1</v>
      </c>
      <c r="F51" s="191">
        <v>64.962000000000003</v>
      </c>
      <c r="H51" s="28"/>
    </row>
    <row r="52" spans="2:8" s="1" customFormat="1" ht="16.899999999999999" customHeight="1">
      <c r="B52" s="28"/>
      <c r="C52" s="186" t="s">
        <v>486</v>
      </c>
      <c r="D52" s="187" t="s">
        <v>487</v>
      </c>
      <c r="E52" s="188" t="s">
        <v>1</v>
      </c>
      <c r="F52" s="189">
        <v>49.414999999999999</v>
      </c>
      <c r="H52" s="28"/>
    </row>
    <row r="53" spans="2:8" s="1" customFormat="1" ht="16.899999999999999" customHeight="1">
      <c r="B53" s="28"/>
      <c r="C53" s="190" t="s">
        <v>1</v>
      </c>
      <c r="D53" s="190" t="s">
        <v>488</v>
      </c>
      <c r="E53" s="16" t="s">
        <v>1</v>
      </c>
      <c r="F53" s="191">
        <v>49.414999999999999</v>
      </c>
      <c r="H53" s="28"/>
    </row>
    <row r="54" spans="2:8" s="1" customFormat="1" ht="16.899999999999999" customHeight="1">
      <c r="B54" s="28"/>
      <c r="C54" s="190" t="s">
        <v>1</v>
      </c>
      <c r="D54" s="190" t="s">
        <v>179</v>
      </c>
      <c r="E54" s="16" t="s">
        <v>1</v>
      </c>
      <c r="F54" s="191">
        <v>49.414999999999999</v>
      </c>
      <c r="H54" s="28"/>
    </row>
    <row r="55" spans="2:8" s="1" customFormat="1" ht="16.899999999999999" customHeight="1">
      <c r="B55" s="28"/>
      <c r="C55" s="186" t="s">
        <v>489</v>
      </c>
      <c r="D55" s="187" t="s">
        <v>490</v>
      </c>
      <c r="E55" s="188" t="s">
        <v>1</v>
      </c>
      <c r="F55" s="189">
        <v>13.145</v>
      </c>
      <c r="H55" s="28"/>
    </row>
    <row r="56" spans="2:8" s="1" customFormat="1" ht="16.899999999999999" customHeight="1">
      <c r="B56" s="28"/>
      <c r="C56" s="190" t="s">
        <v>1</v>
      </c>
      <c r="D56" s="190" t="s">
        <v>491</v>
      </c>
      <c r="E56" s="16" t="s">
        <v>1</v>
      </c>
      <c r="F56" s="191">
        <v>13.145</v>
      </c>
      <c r="H56" s="28"/>
    </row>
    <row r="57" spans="2:8" s="1" customFormat="1" ht="16.899999999999999" customHeight="1">
      <c r="B57" s="28"/>
      <c r="C57" s="190" t="s">
        <v>1</v>
      </c>
      <c r="D57" s="190" t="s">
        <v>179</v>
      </c>
      <c r="E57" s="16" t="s">
        <v>1</v>
      </c>
      <c r="F57" s="191">
        <v>13.145</v>
      </c>
      <c r="H57" s="28"/>
    </row>
    <row r="58" spans="2:8" s="1" customFormat="1" ht="16.899999999999999" customHeight="1">
      <c r="B58" s="28"/>
      <c r="C58" s="186" t="s">
        <v>492</v>
      </c>
      <c r="D58" s="187" t="s">
        <v>493</v>
      </c>
      <c r="E58" s="188" t="s">
        <v>1</v>
      </c>
      <c r="F58" s="189">
        <v>29.015999999999998</v>
      </c>
      <c r="H58" s="28"/>
    </row>
    <row r="59" spans="2:8" s="1" customFormat="1" ht="16.899999999999999" customHeight="1">
      <c r="B59" s="28"/>
      <c r="C59" s="190" t="s">
        <v>1</v>
      </c>
      <c r="D59" s="190" t="s">
        <v>494</v>
      </c>
      <c r="E59" s="16" t="s">
        <v>1</v>
      </c>
      <c r="F59" s="191">
        <v>29.015999999999998</v>
      </c>
      <c r="H59" s="28"/>
    </row>
    <row r="60" spans="2:8" s="1" customFormat="1" ht="16.899999999999999" customHeight="1">
      <c r="B60" s="28"/>
      <c r="C60" s="190" t="s">
        <v>1</v>
      </c>
      <c r="D60" s="190" t="s">
        <v>179</v>
      </c>
      <c r="E60" s="16" t="s">
        <v>1</v>
      </c>
      <c r="F60" s="191">
        <v>29.015999999999998</v>
      </c>
      <c r="H60" s="28"/>
    </row>
    <row r="61" spans="2:8" s="1" customFormat="1" ht="16.899999999999999" customHeight="1">
      <c r="B61" s="28"/>
      <c r="C61" s="186" t="s">
        <v>495</v>
      </c>
      <c r="D61" s="187" t="s">
        <v>496</v>
      </c>
      <c r="E61" s="188" t="s">
        <v>1</v>
      </c>
      <c r="F61" s="189">
        <v>30.88</v>
      </c>
      <c r="H61" s="28"/>
    </row>
    <row r="62" spans="2:8" s="1" customFormat="1" ht="16.899999999999999" customHeight="1">
      <c r="B62" s="28"/>
      <c r="C62" s="190" t="s">
        <v>1</v>
      </c>
      <c r="D62" s="190" t="s">
        <v>497</v>
      </c>
      <c r="E62" s="16" t="s">
        <v>1</v>
      </c>
      <c r="F62" s="191">
        <v>30.88</v>
      </c>
      <c r="H62" s="28"/>
    </row>
    <row r="63" spans="2:8" s="1" customFormat="1" ht="16.899999999999999" customHeight="1">
      <c r="B63" s="28"/>
      <c r="C63" s="190" t="s">
        <v>1</v>
      </c>
      <c r="D63" s="190" t="s">
        <v>179</v>
      </c>
      <c r="E63" s="16" t="s">
        <v>1</v>
      </c>
      <c r="F63" s="191">
        <v>30.88</v>
      </c>
      <c r="H63" s="28"/>
    </row>
    <row r="64" spans="2:8" s="1" customFormat="1" ht="16.899999999999999" customHeight="1">
      <c r="B64" s="28"/>
      <c r="C64" s="186" t="s">
        <v>498</v>
      </c>
      <c r="D64" s="187" t="s">
        <v>499</v>
      </c>
      <c r="E64" s="188" t="s">
        <v>1</v>
      </c>
      <c r="F64" s="189">
        <v>178.36</v>
      </c>
      <c r="H64" s="28"/>
    </row>
    <row r="65" spans="2:8" s="1" customFormat="1" ht="16.899999999999999" customHeight="1">
      <c r="B65" s="28"/>
      <c r="C65" s="190" t="s">
        <v>1</v>
      </c>
      <c r="D65" s="190" t="s">
        <v>500</v>
      </c>
      <c r="E65" s="16" t="s">
        <v>1</v>
      </c>
      <c r="F65" s="191">
        <v>178.36</v>
      </c>
      <c r="H65" s="28"/>
    </row>
    <row r="66" spans="2:8" s="1" customFormat="1" ht="16.899999999999999" customHeight="1">
      <c r="B66" s="28"/>
      <c r="C66" s="190" t="s">
        <v>1</v>
      </c>
      <c r="D66" s="190" t="s">
        <v>179</v>
      </c>
      <c r="E66" s="16" t="s">
        <v>1</v>
      </c>
      <c r="F66" s="191">
        <v>178.36</v>
      </c>
      <c r="H66" s="28"/>
    </row>
    <row r="67" spans="2:8" s="1" customFormat="1" ht="16.899999999999999" customHeight="1">
      <c r="B67" s="28"/>
      <c r="C67" s="186" t="s">
        <v>501</v>
      </c>
      <c r="D67" s="187" t="s">
        <v>502</v>
      </c>
      <c r="E67" s="188" t="s">
        <v>1</v>
      </c>
      <c r="F67" s="189">
        <v>104.45</v>
      </c>
      <c r="H67" s="28"/>
    </row>
    <row r="68" spans="2:8" s="1" customFormat="1" ht="16.899999999999999" customHeight="1">
      <c r="B68" s="28"/>
      <c r="C68" s="190" t="s">
        <v>1</v>
      </c>
      <c r="D68" s="190" t="s">
        <v>503</v>
      </c>
      <c r="E68" s="16" t="s">
        <v>1</v>
      </c>
      <c r="F68" s="191">
        <v>104.45</v>
      </c>
      <c r="H68" s="28"/>
    </row>
    <row r="69" spans="2:8" s="1" customFormat="1" ht="16.899999999999999" customHeight="1">
      <c r="B69" s="28"/>
      <c r="C69" s="190" t="s">
        <v>1</v>
      </c>
      <c r="D69" s="190" t="s">
        <v>179</v>
      </c>
      <c r="E69" s="16" t="s">
        <v>1</v>
      </c>
      <c r="F69" s="191">
        <v>104.45</v>
      </c>
      <c r="H69" s="28"/>
    </row>
    <row r="70" spans="2:8" s="1" customFormat="1" ht="16.899999999999999" customHeight="1">
      <c r="B70" s="28"/>
      <c r="C70" s="186" t="s">
        <v>504</v>
      </c>
      <c r="D70" s="187" t="s">
        <v>505</v>
      </c>
      <c r="E70" s="188" t="s">
        <v>1</v>
      </c>
      <c r="F70" s="189">
        <v>8.7029999999999994</v>
      </c>
      <c r="H70" s="28"/>
    </row>
    <row r="71" spans="2:8" s="1" customFormat="1" ht="16.899999999999999" customHeight="1">
      <c r="B71" s="28"/>
      <c r="C71" s="190" t="s">
        <v>1</v>
      </c>
      <c r="D71" s="190" t="s">
        <v>506</v>
      </c>
      <c r="E71" s="16" t="s">
        <v>1</v>
      </c>
      <c r="F71" s="191">
        <v>8.7029999999999994</v>
      </c>
      <c r="H71" s="28"/>
    </row>
    <row r="72" spans="2:8" s="1" customFormat="1" ht="16.899999999999999" customHeight="1">
      <c r="B72" s="28"/>
      <c r="C72" s="190" t="s">
        <v>1</v>
      </c>
      <c r="D72" s="190" t="s">
        <v>179</v>
      </c>
      <c r="E72" s="16" t="s">
        <v>1</v>
      </c>
      <c r="F72" s="191">
        <v>8.7029999999999994</v>
      </c>
      <c r="H72" s="28"/>
    </row>
    <row r="73" spans="2:8" s="1" customFormat="1" ht="16.899999999999999" customHeight="1">
      <c r="B73" s="28"/>
      <c r="C73" s="186" t="s">
        <v>507</v>
      </c>
      <c r="D73" s="187" t="s">
        <v>508</v>
      </c>
      <c r="E73" s="188" t="s">
        <v>1</v>
      </c>
      <c r="F73" s="189">
        <v>427.10500000000002</v>
      </c>
      <c r="H73" s="28"/>
    </row>
    <row r="74" spans="2:8" s="1" customFormat="1" ht="16.899999999999999" customHeight="1">
      <c r="B74" s="28"/>
      <c r="C74" s="190" t="s">
        <v>1</v>
      </c>
      <c r="D74" s="190" t="s">
        <v>509</v>
      </c>
      <c r="E74" s="16" t="s">
        <v>1</v>
      </c>
      <c r="F74" s="191">
        <v>427.10500000000002</v>
      </c>
      <c r="H74" s="28"/>
    </row>
    <row r="75" spans="2:8" s="1" customFormat="1" ht="16.899999999999999" customHeight="1">
      <c r="B75" s="28"/>
      <c r="C75" s="190" t="s">
        <v>1</v>
      </c>
      <c r="D75" s="190" t="s">
        <v>179</v>
      </c>
      <c r="E75" s="16" t="s">
        <v>1</v>
      </c>
      <c r="F75" s="191">
        <v>427.10500000000002</v>
      </c>
      <c r="H75" s="28"/>
    </row>
    <row r="76" spans="2:8" s="1" customFormat="1" ht="16.899999999999999" customHeight="1">
      <c r="B76" s="28"/>
      <c r="C76" s="186" t="s">
        <v>510</v>
      </c>
      <c r="D76" s="187" t="s">
        <v>508</v>
      </c>
      <c r="E76" s="188" t="s">
        <v>1</v>
      </c>
      <c r="F76" s="189">
        <v>402.702</v>
      </c>
      <c r="H76" s="28"/>
    </row>
    <row r="77" spans="2:8" s="1" customFormat="1" ht="16.899999999999999" customHeight="1">
      <c r="B77" s="28"/>
      <c r="C77" s="190" t="s">
        <v>1</v>
      </c>
      <c r="D77" s="190" t="s">
        <v>511</v>
      </c>
      <c r="E77" s="16" t="s">
        <v>1</v>
      </c>
      <c r="F77" s="191">
        <v>402.702</v>
      </c>
      <c r="H77" s="28"/>
    </row>
    <row r="78" spans="2:8" s="1" customFormat="1" ht="16.899999999999999" customHeight="1">
      <c r="B78" s="28"/>
      <c r="C78" s="190" t="s">
        <v>1</v>
      </c>
      <c r="D78" s="190" t="s">
        <v>179</v>
      </c>
      <c r="E78" s="16" t="s">
        <v>1</v>
      </c>
      <c r="F78" s="191">
        <v>402.702</v>
      </c>
      <c r="H78" s="28"/>
    </row>
    <row r="79" spans="2:8" s="1" customFormat="1" ht="16.899999999999999" customHeight="1">
      <c r="B79" s="28"/>
      <c r="C79" s="186" t="s">
        <v>512</v>
      </c>
      <c r="D79" s="187" t="s">
        <v>513</v>
      </c>
      <c r="E79" s="188" t="s">
        <v>1</v>
      </c>
      <c r="F79" s="189">
        <v>92.034999999999997</v>
      </c>
      <c r="H79" s="28"/>
    </row>
    <row r="80" spans="2:8" s="1" customFormat="1" ht="16.899999999999999" customHeight="1">
      <c r="B80" s="28"/>
      <c r="C80" s="190" t="s">
        <v>1</v>
      </c>
      <c r="D80" s="190" t="s">
        <v>514</v>
      </c>
      <c r="E80" s="16" t="s">
        <v>1</v>
      </c>
      <c r="F80" s="191">
        <v>92.034999999999997</v>
      </c>
      <c r="H80" s="28"/>
    </row>
    <row r="81" spans="2:8" s="1" customFormat="1" ht="16.899999999999999" customHeight="1">
      <c r="B81" s="28"/>
      <c r="C81" s="190" t="s">
        <v>1</v>
      </c>
      <c r="D81" s="190" t="s">
        <v>179</v>
      </c>
      <c r="E81" s="16" t="s">
        <v>1</v>
      </c>
      <c r="F81" s="191">
        <v>92.034999999999997</v>
      </c>
      <c r="H81" s="28"/>
    </row>
    <row r="82" spans="2:8" s="1" customFormat="1" ht="16.899999999999999" customHeight="1">
      <c r="B82" s="28"/>
      <c r="C82" s="186" t="s">
        <v>515</v>
      </c>
      <c r="D82" s="187" t="s">
        <v>516</v>
      </c>
      <c r="E82" s="188" t="s">
        <v>1</v>
      </c>
      <c r="F82" s="189">
        <v>27.105</v>
      </c>
      <c r="H82" s="28"/>
    </row>
    <row r="83" spans="2:8" s="1" customFormat="1" ht="16.899999999999999" customHeight="1">
      <c r="B83" s="28"/>
      <c r="C83" s="190" t="s">
        <v>1</v>
      </c>
      <c r="D83" s="190" t="s">
        <v>517</v>
      </c>
      <c r="E83" s="16" t="s">
        <v>1</v>
      </c>
      <c r="F83" s="191">
        <v>27.105</v>
      </c>
      <c r="H83" s="28"/>
    </row>
    <row r="84" spans="2:8" s="1" customFormat="1" ht="16.899999999999999" customHeight="1">
      <c r="B84" s="28"/>
      <c r="C84" s="190" t="s">
        <v>1</v>
      </c>
      <c r="D84" s="190" t="s">
        <v>179</v>
      </c>
      <c r="E84" s="16" t="s">
        <v>1</v>
      </c>
      <c r="F84" s="191">
        <v>27.105</v>
      </c>
      <c r="H84" s="28"/>
    </row>
    <row r="85" spans="2:8" s="1" customFormat="1" ht="16.899999999999999" customHeight="1">
      <c r="B85" s="28"/>
      <c r="C85" s="186" t="s">
        <v>518</v>
      </c>
      <c r="D85" s="187" t="s">
        <v>519</v>
      </c>
      <c r="E85" s="188" t="s">
        <v>1</v>
      </c>
      <c r="F85" s="189">
        <v>48.853999999999999</v>
      </c>
      <c r="H85" s="28"/>
    </row>
    <row r="86" spans="2:8" s="1" customFormat="1" ht="16.899999999999999" customHeight="1">
      <c r="B86" s="28"/>
      <c r="C86" s="190" t="s">
        <v>1</v>
      </c>
      <c r="D86" s="190" t="s">
        <v>520</v>
      </c>
      <c r="E86" s="16" t="s">
        <v>1</v>
      </c>
      <c r="F86" s="191">
        <v>48.853999999999999</v>
      </c>
      <c r="H86" s="28"/>
    </row>
    <row r="87" spans="2:8" s="1" customFormat="1" ht="16.899999999999999" customHeight="1">
      <c r="B87" s="28"/>
      <c r="C87" s="190" t="s">
        <v>1</v>
      </c>
      <c r="D87" s="190" t="s">
        <v>179</v>
      </c>
      <c r="E87" s="16" t="s">
        <v>1</v>
      </c>
      <c r="F87" s="191">
        <v>48.853999999999999</v>
      </c>
      <c r="H87" s="28"/>
    </row>
    <row r="88" spans="2:8" s="1" customFormat="1" ht="16.899999999999999" customHeight="1">
      <c r="B88" s="28"/>
      <c r="C88" s="186" t="s">
        <v>521</v>
      </c>
      <c r="D88" s="187" t="s">
        <v>522</v>
      </c>
      <c r="E88" s="188" t="s">
        <v>1</v>
      </c>
      <c r="F88" s="189">
        <v>188.422</v>
      </c>
      <c r="H88" s="28"/>
    </row>
    <row r="89" spans="2:8" s="1" customFormat="1" ht="16.899999999999999" customHeight="1">
      <c r="B89" s="28"/>
      <c r="C89" s="190" t="s">
        <v>1</v>
      </c>
      <c r="D89" s="190" t="s">
        <v>523</v>
      </c>
      <c r="E89" s="16" t="s">
        <v>1</v>
      </c>
      <c r="F89" s="191">
        <v>188.422</v>
      </c>
      <c r="H89" s="28"/>
    </row>
    <row r="90" spans="2:8" s="1" customFormat="1" ht="16.899999999999999" customHeight="1">
      <c r="B90" s="28"/>
      <c r="C90" s="190" t="s">
        <v>1</v>
      </c>
      <c r="D90" s="190" t="s">
        <v>179</v>
      </c>
      <c r="E90" s="16" t="s">
        <v>1</v>
      </c>
      <c r="F90" s="191">
        <v>188.422</v>
      </c>
      <c r="H90" s="28"/>
    </row>
    <row r="91" spans="2:8" s="1" customFormat="1" ht="16.899999999999999" customHeight="1">
      <c r="B91" s="28"/>
      <c r="C91" s="186" t="s">
        <v>524</v>
      </c>
      <c r="D91" s="187" t="s">
        <v>525</v>
      </c>
      <c r="E91" s="188" t="s">
        <v>1</v>
      </c>
      <c r="F91" s="189">
        <v>97.77</v>
      </c>
      <c r="H91" s="28"/>
    </row>
    <row r="92" spans="2:8" s="1" customFormat="1" ht="16.899999999999999" customHeight="1">
      <c r="B92" s="28"/>
      <c r="C92" s="190" t="s">
        <v>1</v>
      </c>
      <c r="D92" s="190" t="s">
        <v>526</v>
      </c>
      <c r="E92" s="16" t="s">
        <v>1</v>
      </c>
      <c r="F92" s="191">
        <v>97.77</v>
      </c>
      <c r="H92" s="28"/>
    </row>
    <row r="93" spans="2:8" s="1" customFormat="1" ht="16.899999999999999" customHeight="1">
      <c r="B93" s="28"/>
      <c r="C93" s="190" t="s">
        <v>1</v>
      </c>
      <c r="D93" s="190" t="s">
        <v>179</v>
      </c>
      <c r="E93" s="16" t="s">
        <v>1</v>
      </c>
      <c r="F93" s="191">
        <v>97.77</v>
      </c>
      <c r="H93" s="28"/>
    </row>
    <row r="94" spans="2:8" s="1" customFormat="1" ht="16.899999999999999" customHeight="1">
      <c r="B94" s="28"/>
      <c r="C94" s="186" t="s">
        <v>527</v>
      </c>
      <c r="D94" s="187" t="s">
        <v>528</v>
      </c>
      <c r="E94" s="188" t="s">
        <v>1</v>
      </c>
      <c r="F94" s="189">
        <v>508.37599999999998</v>
      </c>
      <c r="H94" s="28"/>
    </row>
    <row r="95" spans="2:8" s="1" customFormat="1" ht="16.899999999999999" customHeight="1">
      <c r="B95" s="28"/>
      <c r="C95" s="190" t="s">
        <v>1</v>
      </c>
      <c r="D95" s="190" t="s">
        <v>529</v>
      </c>
      <c r="E95" s="16" t="s">
        <v>1</v>
      </c>
      <c r="F95" s="191">
        <v>508.37599999999998</v>
      </c>
      <c r="H95" s="28"/>
    </row>
    <row r="96" spans="2:8" s="1" customFormat="1" ht="16.899999999999999" customHeight="1">
      <c r="B96" s="28"/>
      <c r="C96" s="190" t="s">
        <v>1</v>
      </c>
      <c r="D96" s="190" t="s">
        <v>179</v>
      </c>
      <c r="E96" s="16" t="s">
        <v>1</v>
      </c>
      <c r="F96" s="191">
        <v>508.37599999999998</v>
      </c>
      <c r="H96" s="28"/>
    </row>
    <row r="97" spans="2:8" s="1" customFormat="1" ht="16.899999999999999" customHeight="1">
      <c r="B97" s="28"/>
      <c r="C97" s="186" t="s">
        <v>530</v>
      </c>
      <c r="D97" s="187" t="s">
        <v>531</v>
      </c>
      <c r="E97" s="188" t="s">
        <v>1</v>
      </c>
      <c r="F97" s="189">
        <v>417.8</v>
      </c>
      <c r="H97" s="28"/>
    </row>
    <row r="98" spans="2:8" s="1" customFormat="1" ht="16.899999999999999" customHeight="1">
      <c r="B98" s="28"/>
      <c r="C98" s="190" t="s">
        <v>1</v>
      </c>
      <c r="D98" s="190" t="s">
        <v>532</v>
      </c>
      <c r="E98" s="16" t="s">
        <v>1</v>
      </c>
      <c r="F98" s="191">
        <v>417.8</v>
      </c>
      <c r="H98" s="28"/>
    </row>
    <row r="99" spans="2:8" s="1" customFormat="1" ht="16.899999999999999" customHeight="1">
      <c r="B99" s="28"/>
      <c r="C99" s="190" t="s">
        <v>1</v>
      </c>
      <c r="D99" s="190" t="s">
        <v>179</v>
      </c>
      <c r="E99" s="16" t="s">
        <v>1</v>
      </c>
      <c r="F99" s="191">
        <v>417.8</v>
      </c>
      <c r="H99" s="28"/>
    </row>
    <row r="100" spans="2:8" s="1" customFormat="1" ht="16.899999999999999" customHeight="1">
      <c r="B100" s="28"/>
      <c r="C100" s="186" t="s">
        <v>533</v>
      </c>
      <c r="D100" s="187" t="s">
        <v>534</v>
      </c>
      <c r="E100" s="188" t="s">
        <v>1</v>
      </c>
      <c r="F100" s="189">
        <v>59.649000000000001</v>
      </c>
      <c r="H100" s="28"/>
    </row>
    <row r="101" spans="2:8" s="1" customFormat="1" ht="16.899999999999999" customHeight="1">
      <c r="B101" s="28"/>
      <c r="C101" s="190" t="s">
        <v>1</v>
      </c>
      <c r="D101" s="190" t="s">
        <v>535</v>
      </c>
      <c r="E101" s="16" t="s">
        <v>1</v>
      </c>
      <c r="F101" s="191">
        <v>59.649000000000001</v>
      </c>
      <c r="H101" s="28"/>
    </row>
    <row r="102" spans="2:8" s="1" customFormat="1" ht="16.899999999999999" customHeight="1">
      <c r="B102" s="28"/>
      <c r="C102" s="190" t="s">
        <v>1</v>
      </c>
      <c r="D102" s="190" t="s">
        <v>179</v>
      </c>
      <c r="E102" s="16" t="s">
        <v>1</v>
      </c>
      <c r="F102" s="191">
        <v>59.649000000000001</v>
      </c>
      <c r="H102" s="28"/>
    </row>
    <row r="103" spans="2:8" s="1" customFormat="1" ht="16.899999999999999" customHeight="1">
      <c r="B103" s="28"/>
      <c r="C103" s="186" t="s">
        <v>536</v>
      </c>
      <c r="D103" s="187" t="s">
        <v>537</v>
      </c>
      <c r="E103" s="188" t="s">
        <v>1</v>
      </c>
      <c r="F103" s="189">
        <v>185.12</v>
      </c>
      <c r="H103" s="28"/>
    </row>
    <row r="104" spans="2:8" s="1" customFormat="1" ht="16.899999999999999" customHeight="1">
      <c r="B104" s="28"/>
      <c r="C104" s="190" t="s">
        <v>1</v>
      </c>
      <c r="D104" s="190" t="s">
        <v>538</v>
      </c>
      <c r="E104" s="16" t="s">
        <v>1</v>
      </c>
      <c r="F104" s="191">
        <v>185.12</v>
      </c>
      <c r="H104" s="28"/>
    </row>
    <row r="105" spans="2:8" s="1" customFormat="1" ht="16.899999999999999" customHeight="1">
      <c r="B105" s="28"/>
      <c r="C105" s="190" t="s">
        <v>1</v>
      </c>
      <c r="D105" s="190" t="s">
        <v>179</v>
      </c>
      <c r="E105" s="16" t="s">
        <v>1</v>
      </c>
      <c r="F105" s="191">
        <v>185.12</v>
      </c>
      <c r="H105" s="28"/>
    </row>
    <row r="106" spans="2:8" s="1" customFormat="1" ht="16.899999999999999" customHeight="1">
      <c r="B106" s="28"/>
      <c r="C106" s="186" t="s">
        <v>539</v>
      </c>
      <c r="D106" s="187" t="s">
        <v>540</v>
      </c>
      <c r="E106" s="188" t="s">
        <v>1</v>
      </c>
      <c r="F106" s="189">
        <v>103.26300000000001</v>
      </c>
      <c r="H106" s="28"/>
    </row>
    <row r="107" spans="2:8" s="1" customFormat="1" ht="16.899999999999999" customHeight="1">
      <c r="B107" s="28"/>
      <c r="C107" s="190" t="s">
        <v>1</v>
      </c>
      <c r="D107" s="190" t="s">
        <v>541</v>
      </c>
      <c r="E107" s="16" t="s">
        <v>1</v>
      </c>
      <c r="F107" s="191">
        <v>103.26300000000001</v>
      </c>
      <c r="H107" s="28"/>
    </row>
    <row r="108" spans="2:8" s="1" customFormat="1" ht="16.899999999999999" customHeight="1">
      <c r="B108" s="28"/>
      <c r="C108" s="190" t="s">
        <v>1</v>
      </c>
      <c r="D108" s="190" t="s">
        <v>179</v>
      </c>
      <c r="E108" s="16" t="s">
        <v>1</v>
      </c>
      <c r="F108" s="191">
        <v>103.26300000000001</v>
      </c>
      <c r="H108" s="28"/>
    </row>
    <row r="109" spans="2:8" s="1" customFormat="1" ht="16.899999999999999" customHeight="1">
      <c r="B109" s="28"/>
      <c r="C109" s="186" t="s">
        <v>97</v>
      </c>
      <c r="D109" s="187" t="s">
        <v>98</v>
      </c>
      <c r="E109" s="188" t="s">
        <v>1</v>
      </c>
      <c r="F109" s="189">
        <v>193.285</v>
      </c>
      <c r="H109" s="28"/>
    </row>
    <row r="110" spans="2:8" s="1" customFormat="1" ht="16.899999999999999" customHeight="1">
      <c r="B110" s="28"/>
      <c r="C110" s="190" t="s">
        <v>1</v>
      </c>
      <c r="D110" s="190" t="s">
        <v>99</v>
      </c>
      <c r="E110" s="16" t="s">
        <v>1</v>
      </c>
      <c r="F110" s="191">
        <v>193.285</v>
      </c>
      <c r="H110" s="28"/>
    </row>
    <row r="111" spans="2:8" s="1" customFormat="1" ht="16.899999999999999" customHeight="1">
      <c r="B111" s="28"/>
      <c r="C111" s="190" t="s">
        <v>1</v>
      </c>
      <c r="D111" s="190" t="s">
        <v>179</v>
      </c>
      <c r="E111" s="16" t="s">
        <v>1</v>
      </c>
      <c r="F111" s="191">
        <v>193.285</v>
      </c>
      <c r="H111" s="28"/>
    </row>
    <row r="112" spans="2:8" s="1" customFormat="1" ht="16.899999999999999" customHeight="1">
      <c r="B112" s="28"/>
      <c r="C112" s="192" t="s">
        <v>542</v>
      </c>
      <c r="H112" s="28"/>
    </row>
    <row r="113" spans="2:8" s="1" customFormat="1" ht="16.899999999999999" customHeight="1">
      <c r="B113" s="28"/>
      <c r="C113" s="190" t="s">
        <v>209</v>
      </c>
      <c r="D113" s="190" t="s">
        <v>210</v>
      </c>
      <c r="E113" s="16" t="s">
        <v>157</v>
      </c>
      <c r="F113" s="191">
        <v>193.285</v>
      </c>
      <c r="H113" s="28"/>
    </row>
    <row r="114" spans="2:8" s="1" customFormat="1" ht="16.899999999999999" customHeight="1">
      <c r="B114" s="28"/>
      <c r="C114" s="186" t="s">
        <v>543</v>
      </c>
      <c r="D114" s="187" t="s">
        <v>544</v>
      </c>
      <c r="E114" s="188" t="s">
        <v>1</v>
      </c>
      <c r="F114" s="189">
        <v>570.774</v>
      </c>
      <c r="H114" s="28"/>
    </row>
    <row r="115" spans="2:8" s="1" customFormat="1" ht="16.899999999999999" customHeight="1">
      <c r="B115" s="28"/>
      <c r="C115" s="190" t="s">
        <v>1</v>
      </c>
      <c r="D115" s="190" t="s">
        <v>545</v>
      </c>
      <c r="E115" s="16" t="s">
        <v>1</v>
      </c>
      <c r="F115" s="191">
        <v>570.774</v>
      </c>
      <c r="H115" s="28"/>
    </row>
    <row r="116" spans="2:8" s="1" customFormat="1" ht="16.899999999999999" customHeight="1">
      <c r="B116" s="28"/>
      <c r="C116" s="190" t="s">
        <v>1</v>
      </c>
      <c r="D116" s="190" t="s">
        <v>179</v>
      </c>
      <c r="E116" s="16" t="s">
        <v>1</v>
      </c>
      <c r="F116" s="191">
        <v>570.774</v>
      </c>
      <c r="H116" s="28"/>
    </row>
    <row r="117" spans="2:8" s="1" customFormat="1" ht="16.899999999999999" customHeight="1">
      <c r="B117" s="28"/>
      <c r="C117" s="186" t="s">
        <v>546</v>
      </c>
      <c r="D117" s="187" t="s">
        <v>547</v>
      </c>
      <c r="E117" s="188" t="s">
        <v>1</v>
      </c>
      <c r="F117" s="189">
        <v>1536.941</v>
      </c>
      <c r="H117" s="28"/>
    </row>
    <row r="118" spans="2:8" s="1" customFormat="1" ht="16.899999999999999" customHeight="1">
      <c r="B118" s="28"/>
      <c r="C118" s="190" t="s">
        <v>1</v>
      </c>
      <c r="D118" s="190" t="s">
        <v>548</v>
      </c>
      <c r="E118" s="16" t="s">
        <v>1</v>
      </c>
      <c r="F118" s="191">
        <v>1536.941</v>
      </c>
      <c r="H118" s="28"/>
    </row>
    <row r="119" spans="2:8" s="1" customFormat="1" ht="16.899999999999999" customHeight="1">
      <c r="B119" s="28"/>
      <c r="C119" s="190" t="s">
        <v>1</v>
      </c>
      <c r="D119" s="190" t="s">
        <v>179</v>
      </c>
      <c r="E119" s="16" t="s">
        <v>1</v>
      </c>
      <c r="F119" s="191">
        <v>1536.941</v>
      </c>
      <c r="H119" s="28"/>
    </row>
    <row r="120" spans="2:8" s="1" customFormat="1" ht="16.899999999999999" customHeight="1">
      <c r="B120" s="28"/>
      <c r="C120" s="186" t="s">
        <v>549</v>
      </c>
      <c r="D120" s="187" t="s">
        <v>550</v>
      </c>
      <c r="E120" s="188" t="s">
        <v>1</v>
      </c>
      <c r="F120" s="189">
        <v>852.01199999999994</v>
      </c>
      <c r="H120" s="28"/>
    </row>
    <row r="121" spans="2:8" s="1" customFormat="1" ht="16.899999999999999" customHeight="1">
      <c r="B121" s="28"/>
      <c r="C121" s="190" t="s">
        <v>1</v>
      </c>
      <c r="D121" s="190" t="s">
        <v>551</v>
      </c>
      <c r="E121" s="16" t="s">
        <v>1</v>
      </c>
      <c r="F121" s="191">
        <v>852.01199999999994</v>
      </c>
      <c r="H121" s="28"/>
    </row>
    <row r="122" spans="2:8" s="1" customFormat="1" ht="16.899999999999999" customHeight="1">
      <c r="B122" s="28"/>
      <c r="C122" s="190" t="s">
        <v>1</v>
      </c>
      <c r="D122" s="190" t="s">
        <v>179</v>
      </c>
      <c r="E122" s="16" t="s">
        <v>1</v>
      </c>
      <c r="F122" s="191">
        <v>852.01199999999994</v>
      </c>
      <c r="H122" s="28"/>
    </row>
    <row r="123" spans="2:8" s="1" customFormat="1" ht="16.899999999999999" customHeight="1">
      <c r="B123" s="28"/>
      <c r="C123" s="186" t="s">
        <v>552</v>
      </c>
      <c r="D123" s="187" t="s">
        <v>553</v>
      </c>
      <c r="E123" s="188" t="s">
        <v>1</v>
      </c>
      <c r="F123" s="189">
        <v>426.00599999999997</v>
      </c>
      <c r="H123" s="28"/>
    </row>
    <row r="124" spans="2:8" s="1" customFormat="1" ht="16.899999999999999" customHeight="1">
      <c r="B124" s="28"/>
      <c r="C124" s="190" t="s">
        <v>1</v>
      </c>
      <c r="D124" s="190" t="s">
        <v>554</v>
      </c>
      <c r="E124" s="16" t="s">
        <v>1</v>
      </c>
      <c r="F124" s="191">
        <v>426.00599999999997</v>
      </c>
      <c r="H124" s="28"/>
    </row>
    <row r="125" spans="2:8" s="1" customFormat="1" ht="16.899999999999999" customHeight="1">
      <c r="B125" s="28"/>
      <c r="C125" s="190" t="s">
        <v>1</v>
      </c>
      <c r="D125" s="190" t="s">
        <v>179</v>
      </c>
      <c r="E125" s="16" t="s">
        <v>1</v>
      </c>
      <c r="F125" s="191">
        <v>426.00599999999997</v>
      </c>
      <c r="H125" s="28"/>
    </row>
    <row r="126" spans="2:8" s="1" customFormat="1" ht="16.899999999999999" customHeight="1">
      <c r="B126" s="28"/>
      <c r="C126" s="186" t="s">
        <v>555</v>
      </c>
      <c r="D126" s="187" t="s">
        <v>556</v>
      </c>
      <c r="E126" s="188" t="s">
        <v>1</v>
      </c>
      <c r="F126" s="189">
        <v>507.54500000000002</v>
      </c>
      <c r="H126" s="28"/>
    </row>
    <row r="127" spans="2:8" s="1" customFormat="1" ht="16.899999999999999" customHeight="1">
      <c r="B127" s="28"/>
      <c r="C127" s="190" t="s">
        <v>1</v>
      </c>
      <c r="D127" s="190" t="s">
        <v>557</v>
      </c>
      <c r="E127" s="16" t="s">
        <v>1</v>
      </c>
      <c r="F127" s="191">
        <v>507.54500000000002</v>
      </c>
      <c r="H127" s="28"/>
    </row>
    <row r="128" spans="2:8" s="1" customFormat="1" ht="16.899999999999999" customHeight="1">
      <c r="B128" s="28"/>
      <c r="C128" s="190" t="s">
        <v>1</v>
      </c>
      <c r="D128" s="190" t="s">
        <v>179</v>
      </c>
      <c r="E128" s="16" t="s">
        <v>1</v>
      </c>
      <c r="F128" s="191">
        <v>507.54500000000002</v>
      </c>
      <c r="H128" s="28"/>
    </row>
    <row r="129" spans="2:8" s="1" customFormat="1" ht="16.899999999999999" customHeight="1">
      <c r="B129" s="28"/>
      <c r="C129" s="186" t="s">
        <v>558</v>
      </c>
      <c r="D129" s="187" t="s">
        <v>559</v>
      </c>
      <c r="E129" s="188" t="s">
        <v>1</v>
      </c>
      <c r="F129" s="189">
        <v>570.774</v>
      </c>
      <c r="H129" s="28"/>
    </row>
    <row r="130" spans="2:8" s="1" customFormat="1" ht="16.899999999999999" customHeight="1">
      <c r="B130" s="28"/>
      <c r="C130" s="190" t="s">
        <v>1</v>
      </c>
      <c r="D130" s="190" t="s">
        <v>545</v>
      </c>
      <c r="E130" s="16" t="s">
        <v>1</v>
      </c>
      <c r="F130" s="191">
        <v>570.774</v>
      </c>
      <c r="H130" s="28"/>
    </row>
    <row r="131" spans="2:8" s="1" customFormat="1" ht="16.899999999999999" customHeight="1">
      <c r="B131" s="28"/>
      <c r="C131" s="190" t="s">
        <v>1</v>
      </c>
      <c r="D131" s="190" t="s">
        <v>179</v>
      </c>
      <c r="E131" s="16" t="s">
        <v>1</v>
      </c>
      <c r="F131" s="191">
        <v>570.774</v>
      </c>
      <c r="H131" s="28"/>
    </row>
    <row r="132" spans="2:8" s="1" customFormat="1" ht="16.899999999999999" customHeight="1">
      <c r="B132" s="28"/>
      <c r="C132" s="186" t="s">
        <v>560</v>
      </c>
      <c r="D132" s="187" t="s">
        <v>561</v>
      </c>
      <c r="E132" s="188" t="s">
        <v>1</v>
      </c>
      <c r="F132" s="189">
        <v>422.73099999999999</v>
      </c>
      <c r="H132" s="28"/>
    </row>
    <row r="133" spans="2:8" s="1" customFormat="1" ht="16.899999999999999" customHeight="1">
      <c r="B133" s="28"/>
      <c r="C133" s="190" t="s">
        <v>1</v>
      </c>
      <c r="D133" s="190" t="s">
        <v>562</v>
      </c>
      <c r="E133" s="16" t="s">
        <v>1</v>
      </c>
      <c r="F133" s="191">
        <v>422.73099999999999</v>
      </c>
      <c r="H133" s="28"/>
    </row>
    <row r="134" spans="2:8" s="1" customFormat="1" ht="16.899999999999999" customHeight="1">
      <c r="B134" s="28"/>
      <c r="C134" s="190" t="s">
        <v>1</v>
      </c>
      <c r="D134" s="190" t="s">
        <v>179</v>
      </c>
      <c r="E134" s="16" t="s">
        <v>1</v>
      </c>
      <c r="F134" s="191">
        <v>422.73099999999999</v>
      </c>
      <c r="H134" s="28"/>
    </row>
    <row r="135" spans="2:8" s="1" customFormat="1" ht="16.899999999999999" customHeight="1">
      <c r="B135" s="28"/>
      <c r="C135" s="186" t="s">
        <v>563</v>
      </c>
      <c r="D135" s="187" t="s">
        <v>564</v>
      </c>
      <c r="E135" s="188" t="s">
        <v>1</v>
      </c>
      <c r="F135" s="189">
        <v>39.975999999999999</v>
      </c>
      <c r="H135" s="28"/>
    </row>
    <row r="136" spans="2:8" s="1" customFormat="1" ht="16.899999999999999" customHeight="1">
      <c r="B136" s="28"/>
      <c r="C136" s="190" t="s">
        <v>1</v>
      </c>
      <c r="D136" s="190" t="s">
        <v>565</v>
      </c>
      <c r="E136" s="16" t="s">
        <v>1</v>
      </c>
      <c r="F136" s="191">
        <v>39.975999999999999</v>
      </c>
      <c r="H136" s="28"/>
    </row>
    <row r="137" spans="2:8" s="1" customFormat="1" ht="16.899999999999999" customHeight="1">
      <c r="B137" s="28"/>
      <c r="C137" s="190" t="s">
        <v>1</v>
      </c>
      <c r="D137" s="190" t="s">
        <v>179</v>
      </c>
      <c r="E137" s="16" t="s">
        <v>1</v>
      </c>
      <c r="F137" s="191">
        <v>39.975999999999999</v>
      </c>
      <c r="H137" s="28"/>
    </row>
    <row r="138" spans="2:8" s="1" customFormat="1" ht="16.899999999999999" customHeight="1">
      <c r="B138" s="28"/>
      <c r="C138" s="186" t="s">
        <v>566</v>
      </c>
      <c r="D138" s="187" t="s">
        <v>567</v>
      </c>
      <c r="E138" s="188" t="s">
        <v>1</v>
      </c>
      <c r="F138" s="189">
        <v>16.103999999999999</v>
      </c>
      <c r="H138" s="28"/>
    </row>
    <row r="139" spans="2:8" s="1" customFormat="1" ht="16.899999999999999" customHeight="1">
      <c r="B139" s="28"/>
      <c r="C139" s="190" t="s">
        <v>1</v>
      </c>
      <c r="D139" s="190" t="s">
        <v>568</v>
      </c>
      <c r="E139" s="16" t="s">
        <v>1</v>
      </c>
      <c r="F139" s="191">
        <v>16.103999999999999</v>
      </c>
      <c r="H139" s="28"/>
    </row>
    <row r="140" spans="2:8" s="1" customFormat="1" ht="16.899999999999999" customHeight="1">
      <c r="B140" s="28"/>
      <c r="C140" s="190" t="s">
        <v>1</v>
      </c>
      <c r="D140" s="190" t="s">
        <v>179</v>
      </c>
      <c r="E140" s="16" t="s">
        <v>1</v>
      </c>
      <c r="F140" s="191">
        <v>16.103999999999999</v>
      </c>
      <c r="H140" s="28"/>
    </row>
    <row r="141" spans="2:8" s="1" customFormat="1" ht="16.899999999999999" customHeight="1">
      <c r="B141" s="28"/>
      <c r="C141" s="186" t="s">
        <v>569</v>
      </c>
      <c r="D141" s="187" t="s">
        <v>570</v>
      </c>
      <c r="E141" s="188" t="s">
        <v>1</v>
      </c>
      <c r="F141" s="189">
        <v>27.591000000000001</v>
      </c>
      <c r="H141" s="28"/>
    </row>
    <row r="142" spans="2:8" s="1" customFormat="1" ht="16.899999999999999" customHeight="1">
      <c r="B142" s="28"/>
      <c r="C142" s="190" t="s">
        <v>1</v>
      </c>
      <c r="D142" s="190" t="s">
        <v>571</v>
      </c>
      <c r="E142" s="16" t="s">
        <v>1</v>
      </c>
      <c r="F142" s="191">
        <v>27.591000000000001</v>
      </c>
      <c r="H142" s="28"/>
    </row>
    <row r="143" spans="2:8" s="1" customFormat="1" ht="16.899999999999999" customHeight="1">
      <c r="B143" s="28"/>
      <c r="C143" s="190" t="s">
        <v>1</v>
      </c>
      <c r="D143" s="190" t="s">
        <v>179</v>
      </c>
      <c r="E143" s="16" t="s">
        <v>1</v>
      </c>
      <c r="F143" s="191">
        <v>27.591000000000001</v>
      </c>
      <c r="H143" s="28"/>
    </row>
    <row r="144" spans="2:8" s="1" customFormat="1" ht="16.899999999999999" customHeight="1">
      <c r="B144" s="28"/>
      <c r="C144" s="186" t="s">
        <v>572</v>
      </c>
      <c r="D144" s="187" t="s">
        <v>573</v>
      </c>
      <c r="E144" s="188" t="s">
        <v>1</v>
      </c>
      <c r="F144" s="189">
        <v>53.581000000000003</v>
      </c>
      <c r="H144" s="28"/>
    </row>
    <row r="145" spans="2:8" s="1" customFormat="1" ht="16.899999999999999" customHeight="1">
      <c r="B145" s="28"/>
      <c r="C145" s="190" t="s">
        <v>1</v>
      </c>
      <c r="D145" s="190" t="s">
        <v>574</v>
      </c>
      <c r="E145" s="16" t="s">
        <v>1</v>
      </c>
      <c r="F145" s="191">
        <v>53.581000000000003</v>
      </c>
      <c r="H145" s="28"/>
    </row>
    <row r="146" spans="2:8" s="1" customFormat="1" ht="16.899999999999999" customHeight="1">
      <c r="B146" s="28"/>
      <c r="C146" s="190" t="s">
        <v>1</v>
      </c>
      <c r="D146" s="190" t="s">
        <v>179</v>
      </c>
      <c r="E146" s="16" t="s">
        <v>1</v>
      </c>
      <c r="F146" s="191">
        <v>53.581000000000003</v>
      </c>
      <c r="H146" s="28"/>
    </row>
    <row r="147" spans="2:8" s="1" customFormat="1" ht="16.899999999999999" customHeight="1">
      <c r="B147" s="28"/>
      <c r="C147" s="186" t="s">
        <v>575</v>
      </c>
      <c r="D147" s="187" t="s">
        <v>576</v>
      </c>
      <c r="E147" s="188" t="s">
        <v>1</v>
      </c>
      <c r="F147" s="189">
        <v>57.582999999999998</v>
      </c>
      <c r="H147" s="28"/>
    </row>
    <row r="148" spans="2:8" s="1" customFormat="1" ht="16.899999999999999" customHeight="1">
      <c r="B148" s="28"/>
      <c r="C148" s="190" t="s">
        <v>1</v>
      </c>
      <c r="D148" s="190" t="s">
        <v>577</v>
      </c>
      <c r="E148" s="16" t="s">
        <v>1</v>
      </c>
      <c r="F148" s="191">
        <v>57.582999999999998</v>
      </c>
      <c r="H148" s="28"/>
    </row>
    <row r="149" spans="2:8" s="1" customFormat="1" ht="16.899999999999999" customHeight="1">
      <c r="B149" s="28"/>
      <c r="C149" s="190" t="s">
        <v>1</v>
      </c>
      <c r="D149" s="190" t="s">
        <v>179</v>
      </c>
      <c r="E149" s="16" t="s">
        <v>1</v>
      </c>
      <c r="F149" s="191">
        <v>57.582999999999998</v>
      </c>
      <c r="H149" s="28"/>
    </row>
    <row r="150" spans="2:8" s="1" customFormat="1" ht="16.899999999999999" customHeight="1">
      <c r="B150" s="28"/>
      <c r="C150" s="186" t="s">
        <v>578</v>
      </c>
      <c r="D150" s="187" t="s">
        <v>579</v>
      </c>
      <c r="E150" s="188" t="s">
        <v>1</v>
      </c>
      <c r="F150" s="189">
        <v>4.9880000000000004</v>
      </c>
      <c r="H150" s="28"/>
    </row>
    <row r="151" spans="2:8" s="1" customFormat="1" ht="16.899999999999999" customHeight="1">
      <c r="B151" s="28"/>
      <c r="C151" s="190" t="s">
        <v>1</v>
      </c>
      <c r="D151" s="190" t="s">
        <v>580</v>
      </c>
      <c r="E151" s="16" t="s">
        <v>1</v>
      </c>
      <c r="F151" s="191">
        <v>4.9880000000000004</v>
      </c>
      <c r="H151" s="28"/>
    </row>
    <row r="152" spans="2:8" s="1" customFormat="1" ht="16.899999999999999" customHeight="1">
      <c r="B152" s="28"/>
      <c r="C152" s="190" t="s">
        <v>1</v>
      </c>
      <c r="D152" s="190" t="s">
        <v>179</v>
      </c>
      <c r="E152" s="16" t="s">
        <v>1</v>
      </c>
      <c r="F152" s="191">
        <v>4.9880000000000004</v>
      </c>
      <c r="H152" s="28"/>
    </row>
    <row r="153" spans="2:8" s="1" customFormat="1" ht="16.899999999999999" customHeight="1">
      <c r="B153" s="28"/>
      <c r="C153" s="186" t="s">
        <v>581</v>
      </c>
      <c r="D153" s="187" t="s">
        <v>582</v>
      </c>
      <c r="E153" s="188" t="s">
        <v>1</v>
      </c>
      <c r="F153" s="189">
        <v>15.91</v>
      </c>
      <c r="H153" s="28"/>
    </row>
    <row r="154" spans="2:8" s="1" customFormat="1" ht="16.899999999999999" customHeight="1">
      <c r="B154" s="28"/>
      <c r="C154" s="190" t="s">
        <v>1</v>
      </c>
      <c r="D154" s="190" t="s">
        <v>583</v>
      </c>
      <c r="E154" s="16" t="s">
        <v>1</v>
      </c>
      <c r="F154" s="191">
        <v>15.91</v>
      </c>
      <c r="H154" s="28"/>
    </row>
    <row r="155" spans="2:8" s="1" customFormat="1" ht="16.899999999999999" customHeight="1">
      <c r="B155" s="28"/>
      <c r="C155" s="190" t="s">
        <v>1</v>
      </c>
      <c r="D155" s="190" t="s">
        <v>179</v>
      </c>
      <c r="E155" s="16" t="s">
        <v>1</v>
      </c>
      <c r="F155" s="191">
        <v>15.91</v>
      </c>
      <c r="H155" s="28"/>
    </row>
    <row r="156" spans="2:8" s="1" customFormat="1" ht="16.899999999999999" customHeight="1">
      <c r="B156" s="28"/>
      <c r="C156" s="186" t="s">
        <v>584</v>
      </c>
      <c r="D156" s="187" t="s">
        <v>585</v>
      </c>
      <c r="E156" s="188" t="s">
        <v>1</v>
      </c>
      <c r="F156" s="189">
        <v>133.43799999999999</v>
      </c>
      <c r="H156" s="28"/>
    </row>
    <row r="157" spans="2:8" s="1" customFormat="1" ht="16.899999999999999" customHeight="1">
      <c r="B157" s="28"/>
      <c r="C157" s="190" t="s">
        <v>1</v>
      </c>
      <c r="D157" s="190" t="s">
        <v>586</v>
      </c>
      <c r="E157" s="16" t="s">
        <v>1</v>
      </c>
      <c r="F157" s="191">
        <v>133.43799999999999</v>
      </c>
      <c r="H157" s="28"/>
    </row>
    <row r="158" spans="2:8" s="1" customFormat="1" ht="16.899999999999999" customHeight="1">
      <c r="B158" s="28"/>
      <c r="C158" s="190" t="s">
        <v>1</v>
      </c>
      <c r="D158" s="190" t="s">
        <v>179</v>
      </c>
      <c r="E158" s="16" t="s">
        <v>1</v>
      </c>
      <c r="F158" s="191">
        <v>133.43799999999999</v>
      </c>
      <c r="H158" s="28"/>
    </row>
    <row r="159" spans="2:8" s="1" customFormat="1" ht="16.899999999999999" customHeight="1">
      <c r="B159" s="28"/>
      <c r="C159" s="186" t="s">
        <v>587</v>
      </c>
      <c r="D159" s="187" t="s">
        <v>588</v>
      </c>
      <c r="E159" s="188" t="s">
        <v>1</v>
      </c>
      <c r="F159" s="189">
        <v>639.66200000000003</v>
      </c>
      <c r="H159" s="28"/>
    </row>
    <row r="160" spans="2:8" s="1" customFormat="1" ht="16.899999999999999" customHeight="1">
      <c r="B160" s="28"/>
      <c r="C160" s="190" t="s">
        <v>1</v>
      </c>
      <c r="D160" s="190" t="s">
        <v>589</v>
      </c>
      <c r="E160" s="16" t="s">
        <v>1</v>
      </c>
      <c r="F160" s="191">
        <v>639.66200000000003</v>
      </c>
      <c r="H160" s="28"/>
    </row>
    <row r="161" spans="2:8" s="1" customFormat="1" ht="16.899999999999999" customHeight="1">
      <c r="B161" s="28"/>
      <c r="C161" s="190" t="s">
        <v>1</v>
      </c>
      <c r="D161" s="190" t="s">
        <v>179</v>
      </c>
      <c r="E161" s="16" t="s">
        <v>1</v>
      </c>
      <c r="F161" s="191">
        <v>639.66200000000003</v>
      </c>
      <c r="H161" s="28"/>
    </row>
    <row r="162" spans="2:8" s="1" customFormat="1" ht="16.899999999999999" customHeight="1">
      <c r="B162" s="28"/>
      <c r="C162" s="186" t="s">
        <v>590</v>
      </c>
      <c r="D162" s="187" t="s">
        <v>591</v>
      </c>
      <c r="E162" s="188" t="s">
        <v>1</v>
      </c>
      <c r="F162" s="189">
        <v>293.262</v>
      </c>
      <c r="H162" s="28"/>
    </row>
    <row r="163" spans="2:8" s="1" customFormat="1" ht="16.899999999999999" customHeight="1">
      <c r="B163" s="28"/>
      <c r="C163" s="190" t="s">
        <v>1</v>
      </c>
      <c r="D163" s="190" t="s">
        <v>592</v>
      </c>
      <c r="E163" s="16" t="s">
        <v>1</v>
      </c>
      <c r="F163" s="191">
        <v>293.262</v>
      </c>
      <c r="H163" s="28"/>
    </row>
    <row r="164" spans="2:8" s="1" customFormat="1" ht="16.899999999999999" customHeight="1">
      <c r="B164" s="28"/>
      <c r="C164" s="190" t="s">
        <v>1</v>
      </c>
      <c r="D164" s="190" t="s">
        <v>179</v>
      </c>
      <c r="E164" s="16" t="s">
        <v>1</v>
      </c>
      <c r="F164" s="191">
        <v>293.262</v>
      </c>
      <c r="H164" s="28"/>
    </row>
    <row r="165" spans="2:8" s="1" customFormat="1" ht="16.899999999999999" customHeight="1">
      <c r="B165" s="28"/>
      <c r="C165" s="186" t="s">
        <v>593</v>
      </c>
      <c r="D165" s="187" t="s">
        <v>490</v>
      </c>
      <c r="E165" s="188" t="s">
        <v>1</v>
      </c>
      <c r="F165" s="189">
        <v>95.777000000000001</v>
      </c>
      <c r="H165" s="28"/>
    </row>
    <row r="166" spans="2:8" s="1" customFormat="1" ht="16.899999999999999" customHeight="1">
      <c r="B166" s="28"/>
      <c r="C166" s="190" t="s">
        <v>1</v>
      </c>
      <c r="D166" s="190" t="s">
        <v>594</v>
      </c>
      <c r="E166" s="16" t="s">
        <v>1</v>
      </c>
      <c r="F166" s="191">
        <v>95.777000000000001</v>
      </c>
      <c r="H166" s="28"/>
    </row>
    <row r="167" spans="2:8" s="1" customFormat="1" ht="16.899999999999999" customHeight="1">
      <c r="B167" s="28"/>
      <c r="C167" s="190" t="s">
        <v>1</v>
      </c>
      <c r="D167" s="190" t="s">
        <v>179</v>
      </c>
      <c r="E167" s="16" t="s">
        <v>1</v>
      </c>
      <c r="F167" s="191">
        <v>95.777000000000001</v>
      </c>
      <c r="H167" s="28"/>
    </row>
    <row r="168" spans="2:8" s="1" customFormat="1" ht="16.899999999999999" customHeight="1">
      <c r="B168" s="28"/>
      <c r="C168" s="186" t="s">
        <v>595</v>
      </c>
      <c r="D168" s="187" t="s">
        <v>596</v>
      </c>
      <c r="E168" s="188" t="s">
        <v>1</v>
      </c>
      <c r="F168" s="189">
        <v>39.872999999999998</v>
      </c>
      <c r="H168" s="28"/>
    </row>
    <row r="169" spans="2:8" s="1" customFormat="1" ht="16.899999999999999" customHeight="1">
      <c r="B169" s="28"/>
      <c r="C169" s="190" t="s">
        <v>1</v>
      </c>
      <c r="D169" s="190" t="s">
        <v>597</v>
      </c>
      <c r="E169" s="16" t="s">
        <v>1</v>
      </c>
      <c r="F169" s="191">
        <v>39.872999999999998</v>
      </c>
      <c r="H169" s="28"/>
    </row>
    <row r="170" spans="2:8" s="1" customFormat="1" ht="16.899999999999999" customHeight="1">
      <c r="B170" s="28"/>
      <c r="C170" s="190" t="s">
        <v>1</v>
      </c>
      <c r="D170" s="190" t="s">
        <v>179</v>
      </c>
      <c r="E170" s="16" t="s">
        <v>1</v>
      </c>
      <c r="F170" s="191">
        <v>39.872999999999998</v>
      </c>
      <c r="H170" s="28"/>
    </row>
    <row r="171" spans="2:8" s="1" customFormat="1" ht="16.899999999999999" customHeight="1">
      <c r="B171" s="28"/>
      <c r="C171" s="186" t="s">
        <v>443</v>
      </c>
      <c r="D171" s="187" t="s">
        <v>444</v>
      </c>
      <c r="E171" s="188" t="s">
        <v>1</v>
      </c>
      <c r="F171" s="189">
        <v>44.164000000000001</v>
      </c>
      <c r="H171" s="28"/>
    </row>
    <row r="172" spans="2:8" s="1" customFormat="1" ht="16.899999999999999" customHeight="1">
      <c r="B172" s="28"/>
      <c r="C172" s="186" t="s">
        <v>445</v>
      </c>
      <c r="D172" s="187" t="s">
        <v>446</v>
      </c>
      <c r="E172" s="188" t="s">
        <v>1</v>
      </c>
      <c r="F172" s="189">
        <v>0</v>
      </c>
      <c r="H172" s="28"/>
    </row>
    <row r="173" spans="2:8" s="1" customFormat="1" ht="26.45" customHeight="1">
      <c r="B173" s="28"/>
      <c r="C173" s="185" t="s">
        <v>85</v>
      </c>
      <c r="D173" s="185" t="s">
        <v>86</v>
      </c>
      <c r="H173" s="28"/>
    </row>
    <row r="174" spans="2:8" s="1" customFormat="1" ht="16.899999999999999" customHeight="1">
      <c r="B174" s="28"/>
      <c r="C174" s="186" t="s">
        <v>263</v>
      </c>
      <c r="D174" s="187" t="s">
        <v>264</v>
      </c>
      <c r="E174" s="188" t="s">
        <v>265</v>
      </c>
      <c r="F174" s="189">
        <v>288.33999999999997</v>
      </c>
      <c r="H174" s="28"/>
    </row>
    <row r="175" spans="2:8" s="1" customFormat="1" ht="16.899999999999999" customHeight="1">
      <c r="B175" s="28"/>
      <c r="C175" s="190" t="s">
        <v>1</v>
      </c>
      <c r="D175" s="190" t="s">
        <v>303</v>
      </c>
      <c r="E175" s="16" t="s">
        <v>1</v>
      </c>
      <c r="F175" s="191">
        <v>88.2</v>
      </c>
      <c r="H175" s="28"/>
    </row>
    <row r="176" spans="2:8" s="1" customFormat="1" ht="16.899999999999999" customHeight="1">
      <c r="B176" s="28"/>
      <c r="C176" s="190" t="s">
        <v>1</v>
      </c>
      <c r="D176" s="190" t="s">
        <v>304</v>
      </c>
      <c r="E176" s="16" t="s">
        <v>1</v>
      </c>
      <c r="F176" s="191">
        <v>59.8</v>
      </c>
      <c r="H176" s="28"/>
    </row>
    <row r="177" spans="2:8" s="1" customFormat="1" ht="16.899999999999999" customHeight="1">
      <c r="B177" s="28"/>
      <c r="C177" s="190" t="s">
        <v>1</v>
      </c>
      <c r="D177" s="190" t="s">
        <v>305</v>
      </c>
      <c r="E177" s="16" t="s">
        <v>1</v>
      </c>
      <c r="F177" s="191">
        <v>31.24</v>
      </c>
      <c r="H177" s="28"/>
    </row>
    <row r="178" spans="2:8" s="1" customFormat="1" ht="16.899999999999999" customHeight="1">
      <c r="B178" s="28"/>
      <c r="C178" s="190" t="s">
        <v>1</v>
      </c>
      <c r="D178" s="190" t="s">
        <v>306</v>
      </c>
      <c r="E178" s="16" t="s">
        <v>1</v>
      </c>
      <c r="F178" s="191">
        <v>17.399999999999999</v>
      </c>
      <c r="H178" s="28"/>
    </row>
    <row r="179" spans="2:8" s="1" customFormat="1" ht="16.899999999999999" customHeight="1">
      <c r="B179" s="28"/>
      <c r="C179" s="190" t="s">
        <v>1</v>
      </c>
      <c r="D179" s="190" t="s">
        <v>307</v>
      </c>
      <c r="E179" s="16" t="s">
        <v>1</v>
      </c>
      <c r="F179" s="191">
        <v>24.4</v>
      </c>
      <c r="H179" s="28"/>
    </row>
    <row r="180" spans="2:8" s="1" customFormat="1" ht="16.899999999999999" customHeight="1">
      <c r="B180" s="28"/>
      <c r="C180" s="190" t="s">
        <v>1</v>
      </c>
      <c r="D180" s="190" t="s">
        <v>308</v>
      </c>
      <c r="E180" s="16" t="s">
        <v>1</v>
      </c>
      <c r="F180" s="191">
        <v>67.3</v>
      </c>
      <c r="H180" s="28"/>
    </row>
    <row r="181" spans="2:8" s="1" customFormat="1" ht="16.899999999999999" customHeight="1">
      <c r="B181" s="28"/>
      <c r="C181" s="190" t="s">
        <v>263</v>
      </c>
      <c r="D181" s="190" t="s">
        <v>179</v>
      </c>
      <c r="E181" s="16" t="s">
        <v>1</v>
      </c>
      <c r="F181" s="191">
        <v>288.33999999999997</v>
      </c>
      <c r="H181" s="28"/>
    </row>
    <row r="182" spans="2:8" s="1" customFormat="1" ht="16.899999999999999" customHeight="1">
      <c r="B182" s="28"/>
      <c r="C182" s="192" t="s">
        <v>542</v>
      </c>
      <c r="H182" s="28"/>
    </row>
    <row r="183" spans="2:8" s="1" customFormat="1" ht="16.899999999999999" customHeight="1">
      <c r="B183" s="28"/>
      <c r="C183" s="190" t="s">
        <v>299</v>
      </c>
      <c r="D183" s="190" t="s">
        <v>300</v>
      </c>
      <c r="E183" s="16" t="s">
        <v>301</v>
      </c>
      <c r="F183" s="191">
        <v>288.33999999999997</v>
      </c>
      <c r="H183" s="28"/>
    </row>
    <row r="184" spans="2:8" s="1" customFormat="1" ht="16.899999999999999" customHeight="1">
      <c r="B184" s="28"/>
      <c r="C184" s="190" t="s">
        <v>309</v>
      </c>
      <c r="D184" s="190" t="s">
        <v>310</v>
      </c>
      <c r="E184" s="16" t="s">
        <v>301</v>
      </c>
      <c r="F184" s="191">
        <v>288.33999999999997</v>
      </c>
      <c r="H184" s="28"/>
    </row>
    <row r="185" spans="2:8" s="1" customFormat="1" ht="7.35" customHeight="1">
      <c r="B185" s="40"/>
      <c r="C185" s="41"/>
      <c r="D185" s="41"/>
      <c r="E185" s="41"/>
      <c r="F185" s="41"/>
      <c r="G185" s="41"/>
      <c r="H185" s="28"/>
    </row>
    <row r="186" spans="2:8" s="1" customFormat="1" ht="11.25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0BD1AD1E-92B3-44BA-A30B-27EAE14341F6}"/>
</file>

<file path=customXml/itemProps2.xml><?xml version="1.0" encoding="utf-8"?>
<ds:datastoreItem xmlns:ds="http://schemas.openxmlformats.org/officeDocument/2006/customXml" ds:itemID="{2D3C53F4-1F70-4FDC-A23F-541D5120EDF1}"/>
</file>

<file path=customXml/itemProps3.xml><?xml version="1.0" encoding="utf-8"?>
<ds:datastoreItem xmlns:ds="http://schemas.openxmlformats.org/officeDocument/2006/customXml" ds:itemID="{C86ED6BB-0B6D-4464-A394-187DDAB49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202504A - 01-ASŘ - kerami...</vt:lpstr>
      <vt:lpstr>202504B - 02-VO</vt:lpstr>
      <vt:lpstr>202504C - 03-Klempíř</vt:lpstr>
      <vt:lpstr>202504D - 04-Zámečník</vt:lpstr>
      <vt:lpstr>202504G - 07-Ostatní</vt:lpstr>
      <vt:lpstr>Seznam figur</vt:lpstr>
      <vt:lpstr>'202504A - 01-ASŘ - kerami...'!Názvy_tisku</vt:lpstr>
      <vt:lpstr>'202504B - 02-VO'!Názvy_tisku</vt:lpstr>
      <vt:lpstr>'202504C - 03-Klempíř'!Názvy_tisku</vt:lpstr>
      <vt:lpstr>'202504D - 04-Zámečník'!Názvy_tisku</vt:lpstr>
      <vt:lpstr>'202504G - 07-Ostatní'!Názvy_tisku</vt:lpstr>
      <vt:lpstr>'Rekapitulace stavby'!Názvy_tisku</vt:lpstr>
      <vt:lpstr>'Seznam figur'!Názvy_tisku</vt:lpstr>
      <vt:lpstr>'202504A - 01-ASŘ - kerami...'!Oblast_tisku</vt:lpstr>
      <vt:lpstr>'202504B - 02-VO'!Oblast_tisku</vt:lpstr>
      <vt:lpstr>'202504C - 03-Klempíř'!Oblast_tisku</vt:lpstr>
      <vt:lpstr>'202504D - 04-Zámečník'!Oblast_tisku</vt:lpstr>
      <vt:lpstr>'202504G - 07-Ostatní'!Oblast_tisku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2025-06-05T12:40:11Z</dcterms:created>
  <dcterms:modified xsi:type="dcterms:W3CDTF">2025-06-05T12:45:58Z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</Properties>
</file>