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M:\mjolk\425-Lesovna FLD\425-04_provadeci dokumentace\425-06_rozpocet\_rozpocet_Macoun\rozdelene_rozpocty\2025-09-09_bez vytahu\"/>
    </mc:Choice>
  </mc:AlternateContent>
  <xr:revisionPtr revIDLastSave="0" documentId="13_ncr:1_{760D3CFF-FACB-4ED2-9B95-EF8C2112F0AE}" xr6:coauthVersionLast="47" xr6:coauthVersionMax="47" xr10:uidLastSave="{00000000-0000-0000-0000-000000000000}"/>
  <bookViews>
    <workbookView xWindow="-120" yWindow="-120" windowWidth="29040" windowHeight="15720" xr2:uid="{00000000-000D-0000-FFFF-FFFF00000000}"/>
  </bookViews>
  <sheets>
    <sheet name="Rekapitulace stavby" sheetId="1" r:id="rId1"/>
    <sheet name="202504A - 01-ASŘ - dokonč..." sheetId="2" r:id="rId2"/>
    <sheet name="202504B - 02-VO" sheetId="3" r:id="rId3"/>
    <sheet name="202504D - 04-Zámečník" sheetId="4" r:id="rId4"/>
    <sheet name="202504E - 05-Truhlář" sheetId="5" r:id="rId5"/>
    <sheet name="202504F - 06-Sanita" sheetId="6" r:id="rId6"/>
    <sheet name="202504G - 07-Ostatní" sheetId="7" r:id="rId7"/>
    <sheet name="202504I - 09-ZTI" sheetId="8" r:id="rId8"/>
    <sheet name="REK ZTI" sheetId="16" r:id="rId9"/>
    <sheet name="1 - ZTI vodovod" sheetId="17" r:id="rId10"/>
    <sheet name="2 - ZTI kanalizace" sheetId="18" r:id="rId11"/>
    <sheet name="202504L - 12-Vytápění" sheetId="9" r:id="rId12"/>
    <sheet name="VYT" sheetId="19" r:id="rId13"/>
    <sheet name="202504M - 13-VZT" sheetId="10" r:id="rId14"/>
    <sheet name="VZT" sheetId="20" r:id="rId15"/>
    <sheet name="202504N - 14-Závlahový sy..." sheetId="11" r:id="rId16"/>
    <sheet name="ZAVLAHA" sheetId="21" r:id="rId17"/>
    <sheet name="202504O - 15-Silnoproud v..." sheetId="12" r:id="rId18"/>
    <sheet name="ESI INT" sheetId="22" r:id="rId19"/>
    <sheet name="202504P - 16-Slaboproud +..." sheetId="13" r:id="rId20"/>
    <sheet name="ESL a AVT UVOD" sheetId="23" r:id="rId21"/>
    <sheet name="ESL" sheetId="24" r:id="rId22"/>
    <sheet name="AVT" sheetId="25" r:id="rId23"/>
    <sheet name="MaR" sheetId="26" r:id="rId24"/>
    <sheet name="Seznam figur" sheetId="15" r:id="rId25"/>
  </sheets>
  <definedNames>
    <definedName name="_" localSheetId="22">AVT!#REF!</definedName>
    <definedName name="_" localSheetId="18">'ESI INT'!#REF!</definedName>
    <definedName name="_" localSheetId="21">ESL!#REF!</definedName>
    <definedName name="_" localSheetId="20">'ESL a AVT UVOD'!#REF!</definedName>
    <definedName name="_">"$#REF!.$A$2:$L$263"</definedName>
    <definedName name="__Anonymous_Sheet_DB__1" localSheetId="23">#REF!</definedName>
    <definedName name="__Anonymous_Sheet_DB__1">#REF!</definedName>
    <definedName name="__Anonymous_Sheet_DB__1_1" localSheetId="23">#REF!</definedName>
    <definedName name="__Anonymous_Sheet_DB__1_1">#REF!</definedName>
    <definedName name="__Anonymous_Sheet_DB__2" localSheetId="23">#REF!</definedName>
    <definedName name="__Anonymous_Sheet_DB__2">#REF!</definedName>
    <definedName name="__CENA__" localSheetId="23">MaR!#REF!</definedName>
    <definedName name="__CENA__">#REF!</definedName>
    <definedName name="__MAIN__" localSheetId="22">AVT!$A$1:$BP$109</definedName>
    <definedName name="__MAIN__" localSheetId="18">'ESI INT'!$A$1:$BP$161</definedName>
    <definedName name="__MAIN__" localSheetId="21">ESL!$A$1:$BL$114</definedName>
    <definedName name="__MAIN__" localSheetId="20">'ESL a AVT UVOD'!$A$1:$CL$98</definedName>
    <definedName name="__MAIN__" localSheetId="23">MaR!$I$1:$CG$19</definedName>
    <definedName name="__MAIN__">#REF!</definedName>
    <definedName name="__MAIN2__" localSheetId="22">#REF!</definedName>
    <definedName name="__MAIN2__" localSheetId="18">#REF!</definedName>
    <definedName name="__MAIN2__" localSheetId="21">#REF!</definedName>
    <definedName name="__MAIN2__" localSheetId="20">#REF!</definedName>
    <definedName name="__MAIN2__" localSheetId="23">#REF!</definedName>
    <definedName name="__MAIN2__">#REF!</definedName>
    <definedName name="__MAIN3__" localSheetId="22">#REF!</definedName>
    <definedName name="__MAIN3__" localSheetId="18">#REF!</definedName>
    <definedName name="__MAIN3__" localSheetId="21">#REF!</definedName>
    <definedName name="__MAIN3__" localSheetId="23">#REF!</definedName>
    <definedName name="__MAIN3__">#REF!</definedName>
    <definedName name="__SAZBA__" localSheetId="23">MaR!#REF!</definedName>
    <definedName name="__SAZBA__">#REF!</definedName>
    <definedName name="__T0__" localSheetId="22">AVT!$A$3:$F$109</definedName>
    <definedName name="__T0__" localSheetId="18">'ESI INT'!$A$3:$F$161</definedName>
    <definedName name="__T0__" localSheetId="21">ESL!$A$3:$F$119</definedName>
    <definedName name="__T0__" localSheetId="20">'ESL a AVT UVOD'!$A$1:$I$98</definedName>
    <definedName name="__T0__" localSheetId="23">MaR!#REF!</definedName>
    <definedName name="__T0__">#REF!</definedName>
    <definedName name="__T1__" localSheetId="22">AVT!$A$3:$F$109</definedName>
    <definedName name="__T1__" localSheetId="18">'ESI INT'!$A$3:$F$161</definedName>
    <definedName name="__T1__" localSheetId="21">ESL!$A$3:$F$119</definedName>
    <definedName name="__T1__" localSheetId="20">'ESL a AVT UVOD'!$A$1:$I$98</definedName>
    <definedName name="__T1__" localSheetId="23">MaR!#REF!</definedName>
    <definedName name="__T1__">#REF!</definedName>
    <definedName name="__T2__" localSheetId="22">AVT!#REF!</definedName>
    <definedName name="__T2__" localSheetId="18">'ESI INT'!#REF!</definedName>
    <definedName name="__T2__" localSheetId="21">ESL!#REF!</definedName>
    <definedName name="__T2__" localSheetId="20">'ESL a AVT UVOD'!#REF!</definedName>
    <definedName name="__T2__" localSheetId="23">MaR!#REF!</definedName>
    <definedName name="__T2__">#REF!</definedName>
    <definedName name="__T3__" localSheetId="22">AVT!#REF!</definedName>
    <definedName name="__T3__" localSheetId="18">'ESI INT'!#REF!</definedName>
    <definedName name="__T3__" localSheetId="21">ESL!#REF!</definedName>
    <definedName name="__T3__" localSheetId="20">'ESL a AVT UVOD'!#REF!</definedName>
    <definedName name="__T3__" localSheetId="23">MaR!#REF!</definedName>
    <definedName name="__T3__">#REF!</definedName>
    <definedName name="__T4__" localSheetId="22">AVT!#REF!</definedName>
    <definedName name="__T4__" localSheetId="18">'ESI INT'!#REF!</definedName>
    <definedName name="__T4__" localSheetId="21">ESL!#REF!</definedName>
    <definedName name="__T4__" localSheetId="20">'ESL a AVT UVOD'!#REF!</definedName>
    <definedName name="__T4__">#REF!</definedName>
    <definedName name="__T5__" localSheetId="22">AVT!#REF!</definedName>
    <definedName name="__T5__" localSheetId="18">'ESI INT'!#REF!</definedName>
    <definedName name="__T5__" localSheetId="21">ESL!#REF!</definedName>
    <definedName name="__T5__" localSheetId="20">'ESL a AVT UVOD'!#REF!</definedName>
    <definedName name="__T5__">#REF!</definedName>
    <definedName name="__T6__" localSheetId="22">AVT!#REF!</definedName>
    <definedName name="__T6__" localSheetId="18">'ESI INT'!#REF!</definedName>
    <definedName name="__T6__" localSheetId="21">ESL!#REF!</definedName>
    <definedName name="__T6__" localSheetId="20">'ESL a AVT UVOD'!#REF!</definedName>
    <definedName name="__T6__">#REF!</definedName>
    <definedName name="__TE0__" localSheetId="22">#REF!</definedName>
    <definedName name="__TE0__" localSheetId="18">#REF!</definedName>
    <definedName name="__TE0__" localSheetId="21">#REF!</definedName>
    <definedName name="__TE0__" localSheetId="20">#REF!</definedName>
    <definedName name="__TE0__" localSheetId="23">#REF!</definedName>
    <definedName name="__TE0__">#REF!</definedName>
    <definedName name="__TE1__" localSheetId="22">#REF!</definedName>
    <definedName name="__TE1__" localSheetId="18">#REF!</definedName>
    <definedName name="__TE1__" localSheetId="21">#REF!</definedName>
    <definedName name="__TE1__" localSheetId="20">#REF!</definedName>
    <definedName name="__TE1__" localSheetId="23">#REF!</definedName>
    <definedName name="__TE1__">#REF!</definedName>
    <definedName name="__TE2__" localSheetId="23">#REF!</definedName>
    <definedName name="__TE2__">#REF!</definedName>
    <definedName name="__TR0__" localSheetId="22">#REF!</definedName>
    <definedName name="__TR0__" localSheetId="18">#REF!</definedName>
    <definedName name="__TR0__" localSheetId="21">#REF!</definedName>
    <definedName name="__TR0__" localSheetId="23">#REF!</definedName>
    <definedName name="__TR0__">#REF!</definedName>
    <definedName name="__TR1__" localSheetId="22">#REF!</definedName>
    <definedName name="__TR1__" localSheetId="18">#REF!</definedName>
    <definedName name="__TR1__" localSheetId="21">#REF!</definedName>
    <definedName name="__TR1__" localSheetId="23">#REF!</definedName>
    <definedName name="__TR1__">#REF!</definedName>
    <definedName name="__TR2__" localSheetId="22">#REF!</definedName>
    <definedName name="__TR2__" localSheetId="18">#REF!</definedName>
    <definedName name="__TR2__" localSheetId="21">#REF!</definedName>
    <definedName name="__TR2__">#REF!</definedName>
    <definedName name="__TR3__" localSheetId="22">#REF!</definedName>
    <definedName name="__TR3__" localSheetId="18">#REF!</definedName>
    <definedName name="__TR3__" localSheetId="21">#REF!</definedName>
    <definedName name="__TR3__">#REF!</definedName>
    <definedName name="__TR4__" localSheetId="22">#REF!</definedName>
    <definedName name="__TR4__" localSheetId="18">#REF!</definedName>
    <definedName name="__TR4__" localSheetId="21">#REF!</definedName>
    <definedName name="__TR4__">#REF!</definedName>
    <definedName name="__TR5__" localSheetId="22">#REF!</definedName>
    <definedName name="__TR5__" localSheetId="18">#REF!</definedName>
    <definedName name="__TR5__" localSheetId="21">#REF!</definedName>
    <definedName name="__TR5__">#REF!</definedName>
    <definedName name="_5" localSheetId="22">AVT!#REF!</definedName>
    <definedName name="_5" localSheetId="18">'ESI INT'!#REF!</definedName>
    <definedName name="_5" localSheetId="21">ESL!#REF!</definedName>
    <definedName name="_5" localSheetId="20">'ESL a AVT UVOD'!#REF!</definedName>
    <definedName name="_5">#REF!</definedName>
    <definedName name="_xlnm._FilterDatabase" localSheetId="1" hidden="1">'202504A - 01-ASŘ - dokonč...'!$C$140:$K$381</definedName>
    <definedName name="_xlnm._FilterDatabase" localSheetId="2" hidden="1">'202504B - 02-VO'!$C$129:$K$165</definedName>
    <definedName name="_xlnm._FilterDatabase" localSheetId="3" hidden="1">'202504D - 04-Zámečník'!$C$126:$K$142</definedName>
    <definedName name="_xlnm._FilterDatabase" localSheetId="4" hidden="1">'202504E - 05-Truhlář'!$C$125:$K$131</definedName>
    <definedName name="_xlnm._FilterDatabase" localSheetId="5" hidden="1">'202504F - 06-Sanita'!$C$125:$K$147</definedName>
    <definedName name="_xlnm._FilterDatabase" localSheetId="6" hidden="1">'202504G - 07-Ostatní'!$C$120:$K$140</definedName>
    <definedName name="_xlnm._FilterDatabase" localSheetId="7" hidden="1">'202504I - 09-ZTI'!$C$125:$K$129</definedName>
    <definedName name="_xlnm._FilterDatabase" localSheetId="11" hidden="1">'202504L - 12-Vytápění'!$C$125:$K$129</definedName>
    <definedName name="_xlnm._FilterDatabase" localSheetId="13" hidden="1">'202504M - 13-VZT'!$C$125:$K$129</definedName>
    <definedName name="_xlnm._FilterDatabase" localSheetId="15" hidden="1">'202504N - 14-Závlahový sy...'!$C$125:$K$129</definedName>
    <definedName name="_xlnm._FilterDatabase" localSheetId="17" hidden="1">'202504O - 15-Silnoproud v...'!$C$125:$K$129</definedName>
    <definedName name="_xlnm._FilterDatabase" localSheetId="19" hidden="1">'202504P - 16-Slaboproud +...'!$C$125:$K$131</definedName>
    <definedName name="_xlnm._FilterDatabase" localSheetId="22" hidden="1">AVT!$A$2:$F$109</definedName>
    <definedName name="_xlnm._FilterDatabase" localSheetId="18" hidden="1">'ESI INT'!$A$2:$F$162</definedName>
    <definedName name="_xlnm._FilterDatabase" localSheetId="21" hidden="1">ESL!$A$2:$F$120</definedName>
    <definedName name="_kkkkkkkkk_" localSheetId="23">#REF!</definedName>
    <definedName name="_kkkkkkkkk_">#REF!</definedName>
    <definedName name="AAA">#REF!</definedName>
    <definedName name="aaaaa" localSheetId="23">#REF!</definedName>
    <definedName name="aaaaa">#REF!</definedName>
    <definedName name="aaaaaaaaaaaaaaa" localSheetId="23">#REF!</definedName>
    <definedName name="aaaaaaaaaaaaaaa">#REF!</definedName>
    <definedName name="asdfghj" localSheetId="23">#REF!</definedName>
    <definedName name="asdfghj">#REF!</definedName>
    <definedName name="ddddd" localSheetId="23">#REF!</definedName>
    <definedName name="ddddd">#REF!</definedName>
    <definedName name="Excel_BuiltIn__FilterDatabase_1" localSheetId="23">#REF!</definedName>
    <definedName name="Excel_BuiltIn__FilterDatabase_1">#REF!</definedName>
    <definedName name="Excel_BuiltIn__FilterDatabase_1_1" localSheetId="23">#REF!</definedName>
    <definedName name="Excel_BuiltIn__FilterDatabase_1_1">#REF!</definedName>
    <definedName name="Excel_BuiltIn__FilterDatabase_2" localSheetId="23">#REF!</definedName>
    <definedName name="Excel_BuiltIn__FilterDatabase_2">#REF!</definedName>
    <definedName name="Excel_BuiltIn_Print_Area_1_1" localSheetId="23">#REF!</definedName>
    <definedName name="Excel_BuiltIn_Print_Area_1_1">#REF!</definedName>
    <definedName name="Excel_BuiltIn_Print_Area_1_1_1">"$#REF!.$A$1:$O$173"</definedName>
    <definedName name="ffff" localSheetId="23">#REF!</definedName>
    <definedName name="ffff">#REF!</definedName>
    <definedName name="gggggggg" localSheetId="23">#REF!</definedName>
    <definedName name="gggggggg">#REF!</definedName>
    <definedName name="jjjjjjjjj" localSheetId="23">#REF!</definedName>
    <definedName name="jjjjjjjjj">#REF!</definedName>
    <definedName name="jjjjjjjjjjjjjjjjjjjjjjjjjjjjjjjjj" localSheetId="23">#REF!</definedName>
    <definedName name="jjjjjjjjjjjjjjjjjjjjjjjjjjjjjjjjj">#REF!</definedName>
    <definedName name="kanal" localSheetId="23">#REF!</definedName>
    <definedName name="kanal">#REF!</definedName>
    <definedName name="kkkkkkkkkkkkkkkkkkk" localSheetId="23">#REF!</definedName>
    <definedName name="kkkkkkkkkkkkkkkkkkk">#REF!</definedName>
    <definedName name="lllllllllllll" localSheetId="23">#REF!</definedName>
    <definedName name="lllllllllllll">#REF!</definedName>
    <definedName name="_xlnm.Print_Titles" localSheetId="1">'202504A - 01-ASŘ - dokonč...'!$140:$140</definedName>
    <definedName name="_xlnm.Print_Titles" localSheetId="2">'202504B - 02-VO'!$129:$129</definedName>
    <definedName name="_xlnm.Print_Titles" localSheetId="3">'202504D - 04-Zámečník'!$126:$126</definedName>
    <definedName name="_xlnm.Print_Titles" localSheetId="4">'202504E - 05-Truhlář'!$125:$125</definedName>
    <definedName name="_xlnm.Print_Titles" localSheetId="5">'202504F - 06-Sanita'!$125:$125</definedName>
    <definedName name="_xlnm.Print_Titles" localSheetId="6">'202504G - 07-Ostatní'!$120:$120</definedName>
    <definedName name="_xlnm.Print_Titles" localSheetId="7">'202504I - 09-ZTI'!$125:$125</definedName>
    <definedName name="_xlnm.Print_Titles" localSheetId="11">'202504L - 12-Vytápění'!$125:$125</definedName>
    <definedName name="_xlnm.Print_Titles" localSheetId="13">'202504M - 13-VZT'!$125:$125</definedName>
    <definedName name="_xlnm.Print_Titles" localSheetId="15">'202504N - 14-Závlahový sy...'!$125:$125</definedName>
    <definedName name="_xlnm.Print_Titles" localSheetId="17">'202504O - 15-Silnoproud v...'!$125:$125</definedName>
    <definedName name="_xlnm.Print_Titles" localSheetId="19">'202504P - 16-Slaboproud +...'!$125:$125</definedName>
    <definedName name="_xlnm.Print_Titles" localSheetId="22">AVT!$1:$2</definedName>
    <definedName name="_xlnm.Print_Titles" localSheetId="18">'ESI INT'!$1:$2</definedName>
    <definedName name="_xlnm.Print_Titles" localSheetId="21">ESL!$1:$2</definedName>
    <definedName name="_xlnm.Print_Titles" localSheetId="20">'ESL a AVT UVOD'!#REF!</definedName>
    <definedName name="_xlnm.Print_Titles" localSheetId="23">MaR!$2:$2</definedName>
    <definedName name="_xlnm.Print_Titles" localSheetId="0">'Rekapitulace stavby'!$92:$92</definedName>
    <definedName name="_xlnm.Print_Titles" localSheetId="24">'Seznam figur'!$9:$9</definedName>
    <definedName name="_xlnm.Print_Titles">"$#REF!.$A$1:$IV$2"</definedName>
    <definedName name="_xlnm.Print_Area" localSheetId="1">'202504A - 01-ASŘ - dokonč...'!$C$4:$J$76,'202504A - 01-ASŘ - dokonč...'!$C$128:$J$381</definedName>
    <definedName name="_xlnm.Print_Area" localSheetId="2">'202504B - 02-VO'!$C$4:$J$76,'202504B - 02-VO'!$C$117:$J$165</definedName>
    <definedName name="_xlnm.Print_Area" localSheetId="3">'202504D - 04-Zámečník'!$C$4:$J$76,'202504D - 04-Zámečník'!$C$114:$J$142</definedName>
    <definedName name="_xlnm.Print_Area" localSheetId="4">'202504E - 05-Truhlář'!$C$4:$J$76,'202504E - 05-Truhlář'!$C$113:$J$131</definedName>
    <definedName name="_xlnm.Print_Area" localSheetId="5">'202504F - 06-Sanita'!$C$4:$J$76,'202504F - 06-Sanita'!$C$113:$J$147</definedName>
    <definedName name="_xlnm.Print_Area" localSheetId="6">'202504G - 07-Ostatní'!$C$4:$J$76,'202504G - 07-Ostatní'!$C$108:$J$140</definedName>
    <definedName name="_xlnm.Print_Area" localSheetId="7">'202504I - 09-ZTI'!$C$4:$J$76,'202504I - 09-ZTI'!$C$113:$J$129</definedName>
    <definedName name="_xlnm.Print_Area" localSheetId="11">'202504L - 12-Vytápění'!$C$4:$J$76,'202504L - 12-Vytápění'!$C$113:$J$129</definedName>
    <definedName name="_xlnm.Print_Area" localSheetId="13">'202504M - 13-VZT'!$C$4:$J$76,'202504M - 13-VZT'!$C$113:$J$129</definedName>
    <definedName name="_xlnm.Print_Area" localSheetId="15">'202504N - 14-Závlahový sy...'!$C$4:$J$76,'202504N - 14-Závlahový sy...'!$C$113:$J$129</definedName>
    <definedName name="_xlnm.Print_Area" localSheetId="17">'202504O - 15-Silnoproud v...'!$C$4:$J$76,'202504O - 15-Silnoproud v...'!$C$113:$J$129</definedName>
    <definedName name="_xlnm.Print_Area" localSheetId="19">'202504P - 16-Slaboproud +...'!$C$4:$J$76,'202504P - 16-Slaboproud +...'!$C$113:$J$131</definedName>
    <definedName name="_xlnm.Print_Area" localSheetId="22">AVT!$A$1:$F$109</definedName>
    <definedName name="_xlnm.Print_Area" localSheetId="18">'ESI INT'!$A$1:$F$168</definedName>
    <definedName name="_xlnm.Print_Area" localSheetId="21">ESL!$A$1:$F$126</definedName>
    <definedName name="_xlnm.Print_Area" localSheetId="20">'ESL a AVT UVOD'!$A$1:$C$12</definedName>
    <definedName name="_xlnm.Print_Area" localSheetId="0">'Rekapitulace stavby'!$D$4:$AO$76,'Rekapitulace stavby'!$C$82:$AQ$107</definedName>
    <definedName name="_xlnm.Print_Area" localSheetId="24">'Seznam figur'!$C$4:$G$190</definedName>
    <definedName name="_xlnm.Print_Area">"$#REF!.$A$1:$L$260"</definedName>
    <definedName name="QQ">#REF!</definedName>
    <definedName name="sss" localSheetId="23">#REF!</definedName>
    <definedName name="sss">#REF!</definedName>
    <definedName name="TABLE_1">"$xx.$#REF!$#REF!:$#REF!$#REF!"</definedName>
    <definedName name="TABLE_10_1">"$xx.$#REF!$#REF!:$#REF!$#REF!"</definedName>
    <definedName name="TABLE_11_1">"$xx.$#REF!$#REF!:$#REF!$#REF!"</definedName>
    <definedName name="TABLE_12_1">"$xx.$#REF!$#REF!:$#REF!$#REF!"</definedName>
    <definedName name="TABLE_13_1">"$xx.$#REF!$#REF!:$#REF!$#REF!"</definedName>
    <definedName name="TABLE_2_1">"$xx.$#REF!$#REF!:$#REF!$#REF!"</definedName>
    <definedName name="TABLE_3_1">"$xx.$#REF!$#REF!:$#REF!$#REF!"</definedName>
    <definedName name="TABLE_4_1">"$xx.$#REF!$#REF!:$#REF!$#REF!"</definedName>
    <definedName name="TABLE_5_1">"$xx.$#REF!$#REF!:$#REF!$#REF!"</definedName>
    <definedName name="TABLE_6_1">"$xx.$#REF!$#REF!:$#REF!$#REF!"</definedName>
    <definedName name="TABLE_7_1">"$xx.$#REF!$#REF!:$#REF!$#REF!"</definedName>
    <definedName name="TABLE_8_1">"$xx.$#REF!$#REF!:$#REF!$#REF!"</definedName>
    <definedName name="TABLE_9_1">"$xx.$#REF!$#REF!:$#REF!$#REF!"</definedName>
    <definedName name="teo" localSheetId="23">#REF!</definedName>
    <definedName name="teo">#REF!</definedName>
    <definedName name="tktltů" localSheetId="23">#REF!</definedName>
    <definedName name="tktltů">#REF!</definedName>
    <definedName name="wwwwwwwwwwww" localSheetId="23">#REF!</definedName>
    <definedName name="wwwwwwwwwwww">#REF!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09" i="25" l="1"/>
  <c r="H108" i="25"/>
  <c r="H107" i="25"/>
  <c r="H106" i="25"/>
  <c r="H105" i="25"/>
  <c r="H104" i="25"/>
  <c r="H103" i="25"/>
  <c r="H102" i="25"/>
  <c r="H101" i="25"/>
  <c r="H100" i="25"/>
  <c r="H99" i="25"/>
  <c r="H98" i="25"/>
  <c r="H97" i="25"/>
  <c r="H96" i="25"/>
  <c r="H95" i="25"/>
  <c r="H94" i="25"/>
  <c r="H93" i="25"/>
  <c r="H92" i="25"/>
  <c r="H91" i="25"/>
  <c r="H90" i="25"/>
  <c r="H89" i="25"/>
  <c r="H88" i="25"/>
  <c r="H87" i="25"/>
  <c r="H86" i="25"/>
  <c r="H85" i="25"/>
  <c r="H84" i="25"/>
  <c r="H83" i="25"/>
  <c r="H82" i="25"/>
  <c r="H81" i="25"/>
  <c r="H80" i="25"/>
  <c r="H79" i="25"/>
  <c r="H78" i="25"/>
  <c r="H77" i="25"/>
  <c r="H76" i="25"/>
  <c r="H75" i="25"/>
  <c r="H74" i="25"/>
  <c r="H73" i="25"/>
  <c r="H72" i="25"/>
  <c r="H71" i="25"/>
  <c r="H70" i="25"/>
  <c r="H69" i="25"/>
  <c r="H68" i="25"/>
  <c r="H67" i="25"/>
  <c r="H66" i="25"/>
  <c r="H65" i="25"/>
  <c r="H64" i="25"/>
  <c r="H63" i="25"/>
  <c r="H62" i="25"/>
  <c r="H61" i="25"/>
  <c r="H56" i="25"/>
  <c r="H55" i="25"/>
  <c r="H54" i="25"/>
  <c r="H53" i="25"/>
  <c r="H52" i="25"/>
  <c r="H51" i="25"/>
  <c r="H50" i="25"/>
  <c r="H49" i="25"/>
  <c r="H48" i="25"/>
  <c r="H47" i="25"/>
  <c r="H46" i="25"/>
  <c r="H45" i="25"/>
  <c r="H44" i="25"/>
  <c r="H43" i="25"/>
  <c r="H42" i="25"/>
  <c r="H41" i="25"/>
  <c r="H40" i="25"/>
  <c r="H39" i="25"/>
  <c r="H38" i="25"/>
  <c r="H37" i="25"/>
  <c r="H36" i="25"/>
  <c r="H35" i="25"/>
  <c r="H34" i="25"/>
  <c r="H33" i="25"/>
  <c r="H32" i="25"/>
  <c r="H31" i="25"/>
  <c r="H30" i="25"/>
  <c r="H29" i="25"/>
  <c r="H28" i="25"/>
  <c r="H27" i="25"/>
  <c r="H26" i="25"/>
  <c r="H25" i="25"/>
  <c r="H24" i="25"/>
  <c r="H23" i="25"/>
  <c r="H22" i="25"/>
  <c r="H21" i="25"/>
  <c r="H20" i="25"/>
  <c r="H19" i="25"/>
  <c r="H18" i="25"/>
  <c r="H17" i="25"/>
  <c r="H16" i="25"/>
  <c r="H15" i="25"/>
  <c r="H14" i="25"/>
  <c r="H13" i="25"/>
  <c r="H12" i="25"/>
  <c r="H11" i="25"/>
  <c r="H10" i="25"/>
  <c r="H9" i="25"/>
  <c r="H8" i="25"/>
  <c r="H3" i="25" l="1"/>
  <c r="H77" i="19" l="1"/>
  <c r="G97" i="26"/>
  <c r="G96" i="26"/>
  <c r="G95" i="26"/>
  <c r="G94" i="26"/>
  <c r="G93" i="26"/>
  <c r="G92" i="26"/>
  <c r="G91" i="26"/>
  <c r="G90" i="26"/>
  <c r="G89" i="26"/>
  <c r="G88" i="26"/>
  <c r="G87" i="26"/>
  <c r="G86" i="26"/>
  <c r="G85" i="26"/>
  <c r="G84" i="26"/>
  <c r="G83" i="26"/>
  <c r="G82" i="26"/>
  <c r="G81" i="26"/>
  <c r="G78" i="26"/>
  <c r="G77" i="26"/>
  <c r="G76" i="26"/>
  <c r="G75" i="26"/>
  <c r="G74" i="26"/>
  <c r="G73" i="26"/>
  <c r="G72" i="26"/>
  <c r="G71" i="26"/>
  <c r="G70" i="26"/>
  <c r="G69" i="26"/>
  <c r="G66" i="26"/>
  <c r="G65" i="26"/>
  <c r="G62" i="26"/>
  <c r="G61" i="26"/>
  <c r="G60" i="26"/>
  <c r="G59" i="26"/>
  <c r="G58" i="26"/>
  <c r="G57" i="26"/>
  <c r="G56" i="26"/>
  <c r="G55" i="26"/>
  <c r="G54" i="26"/>
  <c r="G53" i="26"/>
  <c r="G52" i="26"/>
  <c r="G51" i="26"/>
  <c r="G50" i="26"/>
  <c r="G49" i="26"/>
  <c r="G48" i="26"/>
  <c r="G47" i="26"/>
  <c r="G46" i="26"/>
  <c r="G45" i="26"/>
  <c r="G44" i="26"/>
  <c r="G43" i="26"/>
  <c r="G42" i="26"/>
  <c r="G41" i="26"/>
  <c r="G40" i="26"/>
  <c r="G39" i="26"/>
  <c r="G38" i="26"/>
  <c r="G37" i="26"/>
  <c r="G36" i="26"/>
  <c r="G35" i="26"/>
  <c r="G34" i="26"/>
  <c r="G33" i="26"/>
  <c r="G30" i="26"/>
  <c r="G29" i="26"/>
  <c r="G28" i="26"/>
  <c r="G27" i="26"/>
  <c r="G26" i="26"/>
  <c r="G25" i="26"/>
  <c r="G24" i="26"/>
  <c r="G23" i="26"/>
  <c r="G22" i="26"/>
  <c r="G21" i="26"/>
  <c r="G20" i="26"/>
  <c r="G19" i="26"/>
  <c r="G15" i="26"/>
  <c r="G14" i="26"/>
  <c r="G13" i="26"/>
  <c r="G12" i="26"/>
  <c r="G11" i="26"/>
  <c r="G10" i="26"/>
  <c r="G9" i="26"/>
  <c r="G8" i="26"/>
  <c r="G7" i="26"/>
  <c r="H126" i="24"/>
  <c r="H125" i="24"/>
  <c r="H124" i="24"/>
  <c r="H123" i="24"/>
  <c r="H122" i="24"/>
  <c r="H121" i="24"/>
  <c r="H120" i="24"/>
  <c r="H119" i="24"/>
  <c r="H118" i="24"/>
  <c r="H117" i="24"/>
  <c r="H116" i="24"/>
  <c r="H115" i="24"/>
  <c r="H114" i="24"/>
  <c r="H113" i="24"/>
  <c r="H112" i="24"/>
  <c r="H105" i="24"/>
  <c r="H104" i="24"/>
  <c r="H103" i="24"/>
  <c r="H102" i="24"/>
  <c r="H101" i="24"/>
  <c r="H100" i="24"/>
  <c r="H99" i="24"/>
  <c r="H98" i="24"/>
  <c r="H97" i="24"/>
  <c r="H96" i="24"/>
  <c r="H95" i="24"/>
  <c r="H94" i="24"/>
  <c r="H93" i="24"/>
  <c r="H92" i="24"/>
  <c r="H91" i="24"/>
  <c r="H90" i="24"/>
  <c r="H89" i="24"/>
  <c r="H88" i="24"/>
  <c r="H87" i="24"/>
  <c r="H86" i="24"/>
  <c r="H85" i="24"/>
  <c r="H83" i="24"/>
  <c r="H82" i="24"/>
  <c r="H81" i="24"/>
  <c r="H77" i="24"/>
  <c r="H75" i="24"/>
  <c r="H74" i="24"/>
  <c r="H73" i="24"/>
  <c r="H72" i="24"/>
  <c r="H71" i="24"/>
  <c r="H70" i="24"/>
  <c r="H69" i="24"/>
  <c r="H68" i="24"/>
  <c r="H67" i="24"/>
  <c r="H66" i="24"/>
  <c r="H65" i="24"/>
  <c r="H64" i="24"/>
  <c r="H63" i="24"/>
  <c r="H62" i="24"/>
  <c r="H61" i="24"/>
  <c r="H60" i="24"/>
  <c r="H59" i="24"/>
  <c r="H58" i="24"/>
  <c r="H57" i="24"/>
  <c r="H56" i="24"/>
  <c r="H55" i="24"/>
  <c r="H54" i="24"/>
  <c r="H53" i="24"/>
  <c r="H52" i="24"/>
  <c r="H47" i="24"/>
  <c r="H46" i="24"/>
  <c r="H45" i="24"/>
  <c r="H44" i="24"/>
  <c r="H41" i="24"/>
  <c r="H40" i="24"/>
  <c r="H39" i="24"/>
  <c r="H38" i="24"/>
  <c r="H37" i="24"/>
  <c r="H34" i="24"/>
  <c r="H33" i="24"/>
  <c r="H32" i="24"/>
  <c r="H31" i="24"/>
  <c r="H30" i="24"/>
  <c r="H29" i="24"/>
  <c r="H28" i="24"/>
  <c r="H24" i="24"/>
  <c r="H23" i="24"/>
  <c r="H22" i="24"/>
  <c r="H21" i="24"/>
  <c r="H20" i="24"/>
  <c r="H19" i="24"/>
  <c r="H18" i="24"/>
  <c r="H17" i="24"/>
  <c r="H16" i="24"/>
  <c r="H15" i="24"/>
  <c r="H14" i="24"/>
  <c r="H13" i="24"/>
  <c r="H12" i="24"/>
  <c r="H11" i="24"/>
  <c r="H10" i="24"/>
  <c r="H9" i="24"/>
  <c r="H8" i="24"/>
  <c r="H7" i="24"/>
  <c r="H6" i="24"/>
  <c r="H5" i="24"/>
  <c r="H168" i="22"/>
  <c r="H167" i="22"/>
  <c r="H166" i="22"/>
  <c r="H165" i="22"/>
  <c r="H164" i="22"/>
  <c r="H163" i="22"/>
  <c r="H162" i="22"/>
  <c r="H161" i="22"/>
  <c r="H160" i="22"/>
  <c r="H159" i="22"/>
  <c r="H158" i="22"/>
  <c r="H157" i="22"/>
  <c r="H156" i="22"/>
  <c r="H155" i="22"/>
  <c r="H154" i="22"/>
  <c r="H153" i="22"/>
  <c r="H152" i="22"/>
  <c r="H151" i="22"/>
  <c r="H150" i="22"/>
  <c r="H149" i="22"/>
  <c r="H148" i="22"/>
  <c r="H147" i="22"/>
  <c r="H141" i="22"/>
  <c r="H138" i="22"/>
  <c r="H137" i="22"/>
  <c r="H136" i="22"/>
  <c r="H135" i="22"/>
  <c r="H132" i="22"/>
  <c r="H131" i="22"/>
  <c r="H130" i="22"/>
  <c r="H127" i="22"/>
  <c r="H126" i="22"/>
  <c r="H125" i="22"/>
  <c r="H124" i="22"/>
  <c r="H123" i="22"/>
  <c r="H122" i="22"/>
  <c r="H121" i="22"/>
  <c r="H120" i="22"/>
  <c r="H119" i="22"/>
  <c r="H118" i="22"/>
  <c r="H117" i="22"/>
  <c r="H116" i="22"/>
  <c r="H115" i="22"/>
  <c r="H114" i="22"/>
  <c r="H111" i="22"/>
  <c r="H110" i="22"/>
  <c r="H109" i="22"/>
  <c r="H108" i="22"/>
  <c r="H105" i="22"/>
  <c r="H104" i="22"/>
  <c r="H103" i="22"/>
  <c r="H102" i="22"/>
  <c r="H97" i="22"/>
  <c r="H96" i="22"/>
  <c r="H95" i="22"/>
  <c r="H94" i="22"/>
  <c r="H93" i="22"/>
  <c r="H92" i="22"/>
  <c r="H91" i="22"/>
  <c r="H90" i="22"/>
  <c r="H89" i="22"/>
  <c r="H88" i="22"/>
  <c r="H87" i="22"/>
  <c r="H86" i="22"/>
  <c r="H85" i="22"/>
  <c r="H84" i="22"/>
  <c r="H83" i="22"/>
  <c r="H82" i="22"/>
  <c r="H81" i="22"/>
  <c r="H80" i="22"/>
  <c r="H79" i="22"/>
  <c r="H78" i="22"/>
  <c r="H77" i="22"/>
  <c r="H76" i="22"/>
  <c r="H75" i="22"/>
  <c r="H74" i="22"/>
  <c r="H73" i="22"/>
  <c r="H72" i="22"/>
  <c r="H71" i="22"/>
  <c r="H70" i="22"/>
  <c r="H69" i="22"/>
  <c r="H68" i="22"/>
  <c r="H67" i="22"/>
  <c r="H66" i="22"/>
  <c r="H65" i="22"/>
  <c r="H64" i="22"/>
  <c r="H63" i="22"/>
  <c r="H62" i="22"/>
  <c r="H61" i="22"/>
  <c r="H57" i="22"/>
  <c r="H56" i="22"/>
  <c r="H55" i="22"/>
  <c r="H52" i="22"/>
  <c r="H49" i="22"/>
  <c r="H48" i="22"/>
  <c r="H47" i="22"/>
  <c r="H46" i="22"/>
  <c r="H44" i="22"/>
  <c r="H43" i="22"/>
  <c r="H42" i="22"/>
  <c r="H41" i="22"/>
  <c r="H40" i="22"/>
  <c r="H39" i="22"/>
  <c r="H38" i="22"/>
  <c r="H37" i="22"/>
  <c r="H36" i="22"/>
  <c r="H35" i="22"/>
  <c r="H34" i="22"/>
  <c r="H33" i="22"/>
  <c r="H27" i="22"/>
  <c r="H26" i="22"/>
  <c r="H25" i="22"/>
  <c r="H24" i="22"/>
  <c r="H23" i="22"/>
  <c r="H22" i="22"/>
  <c r="H21" i="22"/>
  <c r="H20" i="22"/>
  <c r="H19" i="22"/>
  <c r="H18" i="22"/>
  <c r="H17" i="22"/>
  <c r="H16" i="22"/>
  <c r="H14" i="22"/>
  <c r="H13" i="22"/>
  <c r="H12" i="22"/>
  <c r="H11" i="22"/>
  <c r="H10" i="22"/>
  <c r="H9" i="22"/>
  <c r="H8" i="22"/>
  <c r="G52" i="21"/>
  <c r="G51" i="21"/>
  <c r="G56" i="21" s="1"/>
  <c r="G50" i="21"/>
  <c r="G49" i="21"/>
  <c r="G47" i="21"/>
  <c r="G46" i="21"/>
  <c r="G44" i="21"/>
  <c r="G43" i="21"/>
  <c r="G41" i="21"/>
  <c r="G40" i="21"/>
  <c r="G39" i="21"/>
  <c r="G38" i="21"/>
  <c r="G37" i="21"/>
  <c r="G36" i="21"/>
  <c r="G35" i="21"/>
  <c r="G34" i="21"/>
  <c r="G33" i="21"/>
  <c r="G32" i="21"/>
  <c r="G31" i="21"/>
  <c r="G30" i="21"/>
  <c r="G29" i="21"/>
  <c r="G27" i="21"/>
  <c r="G26" i="21"/>
  <c r="G25" i="21"/>
  <c r="G24" i="21"/>
  <c r="G23" i="21"/>
  <c r="G22" i="21"/>
  <c r="G21" i="21"/>
  <c r="G20" i="21"/>
  <c r="G19" i="21"/>
  <c r="G18" i="21"/>
  <c r="G16" i="21"/>
  <c r="G15" i="21"/>
  <c r="G14" i="21"/>
  <c r="G13" i="21"/>
  <c r="G11" i="21"/>
  <c r="G10" i="21"/>
  <c r="G9" i="21"/>
  <c r="H112" i="20"/>
  <c r="H111" i="20"/>
  <c r="H110" i="20"/>
  <c r="H109" i="20"/>
  <c r="H108" i="20"/>
  <c r="H107" i="20"/>
  <c r="H106" i="20"/>
  <c r="H105" i="20"/>
  <c r="H104" i="20"/>
  <c r="H103" i="20"/>
  <c r="H102" i="20"/>
  <c r="H101" i="20"/>
  <c r="H98" i="20"/>
  <c r="H96" i="20"/>
  <c r="H93" i="20"/>
  <c r="H91" i="20"/>
  <c r="H90" i="20"/>
  <c r="H89" i="20"/>
  <c r="H88" i="20"/>
  <c r="H87" i="20"/>
  <c r="H86" i="20"/>
  <c r="H84" i="20"/>
  <c r="H83" i="20"/>
  <c r="H82" i="20"/>
  <c r="H80" i="20"/>
  <c r="H79" i="20"/>
  <c r="H78" i="20"/>
  <c r="H77" i="20"/>
  <c r="H75" i="20"/>
  <c r="H74" i="20"/>
  <c r="H73" i="20"/>
  <c r="H72" i="20"/>
  <c r="H71" i="20"/>
  <c r="H70" i="20"/>
  <c r="H69" i="20"/>
  <c r="H66" i="20"/>
  <c r="H63" i="20"/>
  <c r="H62" i="20"/>
  <c r="H61" i="20"/>
  <c r="H60" i="20"/>
  <c r="H59" i="20"/>
  <c r="H58" i="20"/>
  <c r="H57" i="20"/>
  <c r="H56" i="20"/>
  <c r="H55" i="20"/>
  <c r="H54" i="20"/>
  <c r="H50" i="20"/>
  <c r="H49" i="20"/>
  <c r="H48" i="20"/>
  <c r="H47" i="20"/>
  <c r="H43" i="20"/>
  <c r="H42" i="20"/>
  <c r="H41" i="20"/>
  <c r="H40" i="20"/>
  <c r="H39" i="20"/>
  <c r="H38" i="20"/>
  <c r="H37" i="20"/>
  <c r="H36" i="20"/>
  <c r="H35" i="20"/>
  <c r="H34" i="20"/>
  <c r="H33" i="20"/>
  <c r="H32" i="20"/>
  <c r="H31" i="20"/>
  <c r="H28" i="20"/>
  <c r="H27" i="20"/>
  <c r="H26" i="20"/>
  <c r="H25" i="20"/>
  <c r="H24" i="20"/>
  <c r="H23" i="20"/>
  <c r="H22" i="20"/>
  <c r="H21" i="20"/>
  <c r="H20" i="20"/>
  <c r="H19" i="20"/>
  <c r="H18" i="20"/>
  <c r="H15" i="20"/>
  <c r="H14" i="20"/>
  <c r="H13" i="20"/>
  <c r="H201" i="19"/>
  <c r="H200" i="19"/>
  <c r="H199" i="19"/>
  <c r="H198" i="19"/>
  <c r="H197" i="19"/>
  <c r="H196" i="19"/>
  <c r="H194" i="19"/>
  <c r="H193" i="19"/>
  <c r="H192" i="19"/>
  <c r="H191" i="19"/>
  <c r="H190" i="19"/>
  <c r="H189" i="19"/>
  <c r="H188" i="19"/>
  <c r="H187" i="19"/>
  <c r="H186" i="19"/>
  <c r="H185" i="19"/>
  <c r="H184" i="19"/>
  <c r="H183" i="19"/>
  <c r="H182" i="19"/>
  <c r="H180" i="19"/>
  <c r="H179" i="19"/>
  <c r="H177" i="19"/>
  <c r="H176" i="19"/>
  <c r="H175" i="19"/>
  <c r="H174" i="19"/>
  <c r="H173" i="19"/>
  <c r="H172" i="19"/>
  <c r="H171" i="19"/>
  <c r="H170" i="19"/>
  <c r="H169" i="19"/>
  <c r="H168" i="19"/>
  <c r="H167" i="19"/>
  <c r="H166" i="19"/>
  <c r="H165" i="19"/>
  <c r="H164" i="19"/>
  <c r="H163" i="19"/>
  <c r="H162" i="19"/>
  <c r="H161" i="19"/>
  <c r="H159" i="19"/>
  <c r="H157" i="19"/>
  <c r="H156" i="19"/>
  <c r="H155" i="19"/>
  <c r="H154" i="19"/>
  <c r="H153" i="19"/>
  <c r="H151" i="19"/>
  <c r="H150" i="19"/>
  <c r="H148" i="19"/>
  <c r="H147" i="19"/>
  <c r="H145" i="19"/>
  <c r="H144" i="19"/>
  <c r="H141" i="19"/>
  <c r="H139" i="19"/>
  <c r="H138" i="19"/>
  <c r="H137" i="19"/>
  <c r="H136" i="19"/>
  <c r="H135" i="19"/>
  <c r="H134" i="19"/>
  <c r="H133" i="19"/>
  <c r="H132" i="19"/>
  <c r="H131" i="19"/>
  <c r="H130" i="19"/>
  <c r="H129" i="19"/>
  <c r="H128" i="19"/>
  <c r="H127" i="19"/>
  <c r="H126" i="19"/>
  <c r="H124" i="19"/>
  <c r="H123" i="19"/>
  <c r="H122" i="19"/>
  <c r="H121" i="19"/>
  <c r="H120" i="19"/>
  <c r="H119" i="19"/>
  <c r="H118" i="19"/>
  <c r="H117" i="19"/>
  <c r="H116" i="19"/>
  <c r="H115" i="19"/>
  <c r="H114" i="19"/>
  <c r="H113" i="19"/>
  <c r="H112" i="19"/>
  <c r="H111" i="19"/>
  <c r="H110" i="19"/>
  <c r="H109" i="19"/>
  <c r="H108" i="19"/>
  <c r="H106" i="19"/>
  <c r="H105" i="19"/>
  <c r="H104" i="19"/>
  <c r="H103" i="19"/>
  <c r="H102" i="19"/>
  <c r="H101" i="19"/>
  <c r="H100" i="19"/>
  <c r="H99" i="19"/>
  <c r="H98" i="19"/>
  <c r="H97" i="19"/>
  <c r="H96" i="19"/>
  <c r="H95" i="19"/>
  <c r="H94" i="19"/>
  <c r="H93" i="19"/>
  <c r="H92" i="19"/>
  <c r="H91" i="19"/>
  <c r="H90" i="19"/>
  <c r="H88" i="19"/>
  <c r="H87" i="19"/>
  <c r="H86" i="19"/>
  <c r="H85" i="19"/>
  <c r="H84" i="19"/>
  <c r="H83" i="19"/>
  <c r="H81" i="19"/>
  <c r="H80" i="19"/>
  <c r="H79" i="19"/>
  <c r="H78" i="19"/>
  <c r="H76" i="19"/>
  <c r="H74" i="19"/>
  <c r="H72" i="19"/>
  <c r="H70" i="19"/>
  <c r="H69" i="19"/>
  <c r="H68" i="19"/>
  <c r="H67" i="19"/>
  <c r="H66" i="19"/>
  <c r="H65" i="19"/>
  <c r="H64" i="19"/>
  <c r="H63" i="19"/>
  <c r="H61" i="19"/>
  <c r="H60" i="19"/>
  <c r="H59" i="19"/>
  <c r="H58" i="19"/>
  <c r="H57" i="19"/>
  <c r="H56" i="19"/>
  <c r="H55" i="19"/>
  <c r="H54" i="19"/>
  <c r="H53" i="19"/>
  <c r="H51" i="19"/>
  <c r="H49" i="19"/>
  <c r="H47" i="19"/>
  <c r="H46" i="19"/>
  <c r="H45" i="19"/>
  <c r="H44" i="19"/>
  <c r="H43" i="19"/>
  <c r="H42" i="19"/>
  <c r="H41" i="19"/>
  <c r="H40" i="19"/>
  <c r="H39" i="19"/>
  <c r="H38" i="19"/>
  <c r="H37" i="19"/>
  <c r="H36" i="19"/>
  <c r="H35" i="19"/>
  <c r="H32" i="19"/>
  <c r="H30" i="19"/>
  <c r="H27" i="19"/>
  <c r="H25" i="19"/>
  <c r="H24" i="19"/>
  <c r="H22" i="19"/>
  <c r="H20" i="19"/>
  <c r="H19" i="19"/>
  <c r="H18" i="19"/>
  <c r="H17" i="19"/>
  <c r="H16" i="19"/>
  <c r="H15" i="19"/>
  <c r="H13" i="19"/>
  <c r="H11" i="19"/>
  <c r="H204" i="19" s="1"/>
  <c r="J77" i="18"/>
  <c r="H76" i="18"/>
  <c r="J76" i="18" s="1"/>
  <c r="J75" i="18"/>
  <c r="J74" i="18"/>
  <c r="J73" i="18"/>
  <c r="J71" i="18"/>
  <c r="J70" i="18"/>
  <c r="J69" i="18" s="1"/>
  <c r="J36" i="18" s="1"/>
  <c r="J68" i="18"/>
  <c r="J67" i="18"/>
  <c r="J66" i="18"/>
  <c r="J65" i="18"/>
  <c r="J64" i="18"/>
  <c r="J63" i="18"/>
  <c r="J62" i="18"/>
  <c r="J60" i="18"/>
  <c r="J59" i="18"/>
  <c r="J58" i="18"/>
  <c r="J57" i="18"/>
  <c r="J55" i="18"/>
  <c r="J54" i="18"/>
  <c r="J53" i="18"/>
  <c r="J51" i="18"/>
  <c r="J50" i="18" s="1"/>
  <c r="J32" i="18" s="1"/>
  <c r="J49" i="18"/>
  <c r="J48" i="18"/>
  <c r="F37" i="18"/>
  <c r="D37" i="18"/>
  <c r="F36" i="18"/>
  <c r="D36" i="18"/>
  <c r="F35" i="18"/>
  <c r="D35" i="18"/>
  <c r="F34" i="18"/>
  <c r="D34" i="18"/>
  <c r="F33" i="18"/>
  <c r="D33" i="18"/>
  <c r="F32" i="18"/>
  <c r="D32" i="18"/>
  <c r="F31" i="18"/>
  <c r="D31" i="18"/>
  <c r="E26" i="18"/>
  <c r="J7" i="18"/>
  <c r="J123" i="17"/>
  <c r="H122" i="17"/>
  <c r="J122" i="17" s="1"/>
  <c r="J121" i="17"/>
  <c r="J120" i="17"/>
  <c r="J119" i="17"/>
  <c r="J117" i="17"/>
  <c r="J116" i="17"/>
  <c r="J114" i="17"/>
  <c r="J113" i="17"/>
  <c r="J112" i="17"/>
  <c r="J111" i="17"/>
  <c r="J110" i="17"/>
  <c r="J109" i="17"/>
  <c r="J108" i="17"/>
  <c r="J107" i="17"/>
  <c r="J106" i="17"/>
  <c r="J105" i="17"/>
  <c r="J104" i="17"/>
  <c r="J103" i="17"/>
  <c r="J102" i="17"/>
  <c r="J100" i="17"/>
  <c r="J99" i="17"/>
  <c r="J98" i="17"/>
  <c r="J97" i="17"/>
  <c r="J96" i="17"/>
  <c r="J95" i="17"/>
  <c r="J94" i="17"/>
  <c r="J93" i="17"/>
  <c r="J92" i="17"/>
  <c r="J91" i="17"/>
  <c r="J90" i="17"/>
  <c r="J89" i="17"/>
  <c r="J88" i="17"/>
  <c r="J87" i="17"/>
  <c r="H85" i="17"/>
  <c r="J85" i="17" s="1"/>
  <c r="H84" i="17"/>
  <c r="J84" i="17" s="1"/>
  <c r="H83" i="17"/>
  <c r="J83" i="17" s="1"/>
  <c r="J81" i="17"/>
  <c r="H81" i="17"/>
  <c r="H80" i="17"/>
  <c r="J80" i="17" s="1"/>
  <c r="H79" i="17"/>
  <c r="J79" i="17" s="1"/>
  <c r="J78" i="17"/>
  <c r="H78" i="17"/>
  <c r="J76" i="17"/>
  <c r="J75" i="17" s="1"/>
  <c r="J37" i="17" s="1"/>
  <c r="H74" i="17"/>
  <c r="J74" i="17" s="1"/>
  <c r="H73" i="17"/>
  <c r="J73" i="17" s="1"/>
  <c r="J72" i="17" s="1"/>
  <c r="J36" i="17" s="1"/>
  <c r="J71" i="17"/>
  <c r="J70" i="17"/>
  <c r="J68" i="17"/>
  <c r="J67" i="17"/>
  <c r="J65" i="17" s="1"/>
  <c r="J34" i="17" s="1"/>
  <c r="J66" i="17"/>
  <c r="J64" i="17"/>
  <c r="J63" i="17"/>
  <c r="J62" i="17"/>
  <c r="J61" i="17"/>
  <c r="J59" i="17"/>
  <c r="J58" i="17"/>
  <c r="J57" i="17" s="1"/>
  <c r="J32" i="17" s="1"/>
  <c r="J56" i="17"/>
  <c r="J55" i="17"/>
  <c r="F43" i="17"/>
  <c r="D43" i="17"/>
  <c r="F42" i="17"/>
  <c r="D42" i="17"/>
  <c r="F41" i="17"/>
  <c r="D41" i="17"/>
  <c r="F40" i="17"/>
  <c r="D40" i="17"/>
  <c r="F39" i="17"/>
  <c r="D39" i="17"/>
  <c r="F38" i="17"/>
  <c r="D38" i="17"/>
  <c r="F37" i="17"/>
  <c r="D37" i="17"/>
  <c r="F36" i="17"/>
  <c r="D36" i="17"/>
  <c r="F35" i="17"/>
  <c r="D35" i="17"/>
  <c r="F34" i="17"/>
  <c r="D34" i="17"/>
  <c r="F33" i="17"/>
  <c r="D33" i="17"/>
  <c r="F32" i="17"/>
  <c r="D32" i="17"/>
  <c r="F31" i="17"/>
  <c r="D31" i="17"/>
  <c r="E26" i="17"/>
  <c r="J7" i="17"/>
  <c r="AM45" i="16"/>
  <c r="L45" i="16"/>
  <c r="AM44" i="16"/>
  <c r="L44" i="16"/>
  <c r="AM42" i="16"/>
  <c r="L42" i="16"/>
  <c r="L40" i="16"/>
  <c r="J47" i="18" l="1"/>
  <c r="J54" i="17"/>
  <c r="G18" i="26"/>
  <c r="J61" i="18"/>
  <c r="J35" i="18" s="1"/>
  <c r="H3" i="22"/>
  <c r="I129" i="12" s="1"/>
  <c r="J82" i="17"/>
  <c r="J39" i="17" s="1"/>
  <c r="H3" i="24"/>
  <c r="I129" i="13" s="1"/>
  <c r="J69" i="17"/>
  <c r="J35" i="17" s="1"/>
  <c r="G6" i="26"/>
  <c r="G80" i="26"/>
  <c r="G68" i="26"/>
  <c r="G32" i="26"/>
  <c r="I131" i="13"/>
  <c r="G55" i="21"/>
  <c r="H115" i="20"/>
  <c r="I129" i="10" s="1"/>
  <c r="I129" i="9"/>
  <c r="J56" i="18"/>
  <c r="J33" i="18" s="1"/>
  <c r="J52" i="18"/>
  <c r="J31" i="18" s="1"/>
  <c r="J86" i="17"/>
  <c r="J40" i="17" s="1"/>
  <c r="J60" i="17"/>
  <c r="J33" i="17" s="1"/>
  <c r="J77" i="17"/>
  <c r="J38" i="17" s="1"/>
  <c r="J101" i="17"/>
  <c r="J41" i="17" s="1"/>
  <c r="J115" i="17"/>
  <c r="J42" i="17" s="1"/>
  <c r="J31" i="17"/>
  <c r="J118" i="17"/>
  <c r="J43" i="17" s="1"/>
  <c r="J34" i="18"/>
  <c r="J72" i="18"/>
  <c r="J37" i="18" s="1"/>
  <c r="J46" i="18" l="1"/>
  <c r="G4" i="26"/>
  <c r="I130" i="13" s="1"/>
  <c r="G57" i="21"/>
  <c r="G58" i="21" s="1"/>
  <c r="G59" i="21" s="1"/>
  <c r="I129" i="11"/>
  <c r="J30" i="17"/>
  <c r="AG51" i="16"/>
  <c r="AN51" i="16" s="1"/>
  <c r="J30" i="18"/>
  <c r="J13" i="18"/>
  <c r="J53" i="17"/>
  <c r="F16" i="18" l="1"/>
  <c r="J16" i="18" s="1"/>
  <c r="J18" i="18" s="1"/>
  <c r="J13" i="17"/>
  <c r="AL50" i="16"/>
  <c r="AN50" i="16" l="1"/>
  <c r="AN49" i="16" s="1"/>
  <c r="AG49" i="16"/>
  <c r="F16" i="17"/>
  <c r="J16" i="17" s="1"/>
  <c r="J18" i="17" s="1"/>
  <c r="W28" i="16" l="1"/>
  <c r="AK28" i="16" s="1"/>
  <c r="AK25" i="16"/>
  <c r="AK30" i="16" l="1"/>
  <c r="I129" i="8"/>
  <c r="D7" i="15"/>
  <c r="J39" i="13"/>
  <c r="J38" i="13"/>
  <c r="AY106" i="1" s="1"/>
  <c r="J37" i="13"/>
  <c r="AX106" i="1" s="1"/>
  <c r="BI131" i="13"/>
  <c r="BH131" i="13"/>
  <c r="BG131" i="13"/>
  <c r="BF131" i="13"/>
  <c r="T131" i="13"/>
  <c r="R131" i="13"/>
  <c r="P131" i="13"/>
  <c r="BI130" i="13"/>
  <c r="BH130" i="13"/>
  <c r="BG130" i="13"/>
  <c r="BF130" i="13"/>
  <c r="T130" i="13"/>
  <c r="R130" i="13"/>
  <c r="P130" i="13"/>
  <c r="BI129" i="13"/>
  <c r="BH129" i="13"/>
  <c r="BG129" i="13"/>
  <c r="BF129" i="13"/>
  <c r="T129" i="13"/>
  <c r="R129" i="13"/>
  <c r="P129" i="13"/>
  <c r="J123" i="13"/>
  <c r="J122" i="13"/>
  <c r="F122" i="13"/>
  <c r="F120" i="13"/>
  <c r="E118" i="13"/>
  <c r="BI105" i="13"/>
  <c r="BH105" i="13"/>
  <c r="BG105" i="13"/>
  <c r="BF105" i="13"/>
  <c r="BE105" i="13"/>
  <c r="BI104" i="13"/>
  <c r="BH104" i="13"/>
  <c r="BG104" i="13"/>
  <c r="BF104" i="13"/>
  <c r="BE104" i="13"/>
  <c r="BI103" i="13"/>
  <c r="BH103" i="13"/>
  <c r="BG103" i="13"/>
  <c r="BF103" i="13"/>
  <c r="BE103" i="13"/>
  <c r="BI102" i="13"/>
  <c r="BH102" i="13"/>
  <c r="BG102" i="13"/>
  <c r="BF102" i="13"/>
  <c r="BE102" i="13"/>
  <c r="J92" i="13"/>
  <c r="J91" i="13"/>
  <c r="F91" i="13"/>
  <c r="F89" i="13"/>
  <c r="E87" i="13"/>
  <c r="J18" i="13"/>
  <c r="E18" i="13"/>
  <c r="F123" i="13" s="1"/>
  <c r="J17" i="13"/>
  <c r="J12" i="13"/>
  <c r="J89" i="13" s="1"/>
  <c r="E7" i="13"/>
  <c r="E116" i="13" s="1"/>
  <c r="J39" i="12"/>
  <c r="J38" i="12"/>
  <c r="AY105" i="1" s="1"/>
  <c r="J37" i="12"/>
  <c r="AX105" i="1" s="1"/>
  <c r="BI129" i="12"/>
  <c r="BH129" i="12"/>
  <c r="BG129" i="12"/>
  <c r="BF129" i="12"/>
  <c r="T129" i="12"/>
  <c r="T128" i="12" s="1"/>
  <c r="T127" i="12" s="1"/>
  <c r="T126" i="12" s="1"/>
  <c r="R129" i="12"/>
  <c r="R128" i="12" s="1"/>
  <c r="R127" i="12" s="1"/>
  <c r="R126" i="12" s="1"/>
  <c r="P129" i="12"/>
  <c r="P128" i="12" s="1"/>
  <c r="P127" i="12" s="1"/>
  <c r="P126" i="12" s="1"/>
  <c r="AU105" i="1" s="1"/>
  <c r="J123" i="12"/>
  <c r="J122" i="12"/>
  <c r="F122" i="12"/>
  <c r="F120" i="12"/>
  <c r="E118" i="12"/>
  <c r="BI105" i="12"/>
  <c r="BH105" i="12"/>
  <c r="BG105" i="12"/>
  <c r="BF105" i="12"/>
  <c r="BE105" i="12"/>
  <c r="BI104" i="12"/>
  <c r="BH104" i="12"/>
  <c r="BG104" i="12"/>
  <c r="BF104" i="12"/>
  <c r="BE104" i="12"/>
  <c r="BI103" i="12"/>
  <c r="BH103" i="12"/>
  <c r="BG103" i="12"/>
  <c r="BF103" i="12"/>
  <c r="BE103" i="12"/>
  <c r="BI102" i="12"/>
  <c r="BH102" i="12"/>
  <c r="BG102" i="12"/>
  <c r="BF102" i="12"/>
  <c r="BE102" i="12"/>
  <c r="J92" i="12"/>
  <c r="J91" i="12"/>
  <c r="F91" i="12"/>
  <c r="F89" i="12"/>
  <c r="E87" i="12"/>
  <c r="J18" i="12"/>
  <c r="E18" i="12"/>
  <c r="F92" i="12" s="1"/>
  <c r="J17" i="12"/>
  <c r="J12" i="12"/>
  <c r="J120" i="12" s="1"/>
  <c r="E7" i="12"/>
  <c r="E85" i="12" s="1"/>
  <c r="J39" i="11"/>
  <c r="J38" i="11"/>
  <c r="AY104" i="1"/>
  <c r="J37" i="11"/>
  <c r="AX104" i="1"/>
  <c r="BI129" i="11"/>
  <c r="BH129" i="11"/>
  <c r="BG129" i="11"/>
  <c r="BF129" i="11"/>
  <c r="T129" i="11"/>
  <c r="T128" i="11"/>
  <c r="T127" i="11" s="1"/>
  <c r="T126" i="11" s="1"/>
  <c r="R129" i="11"/>
  <c r="R128" i="11" s="1"/>
  <c r="R127" i="11" s="1"/>
  <c r="R126" i="11" s="1"/>
  <c r="P129" i="11"/>
  <c r="P128" i="11" s="1"/>
  <c r="P127" i="11" s="1"/>
  <c r="P126" i="11" s="1"/>
  <c r="AU104" i="1" s="1"/>
  <c r="J123" i="11"/>
  <c r="J122" i="11"/>
  <c r="F122" i="11"/>
  <c r="F120" i="11"/>
  <c r="E118" i="11"/>
  <c r="BI105" i="11"/>
  <c r="BH105" i="11"/>
  <c r="BG105" i="11"/>
  <c r="BF105" i="11"/>
  <c r="BE105" i="11"/>
  <c r="BI104" i="11"/>
  <c r="BH104" i="11"/>
  <c r="BG104" i="11"/>
  <c r="BF104" i="11"/>
  <c r="BE104" i="11"/>
  <c r="BI103" i="11"/>
  <c r="BH103" i="11"/>
  <c r="BG103" i="11"/>
  <c r="BF103" i="11"/>
  <c r="BE103" i="11"/>
  <c r="BI102" i="11"/>
  <c r="BH102" i="11"/>
  <c r="BG102" i="11"/>
  <c r="BF102" i="11"/>
  <c r="BE102" i="11"/>
  <c r="J92" i="11"/>
  <c r="J91" i="11"/>
  <c r="F91" i="11"/>
  <c r="F89" i="11"/>
  <c r="E87" i="11"/>
  <c r="J18" i="11"/>
  <c r="E18" i="11"/>
  <c r="F123" i="11" s="1"/>
  <c r="J17" i="11"/>
  <c r="J12" i="11"/>
  <c r="J120" i="11" s="1"/>
  <c r="E7" i="11"/>
  <c r="E116" i="11" s="1"/>
  <c r="J39" i="10"/>
  <c r="J38" i="10"/>
  <c r="AY103" i="1" s="1"/>
  <c r="J37" i="10"/>
  <c r="AX103" i="1"/>
  <c r="BI129" i="10"/>
  <c r="BH129" i="10"/>
  <c r="BG129" i="10"/>
  <c r="BF129" i="10"/>
  <c r="T129" i="10"/>
  <c r="T128" i="10" s="1"/>
  <c r="T127" i="10" s="1"/>
  <c r="T126" i="10" s="1"/>
  <c r="R129" i="10"/>
  <c r="R128" i="10"/>
  <c r="R127" i="10" s="1"/>
  <c r="R126" i="10" s="1"/>
  <c r="P129" i="10"/>
  <c r="P128" i="10" s="1"/>
  <c r="P127" i="10" s="1"/>
  <c r="P126" i="10" s="1"/>
  <c r="AU103" i="1" s="1"/>
  <c r="J123" i="10"/>
  <c r="J122" i="10"/>
  <c r="F122" i="10"/>
  <c r="F120" i="10"/>
  <c r="E118" i="10"/>
  <c r="BI105" i="10"/>
  <c r="BH105" i="10"/>
  <c r="BG105" i="10"/>
  <c r="BF105" i="10"/>
  <c r="BE105" i="10"/>
  <c r="BI104" i="10"/>
  <c r="BH104" i="10"/>
  <c r="BG104" i="10"/>
  <c r="BF104" i="10"/>
  <c r="BE104" i="10"/>
  <c r="BI103" i="10"/>
  <c r="BH103" i="10"/>
  <c r="BG103" i="10"/>
  <c r="BF103" i="10"/>
  <c r="BE103" i="10"/>
  <c r="BI102" i="10"/>
  <c r="BH102" i="10"/>
  <c r="BG102" i="10"/>
  <c r="BF102" i="10"/>
  <c r="BE102" i="10"/>
  <c r="J92" i="10"/>
  <c r="J91" i="10"/>
  <c r="F91" i="10"/>
  <c r="F89" i="10"/>
  <c r="E87" i="10"/>
  <c r="J18" i="10"/>
  <c r="E18" i="10"/>
  <c r="F123" i="10" s="1"/>
  <c r="J17" i="10"/>
  <c r="J12" i="10"/>
  <c r="J89" i="10" s="1"/>
  <c r="E7" i="10"/>
  <c r="E116" i="10" s="1"/>
  <c r="J39" i="9"/>
  <c r="J38" i="9"/>
  <c r="AY102" i="1" s="1"/>
  <c r="J37" i="9"/>
  <c r="AX102" i="1" s="1"/>
  <c r="BI129" i="9"/>
  <c r="BH129" i="9"/>
  <c r="BG129" i="9"/>
  <c r="BF129" i="9"/>
  <c r="T129" i="9"/>
  <c r="T128" i="9"/>
  <c r="T127" i="9" s="1"/>
  <c r="T126" i="9" s="1"/>
  <c r="R129" i="9"/>
  <c r="R128" i="9" s="1"/>
  <c r="R127" i="9" s="1"/>
  <c r="R126" i="9" s="1"/>
  <c r="P129" i="9"/>
  <c r="P128" i="9"/>
  <c r="P127" i="9" s="1"/>
  <c r="P126" i="9" s="1"/>
  <c r="AU102" i="1" s="1"/>
  <c r="J123" i="9"/>
  <c r="J122" i="9"/>
  <c r="F122" i="9"/>
  <c r="F120" i="9"/>
  <c r="E118" i="9"/>
  <c r="BI105" i="9"/>
  <c r="BH105" i="9"/>
  <c r="BG105" i="9"/>
  <c r="BF105" i="9"/>
  <c r="BE105" i="9"/>
  <c r="BI104" i="9"/>
  <c r="BH104" i="9"/>
  <c r="BG104" i="9"/>
  <c r="BF104" i="9"/>
  <c r="BE104" i="9"/>
  <c r="BI103" i="9"/>
  <c r="BH103" i="9"/>
  <c r="BG103" i="9"/>
  <c r="BF103" i="9"/>
  <c r="BE103" i="9"/>
  <c r="BI102" i="9"/>
  <c r="BH102" i="9"/>
  <c r="BG102" i="9"/>
  <c r="BF102" i="9"/>
  <c r="BE102" i="9"/>
  <c r="J92" i="9"/>
  <c r="J91" i="9"/>
  <c r="F91" i="9"/>
  <c r="F89" i="9"/>
  <c r="E87" i="9"/>
  <c r="J18" i="9"/>
  <c r="E18" i="9"/>
  <c r="F123" i="9" s="1"/>
  <c r="J17" i="9"/>
  <c r="J12" i="9"/>
  <c r="J120" i="9" s="1"/>
  <c r="E7" i="9"/>
  <c r="E85" i="9" s="1"/>
  <c r="J39" i="8"/>
  <c r="J38" i="8"/>
  <c r="AY101" i="1" s="1"/>
  <c r="J37" i="8"/>
  <c r="AX101" i="1" s="1"/>
  <c r="BI129" i="8"/>
  <c r="BH129" i="8"/>
  <c r="BG129" i="8"/>
  <c r="BF129" i="8"/>
  <c r="T129" i="8"/>
  <c r="T128" i="8" s="1"/>
  <c r="T127" i="8" s="1"/>
  <c r="T126" i="8" s="1"/>
  <c r="R129" i="8"/>
  <c r="R128" i="8"/>
  <c r="R127" i="8" s="1"/>
  <c r="R126" i="8" s="1"/>
  <c r="P129" i="8"/>
  <c r="P128" i="8" s="1"/>
  <c r="P127" i="8" s="1"/>
  <c r="P126" i="8" s="1"/>
  <c r="AU101" i="1" s="1"/>
  <c r="J123" i="8"/>
  <c r="J122" i="8"/>
  <c r="F122" i="8"/>
  <c r="F120" i="8"/>
  <c r="E118" i="8"/>
  <c r="BI105" i="8"/>
  <c r="BH105" i="8"/>
  <c r="BG105" i="8"/>
  <c r="BF105" i="8"/>
  <c r="BE105" i="8"/>
  <c r="BI104" i="8"/>
  <c r="BH104" i="8"/>
  <c r="BG104" i="8"/>
  <c r="BF104" i="8"/>
  <c r="BE104" i="8"/>
  <c r="BI103" i="8"/>
  <c r="BH103" i="8"/>
  <c r="BG103" i="8"/>
  <c r="BF103" i="8"/>
  <c r="BE103" i="8"/>
  <c r="BI102" i="8"/>
  <c r="BH102" i="8"/>
  <c r="BG102" i="8"/>
  <c r="BF102" i="8"/>
  <c r="BE102" i="8"/>
  <c r="J92" i="8"/>
  <c r="J91" i="8"/>
  <c r="F91" i="8"/>
  <c r="F89" i="8"/>
  <c r="E87" i="8"/>
  <c r="J18" i="8"/>
  <c r="E18" i="8"/>
  <c r="F123" i="8" s="1"/>
  <c r="J17" i="8"/>
  <c r="J12" i="8"/>
  <c r="J120" i="8" s="1"/>
  <c r="E7" i="8"/>
  <c r="E116" i="8" s="1"/>
  <c r="J39" i="7"/>
  <c r="J38" i="7"/>
  <c r="AY100" i="1"/>
  <c r="J37" i="7"/>
  <c r="AX100" i="1" s="1"/>
  <c r="BI140" i="7"/>
  <c r="BH140" i="7"/>
  <c r="BG140" i="7"/>
  <c r="BF140" i="7"/>
  <c r="T140" i="7"/>
  <c r="R140" i="7"/>
  <c r="P140" i="7"/>
  <c r="BI139" i="7"/>
  <c r="BH139" i="7"/>
  <c r="BG139" i="7"/>
  <c r="BF139" i="7"/>
  <c r="T139" i="7"/>
  <c r="R139" i="7"/>
  <c r="P139" i="7"/>
  <c r="BI138" i="7"/>
  <c r="BH138" i="7"/>
  <c r="BG138" i="7"/>
  <c r="BF138" i="7"/>
  <c r="T138" i="7"/>
  <c r="R138" i="7"/>
  <c r="P138" i="7"/>
  <c r="BI137" i="7"/>
  <c r="BH137" i="7"/>
  <c r="BG137" i="7"/>
  <c r="BF137" i="7"/>
  <c r="T137" i="7"/>
  <c r="R137" i="7"/>
  <c r="P137" i="7"/>
  <c r="BI136" i="7"/>
  <c r="BH136" i="7"/>
  <c r="BG136" i="7"/>
  <c r="BF136" i="7"/>
  <c r="T136" i="7"/>
  <c r="R136" i="7"/>
  <c r="P136" i="7"/>
  <c r="BI135" i="7"/>
  <c r="BH135" i="7"/>
  <c r="BG135" i="7"/>
  <c r="BF135" i="7"/>
  <c r="T135" i="7"/>
  <c r="R135" i="7"/>
  <c r="P135" i="7"/>
  <c r="BI134" i="7"/>
  <c r="BH134" i="7"/>
  <c r="BG134" i="7"/>
  <c r="BF134" i="7"/>
  <c r="T134" i="7"/>
  <c r="R134" i="7"/>
  <c r="P134" i="7"/>
  <c r="BI133" i="7"/>
  <c r="BH133" i="7"/>
  <c r="BG133" i="7"/>
  <c r="BF133" i="7"/>
  <c r="T133" i="7"/>
  <c r="R133" i="7"/>
  <c r="P133" i="7"/>
  <c r="BI132" i="7"/>
  <c r="BH132" i="7"/>
  <c r="BG132" i="7"/>
  <c r="BF132" i="7"/>
  <c r="T132" i="7"/>
  <c r="R132" i="7"/>
  <c r="P132" i="7"/>
  <c r="BI131" i="7"/>
  <c r="BH131" i="7"/>
  <c r="BG131" i="7"/>
  <c r="BF131" i="7"/>
  <c r="T131" i="7"/>
  <c r="R131" i="7"/>
  <c r="P131" i="7"/>
  <c r="BI130" i="7"/>
  <c r="BH130" i="7"/>
  <c r="BG130" i="7"/>
  <c r="BF130" i="7"/>
  <c r="T130" i="7"/>
  <c r="R130" i="7"/>
  <c r="P130" i="7"/>
  <c r="BI129" i="7"/>
  <c r="BH129" i="7"/>
  <c r="BG129" i="7"/>
  <c r="BF129" i="7"/>
  <c r="T129" i="7"/>
  <c r="R129" i="7"/>
  <c r="P129" i="7"/>
  <c r="BI128" i="7"/>
  <c r="BH128" i="7"/>
  <c r="BG128" i="7"/>
  <c r="BF128" i="7"/>
  <c r="T128" i="7"/>
  <c r="R128" i="7"/>
  <c r="P128" i="7"/>
  <c r="BI127" i="7"/>
  <c r="BH127" i="7"/>
  <c r="BG127" i="7"/>
  <c r="BF127" i="7"/>
  <c r="T127" i="7"/>
  <c r="R127" i="7"/>
  <c r="P127" i="7"/>
  <c r="BI126" i="7"/>
  <c r="BH126" i="7"/>
  <c r="BG126" i="7"/>
  <c r="BF126" i="7"/>
  <c r="T126" i="7"/>
  <c r="R126" i="7"/>
  <c r="P126" i="7"/>
  <c r="BI125" i="7"/>
  <c r="BH125" i="7"/>
  <c r="BG125" i="7"/>
  <c r="BF125" i="7"/>
  <c r="T125" i="7"/>
  <c r="R125" i="7"/>
  <c r="P125" i="7"/>
  <c r="BI124" i="7"/>
  <c r="BH124" i="7"/>
  <c r="BG124" i="7"/>
  <c r="BF124" i="7"/>
  <c r="T124" i="7"/>
  <c r="R124" i="7"/>
  <c r="P124" i="7"/>
  <c r="BI123" i="7"/>
  <c r="BH123" i="7"/>
  <c r="BG123" i="7"/>
  <c r="BF123" i="7"/>
  <c r="T123" i="7"/>
  <c r="R123" i="7"/>
  <c r="P123" i="7"/>
  <c r="J118" i="7"/>
  <c r="J117" i="7"/>
  <c r="F117" i="7"/>
  <c r="F115" i="7"/>
  <c r="E113" i="7"/>
  <c r="J31" i="7"/>
  <c r="J92" i="7"/>
  <c r="J91" i="7"/>
  <c r="F91" i="7"/>
  <c r="F89" i="7"/>
  <c r="E87" i="7"/>
  <c r="J18" i="7"/>
  <c r="E18" i="7"/>
  <c r="F118" i="7" s="1"/>
  <c r="J17" i="7"/>
  <c r="J12" i="7"/>
  <c r="J115" i="7" s="1"/>
  <c r="E7" i="7"/>
  <c r="E111" i="7" s="1"/>
  <c r="J39" i="6"/>
  <c r="J38" i="6"/>
  <c r="AY99" i="1"/>
  <c r="J37" i="6"/>
  <c r="AX99" i="1"/>
  <c r="BI147" i="6"/>
  <c r="BH147" i="6"/>
  <c r="BG147" i="6"/>
  <c r="BF147" i="6"/>
  <c r="T147" i="6"/>
  <c r="R147" i="6"/>
  <c r="P147" i="6"/>
  <c r="BI146" i="6"/>
  <c r="BH146" i="6"/>
  <c r="BG146" i="6"/>
  <c r="BF146" i="6"/>
  <c r="T146" i="6"/>
  <c r="R146" i="6"/>
  <c r="P146" i="6"/>
  <c r="BI145" i="6"/>
  <c r="BH145" i="6"/>
  <c r="BG145" i="6"/>
  <c r="BF145" i="6"/>
  <c r="T145" i="6"/>
  <c r="R145" i="6"/>
  <c r="P145" i="6"/>
  <c r="BI144" i="6"/>
  <c r="BH144" i="6"/>
  <c r="BG144" i="6"/>
  <c r="BF144" i="6"/>
  <c r="T144" i="6"/>
  <c r="R144" i="6"/>
  <c r="P144" i="6"/>
  <c r="BI143" i="6"/>
  <c r="BH143" i="6"/>
  <c r="BG143" i="6"/>
  <c r="BF143" i="6"/>
  <c r="T143" i="6"/>
  <c r="R143" i="6"/>
  <c r="P143" i="6"/>
  <c r="BI142" i="6"/>
  <c r="BH142" i="6"/>
  <c r="BG142" i="6"/>
  <c r="BF142" i="6"/>
  <c r="T142" i="6"/>
  <c r="R142" i="6"/>
  <c r="P142" i="6"/>
  <c r="BI141" i="6"/>
  <c r="BH141" i="6"/>
  <c r="BG141" i="6"/>
  <c r="BF141" i="6"/>
  <c r="T141" i="6"/>
  <c r="R141" i="6"/>
  <c r="P141" i="6"/>
  <c r="BI140" i="6"/>
  <c r="BH140" i="6"/>
  <c r="BG140" i="6"/>
  <c r="BF140" i="6"/>
  <c r="T140" i="6"/>
  <c r="R140" i="6"/>
  <c r="P140" i="6"/>
  <c r="BI139" i="6"/>
  <c r="BH139" i="6"/>
  <c r="BG139" i="6"/>
  <c r="BF139" i="6"/>
  <c r="T139" i="6"/>
  <c r="R139" i="6"/>
  <c r="P139" i="6"/>
  <c r="BI138" i="6"/>
  <c r="BH138" i="6"/>
  <c r="BG138" i="6"/>
  <c r="BF138" i="6"/>
  <c r="T138" i="6"/>
  <c r="R138" i="6"/>
  <c r="P138" i="6"/>
  <c r="BI137" i="6"/>
  <c r="BH137" i="6"/>
  <c r="BG137" i="6"/>
  <c r="BF137" i="6"/>
  <c r="T137" i="6"/>
  <c r="R137" i="6"/>
  <c r="P137" i="6"/>
  <c r="BI136" i="6"/>
  <c r="BH136" i="6"/>
  <c r="BG136" i="6"/>
  <c r="BF136" i="6"/>
  <c r="T136" i="6"/>
  <c r="R136" i="6"/>
  <c r="P136" i="6"/>
  <c r="BI135" i="6"/>
  <c r="BH135" i="6"/>
  <c r="BG135" i="6"/>
  <c r="BF135" i="6"/>
  <c r="T135" i="6"/>
  <c r="R135" i="6"/>
  <c r="P135" i="6"/>
  <c r="BI134" i="6"/>
  <c r="BH134" i="6"/>
  <c r="BG134" i="6"/>
  <c r="BF134" i="6"/>
  <c r="T134" i="6"/>
  <c r="R134" i="6"/>
  <c r="P134" i="6"/>
  <c r="BI133" i="6"/>
  <c r="BH133" i="6"/>
  <c r="BG133" i="6"/>
  <c r="BF133" i="6"/>
  <c r="T133" i="6"/>
  <c r="R133" i="6"/>
  <c r="P133" i="6"/>
  <c r="BI132" i="6"/>
  <c r="BH132" i="6"/>
  <c r="BG132" i="6"/>
  <c r="BF132" i="6"/>
  <c r="T132" i="6"/>
  <c r="R132" i="6"/>
  <c r="P132" i="6"/>
  <c r="BI131" i="6"/>
  <c r="BH131" i="6"/>
  <c r="BG131" i="6"/>
  <c r="BF131" i="6"/>
  <c r="T131" i="6"/>
  <c r="R131" i="6"/>
  <c r="P131" i="6"/>
  <c r="BI130" i="6"/>
  <c r="BH130" i="6"/>
  <c r="BG130" i="6"/>
  <c r="BF130" i="6"/>
  <c r="T130" i="6"/>
  <c r="R130" i="6"/>
  <c r="P130" i="6"/>
  <c r="BI129" i="6"/>
  <c r="BH129" i="6"/>
  <c r="BG129" i="6"/>
  <c r="BF129" i="6"/>
  <c r="T129" i="6"/>
  <c r="R129" i="6"/>
  <c r="P129" i="6"/>
  <c r="J123" i="6"/>
  <c r="J122" i="6"/>
  <c r="F122" i="6"/>
  <c r="F120" i="6"/>
  <c r="E118" i="6"/>
  <c r="BI105" i="6"/>
  <c r="BH105" i="6"/>
  <c r="BG105" i="6"/>
  <c r="BF105" i="6"/>
  <c r="BE105" i="6"/>
  <c r="BI104" i="6"/>
  <c r="BH104" i="6"/>
  <c r="BG104" i="6"/>
  <c r="BF104" i="6"/>
  <c r="BE104" i="6"/>
  <c r="BI103" i="6"/>
  <c r="BH103" i="6"/>
  <c r="BG103" i="6"/>
  <c r="BF103" i="6"/>
  <c r="BE103" i="6"/>
  <c r="BI102" i="6"/>
  <c r="BH102" i="6"/>
  <c r="BG102" i="6"/>
  <c r="BF102" i="6"/>
  <c r="BE102" i="6"/>
  <c r="J92" i="6"/>
  <c r="J91" i="6"/>
  <c r="F91" i="6"/>
  <c r="F89" i="6"/>
  <c r="E87" i="6"/>
  <c r="J18" i="6"/>
  <c r="E18" i="6"/>
  <c r="F92" i="6" s="1"/>
  <c r="J17" i="6"/>
  <c r="J12" i="6"/>
  <c r="J120" i="6" s="1"/>
  <c r="E7" i="6"/>
  <c r="E116" i="6" s="1"/>
  <c r="J39" i="5"/>
  <c r="J38" i="5"/>
  <c r="AY98" i="1"/>
  <c r="J37" i="5"/>
  <c r="AX98" i="1" s="1"/>
  <c r="BI131" i="5"/>
  <c r="BH131" i="5"/>
  <c r="BG131" i="5"/>
  <c r="BF131" i="5"/>
  <c r="T131" i="5"/>
  <c r="R131" i="5"/>
  <c r="P131" i="5"/>
  <c r="BI130" i="5"/>
  <c r="BH130" i="5"/>
  <c r="BG130" i="5"/>
  <c r="BF130" i="5"/>
  <c r="T130" i="5"/>
  <c r="R130" i="5"/>
  <c r="P130" i="5"/>
  <c r="BI129" i="5"/>
  <c r="BH129" i="5"/>
  <c r="BG129" i="5"/>
  <c r="BF129" i="5"/>
  <c r="T129" i="5"/>
  <c r="R129" i="5"/>
  <c r="P129" i="5"/>
  <c r="J123" i="5"/>
  <c r="J122" i="5"/>
  <c r="F122" i="5"/>
  <c r="F120" i="5"/>
  <c r="E118" i="5"/>
  <c r="BI105" i="5"/>
  <c r="BH105" i="5"/>
  <c r="BG105" i="5"/>
  <c r="BF105" i="5"/>
  <c r="BE105" i="5"/>
  <c r="BI104" i="5"/>
  <c r="BH104" i="5"/>
  <c r="BG104" i="5"/>
  <c r="BF104" i="5"/>
  <c r="BE104" i="5"/>
  <c r="BI103" i="5"/>
  <c r="BH103" i="5"/>
  <c r="BG103" i="5"/>
  <c r="BF103" i="5"/>
  <c r="BE103" i="5"/>
  <c r="BI102" i="5"/>
  <c r="BH102" i="5"/>
  <c r="BG102" i="5"/>
  <c r="BF102" i="5"/>
  <c r="BE102" i="5"/>
  <c r="J92" i="5"/>
  <c r="J91" i="5"/>
  <c r="F91" i="5"/>
  <c r="F89" i="5"/>
  <c r="E87" i="5"/>
  <c r="J18" i="5"/>
  <c r="E18" i="5"/>
  <c r="F123" i="5"/>
  <c r="J17" i="5"/>
  <c r="J12" i="5"/>
  <c r="J89" i="5" s="1"/>
  <c r="E7" i="5"/>
  <c r="E116" i="5" s="1"/>
  <c r="J39" i="4"/>
  <c r="J38" i="4"/>
  <c r="AY97" i="1" s="1"/>
  <c r="J37" i="4"/>
  <c r="AX97" i="1"/>
  <c r="BI142" i="4"/>
  <c r="BH142" i="4"/>
  <c r="BG142" i="4"/>
  <c r="BF142" i="4"/>
  <c r="T142" i="4"/>
  <c r="R142" i="4"/>
  <c r="P142" i="4"/>
  <c r="BI141" i="4"/>
  <c r="BH141" i="4"/>
  <c r="BG141" i="4"/>
  <c r="BF141" i="4"/>
  <c r="T141" i="4"/>
  <c r="R141" i="4"/>
  <c r="P141" i="4"/>
  <c r="BI138" i="4"/>
  <c r="BH138" i="4"/>
  <c r="BG138" i="4"/>
  <c r="BF138" i="4"/>
  <c r="T138" i="4"/>
  <c r="R138" i="4"/>
  <c r="P138" i="4"/>
  <c r="BI137" i="4"/>
  <c r="BH137" i="4"/>
  <c r="BG137" i="4"/>
  <c r="BF137" i="4"/>
  <c r="T137" i="4"/>
  <c r="R137" i="4"/>
  <c r="P137" i="4"/>
  <c r="BI136" i="4"/>
  <c r="BH136" i="4"/>
  <c r="BG136" i="4"/>
  <c r="BF136" i="4"/>
  <c r="T136" i="4"/>
  <c r="R136" i="4"/>
  <c r="P136" i="4"/>
  <c r="BI134" i="4"/>
  <c r="BH134" i="4"/>
  <c r="BG134" i="4"/>
  <c r="BF134" i="4"/>
  <c r="T134" i="4"/>
  <c r="R134" i="4"/>
  <c r="P134" i="4"/>
  <c r="BI133" i="4"/>
  <c r="BH133" i="4"/>
  <c r="BG133" i="4"/>
  <c r="BF133" i="4"/>
  <c r="T133" i="4"/>
  <c r="R133" i="4"/>
  <c r="P133" i="4"/>
  <c r="BI131" i="4"/>
  <c r="BH131" i="4"/>
  <c r="BG131" i="4"/>
  <c r="BF131" i="4"/>
  <c r="T131" i="4"/>
  <c r="R131" i="4"/>
  <c r="P131" i="4"/>
  <c r="BI130" i="4"/>
  <c r="BH130" i="4"/>
  <c r="BG130" i="4"/>
  <c r="BF130" i="4"/>
  <c r="T130" i="4"/>
  <c r="R130" i="4"/>
  <c r="P130" i="4"/>
  <c r="J124" i="4"/>
  <c r="J123" i="4"/>
  <c r="F123" i="4"/>
  <c r="F121" i="4"/>
  <c r="E119" i="4"/>
  <c r="BI106" i="4"/>
  <c r="BH106" i="4"/>
  <c r="BG106" i="4"/>
  <c r="BF106" i="4"/>
  <c r="BE106" i="4"/>
  <c r="BI105" i="4"/>
  <c r="BH105" i="4"/>
  <c r="BG105" i="4"/>
  <c r="BF105" i="4"/>
  <c r="BE105" i="4"/>
  <c r="BI104" i="4"/>
  <c r="BH104" i="4"/>
  <c r="BG104" i="4"/>
  <c r="BF104" i="4"/>
  <c r="BE104" i="4"/>
  <c r="BI103" i="4"/>
  <c r="BH103" i="4"/>
  <c r="BG103" i="4"/>
  <c r="BF103" i="4"/>
  <c r="BE103" i="4"/>
  <c r="J92" i="4"/>
  <c r="J91" i="4"/>
  <c r="F91" i="4"/>
  <c r="F89" i="4"/>
  <c r="E87" i="4"/>
  <c r="J18" i="4"/>
  <c r="E18" i="4"/>
  <c r="F124" i="4"/>
  <c r="J17" i="4"/>
  <c r="J12" i="4"/>
  <c r="J89" i="4" s="1"/>
  <c r="E7" i="4"/>
  <c r="E85" i="4" s="1"/>
  <c r="J39" i="3"/>
  <c r="J38" i="3"/>
  <c r="AY96" i="1" s="1"/>
  <c r="J37" i="3"/>
  <c r="AX96" i="1" s="1"/>
  <c r="BI165" i="3"/>
  <c r="BH165" i="3"/>
  <c r="BG165" i="3"/>
  <c r="BF165" i="3"/>
  <c r="T165" i="3"/>
  <c r="R165" i="3"/>
  <c r="P165" i="3"/>
  <c r="BI164" i="3"/>
  <c r="BH164" i="3"/>
  <c r="BG164" i="3"/>
  <c r="BF164" i="3"/>
  <c r="T164" i="3"/>
  <c r="R164" i="3"/>
  <c r="P164" i="3"/>
  <c r="BI162" i="3"/>
  <c r="BH162" i="3"/>
  <c r="BG162" i="3"/>
  <c r="BF162" i="3"/>
  <c r="T162" i="3"/>
  <c r="R162" i="3"/>
  <c r="P162" i="3"/>
  <c r="BI161" i="3"/>
  <c r="BH161" i="3"/>
  <c r="BG161" i="3"/>
  <c r="BF161" i="3"/>
  <c r="T161" i="3"/>
  <c r="R161" i="3"/>
  <c r="P161" i="3"/>
  <c r="BI159" i="3"/>
  <c r="BH159" i="3"/>
  <c r="BG159" i="3"/>
  <c r="BF159" i="3"/>
  <c r="T159" i="3"/>
  <c r="R159" i="3"/>
  <c r="P159" i="3"/>
  <c r="BI158" i="3"/>
  <c r="BH158" i="3"/>
  <c r="BG158" i="3"/>
  <c r="BF158" i="3"/>
  <c r="T158" i="3"/>
  <c r="R158" i="3"/>
  <c r="P158" i="3"/>
  <c r="BI157" i="3"/>
  <c r="BH157" i="3"/>
  <c r="BG157" i="3"/>
  <c r="BF157" i="3"/>
  <c r="T157" i="3"/>
  <c r="R157" i="3"/>
  <c r="P157" i="3"/>
  <c r="BI155" i="3"/>
  <c r="BH155" i="3"/>
  <c r="BG155" i="3"/>
  <c r="BF155" i="3"/>
  <c r="T155" i="3"/>
  <c r="R155" i="3"/>
  <c r="P155" i="3"/>
  <c r="BI154" i="3"/>
  <c r="BH154" i="3"/>
  <c r="BG154" i="3"/>
  <c r="BF154" i="3"/>
  <c r="T154" i="3"/>
  <c r="R154" i="3"/>
  <c r="P154" i="3"/>
  <c r="BI153" i="3"/>
  <c r="BH153" i="3"/>
  <c r="BG153" i="3"/>
  <c r="BF153" i="3"/>
  <c r="T153" i="3"/>
  <c r="R153" i="3"/>
  <c r="P153" i="3"/>
  <c r="BI152" i="3"/>
  <c r="BH152" i="3"/>
  <c r="BG152" i="3"/>
  <c r="BF152" i="3"/>
  <c r="T152" i="3"/>
  <c r="R152" i="3"/>
  <c r="P152" i="3"/>
  <c r="BI151" i="3"/>
  <c r="BH151" i="3"/>
  <c r="BG151" i="3"/>
  <c r="BF151" i="3"/>
  <c r="T151" i="3"/>
  <c r="R151" i="3"/>
  <c r="P151" i="3"/>
  <c r="BI150" i="3"/>
  <c r="BH150" i="3"/>
  <c r="BG150" i="3"/>
  <c r="BF150" i="3"/>
  <c r="T150" i="3"/>
  <c r="R150" i="3"/>
  <c r="P150" i="3"/>
  <c r="BI149" i="3"/>
  <c r="BH149" i="3"/>
  <c r="BG149" i="3"/>
  <c r="BF149" i="3"/>
  <c r="T149" i="3"/>
  <c r="R149" i="3"/>
  <c r="P149" i="3"/>
  <c r="BI148" i="3"/>
  <c r="BH148" i="3"/>
  <c r="BG148" i="3"/>
  <c r="BF148" i="3"/>
  <c r="T148" i="3"/>
  <c r="R148" i="3"/>
  <c r="P148" i="3"/>
  <c r="BI144" i="3"/>
  <c r="BH144" i="3"/>
  <c r="BG144" i="3"/>
  <c r="BF144" i="3"/>
  <c r="T144" i="3"/>
  <c r="R144" i="3"/>
  <c r="P144" i="3"/>
  <c r="BI143" i="3"/>
  <c r="BH143" i="3"/>
  <c r="BG143" i="3"/>
  <c r="BF143" i="3"/>
  <c r="T143" i="3"/>
  <c r="R143" i="3"/>
  <c r="P143" i="3"/>
  <c r="BI142" i="3"/>
  <c r="BH142" i="3"/>
  <c r="BG142" i="3"/>
  <c r="BF142" i="3"/>
  <c r="T142" i="3"/>
  <c r="R142" i="3"/>
  <c r="P142" i="3"/>
  <c r="BI141" i="3"/>
  <c r="BH141" i="3"/>
  <c r="BG141" i="3"/>
  <c r="BF141" i="3"/>
  <c r="T141" i="3"/>
  <c r="R141" i="3"/>
  <c r="P141" i="3"/>
  <c r="BI138" i="3"/>
  <c r="BH138" i="3"/>
  <c r="BG138" i="3"/>
  <c r="BF138" i="3"/>
  <c r="T138" i="3"/>
  <c r="R138" i="3"/>
  <c r="P138" i="3"/>
  <c r="BI137" i="3"/>
  <c r="BH137" i="3"/>
  <c r="BG137" i="3"/>
  <c r="BF137" i="3"/>
  <c r="T137" i="3"/>
  <c r="R137" i="3"/>
  <c r="P137" i="3"/>
  <c r="BI135" i="3"/>
  <c r="BH135" i="3"/>
  <c r="BG135" i="3"/>
  <c r="BF135" i="3"/>
  <c r="T135" i="3"/>
  <c r="R135" i="3"/>
  <c r="P135" i="3"/>
  <c r="BI134" i="3"/>
  <c r="BH134" i="3"/>
  <c r="BG134" i="3"/>
  <c r="BF134" i="3"/>
  <c r="T134" i="3"/>
  <c r="R134" i="3"/>
  <c r="P134" i="3"/>
  <c r="BI133" i="3"/>
  <c r="BH133" i="3"/>
  <c r="BG133" i="3"/>
  <c r="BF133" i="3"/>
  <c r="T133" i="3"/>
  <c r="R133" i="3"/>
  <c r="P133" i="3"/>
  <c r="J127" i="3"/>
  <c r="J126" i="3"/>
  <c r="F126" i="3"/>
  <c r="F124" i="3"/>
  <c r="E122" i="3"/>
  <c r="BI109" i="3"/>
  <c r="BH109" i="3"/>
  <c r="BG109" i="3"/>
  <c r="BF109" i="3"/>
  <c r="BE109" i="3"/>
  <c r="BI108" i="3"/>
  <c r="BH108" i="3"/>
  <c r="BG108" i="3"/>
  <c r="BF108" i="3"/>
  <c r="BE108" i="3"/>
  <c r="BI107" i="3"/>
  <c r="BH107" i="3"/>
  <c r="BG107" i="3"/>
  <c r="BF107" i="3"/>
  <c r="BE107" i="3"/>
  <c r="BI106" i="3"/>
  <c r="BH106" i="3"/>
  <c r="BG106" i="3"/>
  <c r="BF106" i="3"/>
  <c r="BE106" i="3"/>
  <c r="J92" i="3"/>
  <c r="J91" i="3"/>
  <c r="F91" i="3"/>
  <c r="F89" i="3"/>
  <c r="E87" i="3"/>
  <c r="J18" i="3"/>
  <c r="E18" i="3"/>
  <c r="F127" i="3" s="1"/>
  <c r="J17" i="3"/>
  <c r="J12" i="3"/>
  <c r="J124" i="3" s="1"/>
  <c r="E7" i="3"/>
  <c r="E120" i="3" s="1"/>
  <c r="J39" i="2"/>
  <c r="J38" i="2"/>
  <c r="AY95" i="1" s="1"/>
  <c r="J37" i="2"/>
  <c r="AX95" i="1"/>
  <c r="BI381" i="2"/>
  <c r="BH381" i="2"/>
  <c r="BG381" i="2"/>
  <c r="BF381" i="2"/>
  <c r="T381" i="2"/>
  <c r="T380" i="2" s="1"/>
  <c r="R381" i="2"/>
  <c r="R380" i="2"/>
  <c r="P381" i="2"/>
  <c r="P380" i="2" s="1"/>
  <c r="BI379" i="2"/>
  <c r="BH379" i="2"/>
  <c r="BG379" i="2"/>
  <c r="BF379" i="2"/>
  <c r="T379" i="2"/>
  <c r="R379" i="2"/>
  <c r="P379" i="2"/>
  <c r="BI377" i="2"/>
  <c r="BH377" i="2"/>
  <c r="BG377" i="2"/>
  <c r="BF377" i="2"/>
  <c r="T377" i="2"/>
  <c r="R377" i="2"/>
  <c r="P377" i="2"/>
  <c r="BI374" i="2"/>
  <c r="BH374" i="2"/>
  <c r="BG374" i="2"/>
  <c r="BF374" i="2"/>
  <c r="T374" i="2"/>
  <c r="R374" i="2"/>
  <c r="P374" i="2"/>
  <c r="BI373" i="2"/>
  <c r="BH373" i="2"/>
  <c r="BG373" i="2"/>
  <c r="BF373" i="2"/>
  <c r="T373" i="2"/>
  <c r="R373" i="2"/>
  <c r="P373" i="2"/>
  <c r="BI372" i="2"/>
  <c r="BH372" i="2"/>
  <c r="BG372" i="2"/>
  <c r="BF372" i="2"/>
  <c r="T372" i="2"/>
  <c r="R372" i="2"/>
  <c r="P372" i="2"/>
  <c r="BI370" i="2"/>
  <c r="BH370" i="2"/>
  <c r="BG370" i="2"/>
  <c r="BF370" i="2"/>
  <c r="T370" i="2"/>
  <c r="R370" i="2"/>
  <c r="P370" i="2"/>
  <c r="BI368" i="2"/>
  <c r="BH368" i="2"/>
  <c r="BG368" i="2"/>
  <c r="BF368" i="2"/>
  <c r="T368" i="2"/>
  <c r="R368" i="2"/>
  <c r="P368" i="2"/>
  <c r="BI364" i="2"/>
  <c r="BH364" i="2"/>
  <c r="BG364" i="2"/>
  <c r="BF364" i="2"/>
  <c r="T364" i="2"/>
  <c r="R364" i="2"/>
  <c r="P364" i="2"/>
  <c r="BI362" i="2"/>
  <c r="BH362" i="2"/>
  <c r="BG362" i="2"/>
  <c r="BF362" i="2"/>
  <c r="T362" i="2"/>
  <c r="R362" i="2"/>
  <c r="P362" i="2"/>
  <c r="BI360" i="2"/>
  <c r="BH360" i="2"/>
  <c r="BG360" i="2"/>
  <c r="BF360" i="2"/>
  <c r="T360" i="2"/>
  <c r="R360" i="2"/>
  <c r="P360" i="2"/>
  <c r="BI358" i="2"/>
  <c r="BH358" i="2"/>
  <c r="BG358" i="2"/>
  <c r="BF358" i="2"/>
  <c r="T358" i="2"/>
  <c r="R358" i="2"/>
  <c r="P358" i="2"/>
  <c r="BI356" i="2"/>
  <c r="BH356" i="2"/>
  <c r="BG356" i="2"/>
  <c r="BF356" i="2"/>
  <c r="T356" i="2"/>
  <c r="R356" i="2"/>
  <c r="P356" i="2"/>
  <c r="BI354" i="2"/>
  <c r="BH354" i="2"/>
  <c r="BG354" i="2"/>
  <c r="BF354" i="2"/>
  <c r="T354" i="2"/>
  <c r="R354" i="2"/>
  <c r="P354" i="2"/>
  <c r="BI352" i="2"/>
  <c r="BH352" i="2"/>
  <c r="BG352" i="2"/>
  <c r="BF352" i="2"/>
  <c r="T352" i="2"/>
  <c r="R352" i="2"/>
  <c r="P352" i="2"/>
  <c r="BI348" i="2"/>
  <c r="BH348" i="2"/>
  <c r="BG348" i="2"/>
  <c r="BF348" i="2"/>
  <c r="T348" i="2"/>
  <c r="R348" i="2"/>
  <c r="P348" i="2"/>
  <c r="BI345" i="2"/>
  <c r="BH345" i="2"/>
  <c r="BG345" i="2"/>
  <c r="BF345" i="2"/>
  <c r="T345" i="2"/>
  <c r="R345" i="2"/>
  <c r="P345" i="2"/>
  <c r="BI340" i="2"/>
  <c r="BH340" i="2"/>
  <c r="BG340" i="2"/>
  <c r="BF340" i="2"/>
  <c r="T340" i="2"/>
  <c r="R340" i="2"/>
  <c r="P340" i="2"/>
  <c r="BI338" i="2"/>
  <c r="BH338" i="2"/>
  <c r="BG338" i="2"/>
  <c r="BF338" i="2"/>
  <c r="T338" i="2"/>
  <c r="R338" i="2"/>
  <c r="P338" i="2"/>
  <c r="BI336" i="2"/>
  <c r="BH336" i="2"/>
  <c r="BG336" i="2"/>
  <c r="BF336" i="2"/>
  <c r="T336" i="2"/>
  <c r="R336" i="2"/>
  <c r="P336" i="2"/>
  <c r="BI331" i="2"/>
  <c r="BH331" i="2"/>
  <c r="BG331" i="2"/>
  <c r="BF331" i="2"/>
  <c r="T331" i="2"/>
  <c r="R331" i="2"/>
  <c r="P331" i="2"/>
  <c r="BI329" i="2"/>
  <c r="BH329" i="2"/>
  <c r="BG329" i="2"/>
  <c r="BF329" i="2"/>
  <c r="T329" i="2"/>
  <c r="R329" i="2"/>
  <c r="P329" i="2"/>
  <c r="BI325" i="2"/>
  <c r="BH325" i="2"/>
  <c r="BG325" i="2"/>
  <c r="BF325" i="2"/>
  <c r="T325" i="2"/>
  <c r="R325" i="2"/>
  <c r="P325" i="2"/>
  <c r="BI322" i="2"/>
  <c r="BH322" i="2"/>
  <c r="BG322" i="2"/>
  <c r="BF322" i="2"/>
  <c r="T322" i="2"/>
  <c r="R322" i="2"/>
  <c r="P322" i="2"/>
  <c r="BI320" i="2"/>
  <c r="BH320" i="2"/>
  <c r="BG320" i="2"/>
  <c r="BF320" i="2"/>
  <c r="T320" i="2"/>
  <c r="R320" i="2"/>
  <c r="P320" i="2"/>
  <c r="BI318" i="2"/>
  <c r="BH318" i="2"/>
  <c r="BG318" i="2"/>
  <c r="BF318" i="2"/>
  <c r="T318" i="2"/>
  <c r="R318" i="2"/>
  <c r="P318" i="2"/>
  <c r="BI316" i="2"/>
  <c r="BH316" i="2"/>
  <c r="BG316" i="2"/>
  <c r="BF316" i="2"/>
  <c r="T316" i="2"/>
  <c r="R316" i="2"/>
  <c r="P316" i="2"/>
  <c r="BI309" i="2"/>
  <c r="BH309" i="2"/>
  <c r="BG309" i="2"/>
  <c r="BF309" i="2"/>
  <c r="T309" i="2"/>
  <c r="R309" i="2"/>
  <c r="P309" i="2"/>
  <c r="BI307" i="2"/>
  <c r="BH307" i="2"/>
  <c r="BG307" i="2"/>
  <c r="BF307" i="2"/>
  <c r="T307" i="2"/>
  <c r="R307" i="2"/>
  <c r="P307" i="2"/>
  <c r="BI300" i="2"/>
  <c r="BH300" i="2"/>
  <c r="BG300" i="2"/>
  <c r="BF300" i="2"/>
  <c r="T300" i="2"/>
  <c r="R300" i="2"/>
  <c r="P300" i="2"/>
  <c r="BI294" i="2"/>
  <c r="BH294" i="2"/>
  <c r="BG294" i="2"/>
  <c r="BF294" i="2"/>
  <c r="T294" i="2"/>
  <c r="R294" i="2"/>
  <c r="P294" i="2"/>
  <c r="BI292" i="2"/>
  <c r="BH292" i="2"/>
  <c r="BG292" i="2"/>
  <c r="BF292" i="2"/>
  <c r="T292" i="2"/>
  <c r="R292" i="2"/>
  <c r="P292" i="2"/>
  <c r="BI290" i="2"/>
  <c r="BH290" i="2"/>
  <c r="BG290" i="2"/>
  <c r="BF290" i="2"/>
  <c r="T290" i="2"/>
  <c r="R290" i="2"/>
  <c r="P290" i="2"/>
  <c r="BI288" i="2"/>
  <c r="BH288" i="2"/>
  <c r="BG288" i="2"/>
  <c r="BF288" i="2"/>
  <c r="T288" i="2"/>
  <c r="R288" i="2"/>
  <c r="P288" i="2"/>
  <c r="BI286" i="2"/>
  <c r="BH286" i="2"/>
  <c r="BG286" i="2"/>
  <c r="BF286" i="2"/>
  <c r="T286" i="2"/>
  <c r="R286" i="2"/>
  <c r="P286" i="2"/>
  <c r="BI284" i="2"/>
  <c r="BH284" i="2"/>
  <c r="BG284" i="2"/>
  <c r="BF284" i="2"/>
  <c r="T284" i="2"/>
  <c r="R284" i="2"/>
  <c r="P284" i="2"/>
  <c r="BI282" i="2"/>
  <c r="BH282" i="2"/>
  <c r="BG282" i="2"/>
  <c r="BF282" i="2"/>
  <c r="T282" i="2"/>
  <c r="R282" i="2"/>
  <c r="P282" i="2"/>
  <c r="BI278" i="2"/>
  <c r="BH278" i="2"/>
  <c r="BG278" i="2"/>
  <c r="BF278" i="2"/>
  <c r="T278" i="2"/>
  <c r="R278" i="2"/>
  <c r="P278" i="2"/>
  <c r="BI276" i="2"/>
  <c r="BH276" i="2"/>
  <c r="BG276" i="2"/>
  <c r="BF276" i="2"/>
  <c r="T276" i="2"/>
  <c r="R276" i="2"/>
  <c r="P276" i="2"/>
  <c r="BI274" i="2"/>
  <c r="BH274" i="2"/>
  <c r="BG274" i="2"/>
  <c r="BF274" i="2"/>
  <c r="T274" i="2"/>
  <c r="R274" i="2"/>
  <c r="P274" i="2"/>
  <c r="BI273" i="2"/>
  <c r="BH273" i="2"/>
  <c r="BG273" i="2"/>
  <c r="BF273" i="2"/>
  <c r="T273" i="2"/>
  <c r="R273" i="2"/>
  <c r="P273" i="2"/>
  <c r="BI271" i="2"/>
  <c r="BH271" i="2"/>
  <c r="BG271" i="2"/>
  <c r="BF271" i="2"/>
  <c r="T271" i="2"/>
  <c r="R271" i="2"/>
  <c r="P271" i="2"/>
  <c r="BI269" i="2"/>
  <c r="BH269" i="2"/>
  <c r="BG269" i="2"/>
  <c r="BF269" i="2"/>
  <c r="T269" i="2"/>
  <c r="R269" i="2"/>
  <c r="P269" i="2"/>
  <c r="BI264" i="2"/>
  <c r="BH264" i="2"/>
  <c r="BG264" i="2"/>
  <c r="BF264" i="2"/>
  <c r="T264" i="2"/>
  <c r="T263" i="2"/>
  <c r="R264" i="2"/>
  <c r="R263" i="2" s="1"/>
  <c r="P264" i="2"/>
  <c r="P263" i="2"/>
  <c r="BI262" i="2"/>
  <c r="BH262" i="2"/>
  <c r="BG262" i="2"/>
  <c r="BF262" i="2"/>
  <c r="T262" i="2"/>
  <c r="R262" i="2"/>
  <c r="P262" i="2"/>
  <c r="BI260" i="2"/>
  <c r="BH260" i="2"/>
  <c r="BG260" i="2"/>
  <c r="BF260" i="2"/>
  <c r="T260" i="2"/>
  <c r="R260" i="2"/>
  <c r="P260" i="2"/>
  <c r="BI258" i="2"/>
  <c r="BH258" i="2"/>
  <c r="BG258" i="2"/>
  <c r="BF258" i="2"/>
  <c r="T258" i="2"/>
  <c r="R258" i="2"/>
  <c r="P258" i="2"/>
  <c r="BI256" i="2"/>
  <c r="BH256" i="2"/>
  <c r="BG256" i="2"/>
  <c r="BF256" i="2"/>
  <c r="T256" i="2"/>
  <c r="R256" i="2"/>
  <c r="P256" i="2"/>
  <c r="BI254" i="2"/>
  <c r="BH254" i="2"/>
  <c r="BG254" i="2"/>
  <c r="BF254" i="2"/>
  <c r="T254" i="2"/>
  <c r="R254" i="2"/>
  <c r="P254" i="2"/>
  <c r="BI252" i="2"/>
  <c r="BH252" i="2"/>
  <c r="BG252" i="2"/>
  <c r="BF252" i="2"/>
  <c r="T252" i="2"/>
  <c r="R252" i="2"/>
  <c r="P252" i="2"/>
  <c r="BI250" i="2"/>
  <c r="BH250" i="2"/>
  <c r="BG250" i="2"/>
  <c r="BF250" i="2"/>
  <c r="T250" i="2"/>
  <c r="R250" i="2"/>
  <c r="P250" i="2"/>
  <c r="BI247" i="2"/>
  <c r="BH247" i="2"/>
  <c r="BG247" i="2"/>
  <c r="BF247" i="2"/>
  <c r="T247" i="2"/>
  <c r="R247" i="2"/>
  <c r="P247" i="2"/>
  <c r="BI245" i="2"/>
  <c r="BH245" i="2"/>
  <c r="BG245" i="2"/>
  <c r="BF245" i="2"/>
  <c r="T245" i="2"/>
  <c r="R245" i="2"/>
  <c r="P245" i="2"/>
  <c r="BI241" i="2"/>
  <c r="BH241" i="2"/>
  <c r="BG241" i="2"/>
  <c r="BF241" i="2"/>
  <c r="T241" i="2"/>
  <c r="R241" i="2"/>
  <c r="P241" i="2"/>
  <c r="BI239" i="2"/>
  <c r="BH239" i="2"/>
  <c r="BG239" i="2"/>
  <c r="BF239" i="2"/>
  <c r="T239" i="2"/>
  <c r="R239" i="2"/>
  <c r="P239" i="2"/>
  <c r="BI237" i="2"/>
  <c r="BH237" i="2"/>
  <c r="BG237" i="2"/>
  <c r="BF237" i="2"/>
  <c r="T237" i="2"/>
  <c r="R237" i="2"/>
  <c r="P237" i="2"/>
  <c r="BI235" i="2"/>
  <c r="BH235" i="2"/>
  <c r="BG235" i="2"/>
  <c r="BF235" i="2"/>
  <c r="T235" i="2"/>
  <c r="R235" i="2"/>
  <c r="P235" i="2"/>
  <c r="BI231" i="2"/>
  <c r="BH231" i="2"/>
  <c r="BG231" i="2"/>
  <c r="BF231" i="2"/>
  <c r="T231" i="2"/>
  <c r="R231" i="2"/>
  <c r="P231" i="2"/>
  <c r="BI229" i="2"/>
  <c r="BH229" i="2"/>
  <c r="BG229" i="2"/>
  <c r="BF229" i="2"/>
  <c r="T229" i="2"/>
  <c r="R229" i="2"/>
  <c r="P229" i="2"/>
  <c r="BI227" i="2"/>
  <c r="BH227" i="2"/>
  <c r="BG227" i="2"/>
  <c r="BF227" i="2"/>
  <c r="T227" i="2"/>
  <c r="R227" i="2"/>
  <c r="P227" i="2"/>
  <c r="BI225" i="2"/>
  <c r="BH225" i="2"/>
  <c r="BG225" i="2"/>
  <c r="BF225" i="2"/>
  <c r="T225" i="2"/>
  <c r="R225" i="2"/>
  <c r="P225" i="2"/>
  <c r="BI223" i="2"/>
  <c r="BH223" i="2"/>
  <c r="BG223" i="2"/>
  <c r="BF223" i="2"/>
  <c r="T223" i="2"/>
  <c r="R223" i="2"/>
  <c r="P223" i="2"/>
  <c r="BI221" i="2"/>
  <c r="BH221" i="2"/>
  <c r="BG221" i="2"/>
  <c r="BF221" i="2"/>
  <c r="T221" i="2"/>
  <c r="R221" i="2"/>
  <c r="P221" i="2"/>
  <c r="BI219" i="2"/>
  <c r="BH219" i="2"/>
  <c r="BG219" i="2"/>
  <c r="BF219" i="2"/>
  <c r="T219" i="2"/>
  <c r="R219" i="2"/>
  <c r="P219" i="2"/>
  <c r="BI217" i="2"/>
  <c r="BH217" i="2"/>
  <c r="BG217" i="2"/>
  <c r="BF217" i="2"/>
  <c r="T217" i="2"/>
  <c r="R217" i="2"/>
  <c r="P217" i="2"/>
  <c r="BI215" i="2"/>
  <c r="BH215" i="2"/>
  <c r="BG215" i="2"/>
  <c r="BF215" i="2"/>
  <c r="T215" i="2"/>
  <c r="R215" i="2"/>
  <c r="P215" i="2"/>
  <c r="BI213" i="2"/>
  <c r="BH213" i="2"/>
  <c r="BG213" i="2"/>
  <c r="BF213" i="2"/>
  <c r="T213" i="2"/>
  <c r="R213" i="2"/>
  <c r="P213" i="2"/>
  <c r="BI211" i="2"/>
  <c r="BH211" i="2"/>
  <c r="BG211" i="2"/>
  <c r="BF211" i="2"/>
  <c r="T211" i="2"/>
  <c r="R211" i="2"/>
  <c r="P211" i="2"/>
  <c r="BI209" i="2"/>
  <c r="BH209" i="2"/>
  <c r="BG209" i="2"/>
  <c r="BF209" i="2"/>
  <c r="T209" i="2"/>
  <c r="R209" i="2"/>
  <c r="P209" i="2"/>
  <c r="BI207" i="2"/>
  <c r="BH207" i="2"/>
  <c r="BG207" i="2"/>
  <c r="BF207" i="2"/>
  <c r="T207" i="2"/>
  <c r="R207" i="2"/>
  <c r="P207" i="2"/>
  <c r="BI205" i="2"/>
  <c r="BH205" i="2"/>
  <c r="BG205" i="2"/>
  <c r="BF205" i="2"/>
  <c r="T205" i="2"/>
  <c r="R205" i="2"/>
  <c r="P205" i="2"/>
  <c r="BI201" i="2"/>
  <c r="BH201" i="2"/>
  <c r="BG201" i="2"/>
  <c r="BF201" i="2"/>
  <c r="T201" i="2"/>
  <c r="R201" i="2"/>
  <c r="P201" i="2"/>
  <c r="BI198" i="2"/>
  <c r="BH198" i="2"/>
  <c r="BG198" i="2"/>
  <c r="BF198" i="2"/>
  <c r="T198" i="2"/>
  <c r="R198" i="2"/>
  <c r="P198" i="2"/>
  <c r="BI196" i="2"/>
  <c r="BH196" i="2"/>
  <c r="BG196" i="2"/>
  <c r="BF196" i="2"/>
  <c r="T196" i="2"/>
  <c r="R196" i="2"/>
  <c r="P196" i="2"/>
  <c r="BI195" i="2"/>
  <c r="BH195" i="2"/>
  <c r="BG195" i="2"/>
  <c r="BF195" i="2"/>
  <c r="T195" i="2"/>
  <c r="R195" i="2"/>
  <c r="P195" i="2"/>
  <c r="BI194" i="2"/>
  <c r="BH194" i="2"/>
  <c r="BG194" i="2"/>
  <c r="BF194" i="2"/>
  <c r="T194" i="2"/>
  <c r="R194" i="2"/>
  <c r="P194" i="2"/>
  <c r="BI192" i="2"/>
  <c r="BH192" i="2"/>
  <c r="BG192" i="2"/>
  <c r="BF192" i="2"/>
  <c r="T192" i="2"/>
  <c r="R192" i="2"/>
  <c r="P192" i="2"/>
  <c r="BI189" i="2"/>
  <c r="BH189" i="2"/>
  <c r="BG189" i="2"/>
  <c r="BF189" i="2"/>
  <c r="T189" i="2"/>
  <c r="T188" i="2" s="1"/>
  <c r="R189" i="2"/>
  <c r="R188" i="2" s="1"/>
  <c r="P189" i="2"/>
  <c r="P188" i="2"/>
  <c r="BI187" i="2"/>
  <c r="BH187" i="2"/>
  <c r="BG187" i="2"/>
  <c r="BF187" i="2"/>
  <c r="T187" i="2"/>
  <c r="T186" i="2" s="1"/>
  <c r="R187" i="2"/>
  <c r="R186" i="2"/>
  <c r="P187" i="2"/>
  <c r="P186" i="2" s="1"/>
  <c r="BI182" i="2"/>
  <c r="BH182" i="2"/>
  <c r="BG182" i="2"/>
  <c r="BF182" i="2"/>
  <c r="T182" i="2"/>
  <c r="R182" i="2"/>
  <c r="P182" i="2"/>
  <c r="BI180" i="2"/>
  <c r="BH180" i="2"/>
  <c r="BG180" i="2"/>
  <c r="BF180" i="2"/>
  <c r="T180" i="2"/>
  <c r="R180" i="2"/>
  <c r="P180" i="2"/>
  <c r="BI175" i="2"/>
  <c r="BH175" i="2"/>
  <c r="BG175" i="2"/>
  <c r="BF175" i="2"/>
  <c r="T175" i="2"/>
  <c r="R175" i="2"/>
  <c r="P175" i="2"/>
  <c r="BI174" i="2"/>
  <c r="BH174" i="2"/>
  <c r="BG174" i="2"/>
  <c r="BF174" i="2"/>
  <c r="T174" i="2"/>
  <c r="R174" i="2"/>
  <c r="P174" i="2"/>
  <c r="BI170" i="2"/>
  <c r="BH170" i="2"/>
  <c r="BG170" i="2"/>
  <c r="BF170" i="2"/>
  <c r="T170" i="2"/>
  <c r="R170" i="2"/>
  <c r="P170" i="2"/>
  <c r="BI167" i="2"/>
  <c r="BH167" i="2"/>
  <c r="BG167" i="2"/>
  <c r="BF167" i="2"/>
  <c r="T167" i="2"/>
  <c r="R167" i="2"/>
  <c r="P167" i="2"/>
  <c r="BI165" i="2"/>
  <c r="BH165" i="2"/>
  <c r="BG165" i="2"/>
  <c r="BF165" i="2"/>
  <c r="T165" i="2"/>
  <c r="R165" i="2"/>
  <c r="P165" i="2"/>
  <c r="BI163" i="2"/>
  <c r="BH163" i="2"/>
  <c r="BG163" i="2"/>
  <c r="BF163" i="2"/>
  <c r="T163" i="2"/>
  <c r="R163" i="2"/>
  <c r="P163" i="2"/>
  <c r="BI158" i="2"/>
  <c r="BH158" i="2"/>
  <c r="BG158" i="2"/>
  <c r="BF158" i="2"/>
  <c r="T158" i="2"/>
  <c r="R158" i="2"/>
  <c r="P158" i="2"/>
  <c r="BI154" i="2"/>
  <c r="BH154" i="2"/>
  <c r="BG154" i="2"/>
  <c r="BF154" i="2"/>
  <c r="T154" i="2"/>
  <c r="R154" i="2"/>
  <c r="P154" i="2"/>
  <c r="BI149" i="2"/>
  <c r="BH149" i="2"/>
  <c r="BG149" i="2"/>
  <c r="BF149" i="2"/>
  <c r="T149" i="2"/>
  <c r="R149" i="2"/>
  <c r="P149" i="2"/>
  <c r="BI144" i="2"/>
  <c r="BH144" i="2"/>
  <c r="BG144" i="2"/>
  <c r="BF144" i="2"/>
  <c r="T144" i="2"/>
  <c r="R144" i="2"/>
  <c r="P144" i="2"/>
  <c r="J138" i="2"/>
  <c r="J137" i="2"/>
  <c r="F137" i="2"/>
  <c r="F135" i="2"/>
  <c r="E133" i="2"/>
  <c r="BI120" i="2"/>
  <c r="BH120" i="2"/>
  <c r="BG120" i="2"/>
  <c r="BF120" i="2"/>
  <c r="BE120" i="2"/>
  <c r="BI119" i="2"/>
  <c r="BH119" i="2"/>
  <c r="BG119" i="2"/>
  <c r="BF119" i="2"/>
  <c r="BE119" i="2"/>
  <c r="BI118" i="2"/>
  <c r="BH118" i="2"/>
  <c r="BG118" i="2"/>
  <c r="BF118" i="2"/>
  <c r="BE118" i="2"/>
  <c r="BI117" i="2"/>
  <c r="BH117" i="2"/>
  <c r="BG117" i="2"/>
  <c r="BF117" i="2"/>
  <c r="BE117" i="2"/>
  <c r="J92" i="2"/>
  <c r="J91" i="2"/>
  <c r="F91" i="2"/>
  <c r="F89" i="2"/>
  <c r="E87" i="2"/>
  <c r="J18" i="2"/>
  <c r="E18" i="2"/>
  <c r="F138" i="2" s="1"/>
  <c r="J17" i="2"/>
  <c r="J12" i="2"/>
  <c r="J135" i="2" s="1"/>
  <c r="E7" i="2"/>
  <c r="E131" i="2" s="1"/>
  <c r="L90" i="1"/>
  <c r="AM90" i="1"/>
  <c r="AM89" i="1"/>
  <c r="L89" i="1"/>
  <c r="AM87" i="1"/>
  <c r="L87" i="1"/>
  <c r="L85" i="1"/>
  <c r="L84" i="1"/>
  <c r="J377" i="2"/>
  <c r="J373" i="2"/>
  <c r="BK364" i="2"/>
  <c r="BK358" i="2"/>
  <c r="BK348" i="2"/>
  <c r="J336" i="2"/>
  <c r="BK325" i="2"/>
  <c r="BK316" i="2"/>
  <c r="J307" i="2"/>
  <c r="BK290" i="2"/>
  <c r="BK284" i="2"/>
  <c r="BK276" i="2"/>
  <c r="J273" i="2"/>
  <c r="BK264" i="2"/>
  <c r="J258" i="2"/>
  <c r="BK252" i="2"/>
  <c r="BK241" i="2"/>
  <c r="J235" i="2"/>
  <c r="J227" i="2"/>
  <c r="BK221" i="2"/>
  <c r="J215" i="2"/>
  <c r="BK207" i="2"/>
  <c r="J198" i="2"/>
  <c r="BK189" i="2"/>
  <c r="BK175" i="2"/>
  <c r="J165" i="2"/>
  <c r="J154" i="2"/>
  <c r="BK133" i="6"/>
  <c r="J147" i="6"/>
  <c r="BK135" i="6"/>
  <c r="J131" i="6"/>
  <c r="J136" i="6"/>
  <c r="J132" i="7"/>
  <c r="BK133" i="7"/>
  <c r="J125" i="7"/>
  <c r="BK123" i="7"/>
  <c r="J128" i="7"/>
  <c r="BK129" i="8"/>
  <c r="J129" i="10"/>
  <c r="J101" i="12"/>
  <c r="J101" i="13"/>
  <c r="J379" i="2"/>
  <c r="J372" i="2"/>
  <c r="J364" i="2"/>
  <c r="J358" i="2"/>
  <c r="J352" i="2"/>
  <c r="BK340" i="2"/>
  <c r="BK331" i="2"/>
  <c r="BK322" i="2"/>
  <c r="BK318" i="2"/>
  <c r="BK300" i="2"/>
  <c r="J292" i="2"/>
  <c r="J288" i="2"/>
  <c r="J282" i="2"/>
  <c r="J274" i="2"/>
  <c r="BK269" i="2"/>
  <c r="BK260" i="2"/>
  <c r="J254" i="2"/>
  <c r="BK247" i="2"/>
  <c r="J241" i="2"/>
  <c r="BK235" i="2"/>
  <c r="J229" i="2"/>
  <c r="J225" i="2"/>
  <c r="J217" i="2"/>
  <c r="J209" i="2"/>
  <c r="BK198" i="2"/>
  <c r="J194" i="2"/>
  <c r="BK180" i="2"/>
  <c r="BK174" i="2"/>
  <c r="BK165" i="2"/>
  <c r="BK149" i="2"/>
  <c r="J101" i="6"/>
  <c r="J137" i="6"/>
  <c r="J133" i="6"/>
  <c r="BK139" i="6"/>
  <c r="J146" i="6"/>
  <c r="J140" i="7"/>
  <c r="BK136" i="7"/>
  <c r="J131" i="7"/>
  <c r="J136" i="7"/>
  <c r="BK132" i="7"/>
  <c r="J130" i="7"/>
  <c r="J129" i="9"/>
  <c r="BK129" i="11"/>
  <c r="J130" i="13"/>
  <c r="J381" i="2"/>
  <c r="J374" i="2"/>
  <c r="BK370" i="2"/>
  <c r="BK362" i="2"/>
  <c r="BK356" i="2"/>
  <c r="BK352" i="2"/>
  <c r="BK345" i="2"/>
  <c r="J338" i="2"/>
  <c r="J325" i="2"/>
  <c r="J316" i="2"/>
  <c r="J300" i="2"/>
  <c r="J290" i="2"/>
  <c r="J284" i="2"/>
  <c r="J276" i="2"/>
  <c r="J271" i="2"/>
  <c r="BK262" i="2"/>
  <c r="J256" i="2"/>
  <c r="J247" i="2"/>
  <c r="BK239" i="2"/>
  <c r="BK231" i="2"/>
  <c r="BK225" i="2"/>
  <c r="BK219" i="2"/>
  <c r="BK215" i="2"/>
  <c r="BK209" i="2"/>
  <c r="J201" i="2"/>
  <c r="J195" i="2"/>
  <c r="BK187" i="2"/>
  <c r="J175" i="2"/>
  <c r="J167" i="2"/>
  <c r="BK154" i="2"/>
  <c r="J116" i="2"/>
  <c r="J152" i="3"/>
  <c r="BK143" i="3"/>
  <c r="BK135" i="3"/>
  <c r="J161" i="3"/>
  <c r="J138" i="3"/>
  <c r="BK164" i="3"/>
  <c r="BK148" i="3"/>
  <c r="BK158" i="3"/>
  <c r="BK150" i="3"/>
  <c r="BK138" i="3"/>
  <c r="J157" i="3"/>
  <c r="J149" i="3"/>
  <c r="J158" i="3"/>
  <c r="BK154" i="3"/>
  <c r="J137" i="3"/>
  <c r="J153" i="3"/>
  <c r="BK144" i="3"/>
  <c r="J142" i="3"/>
  <c r="BK134" i="3"/>
  <c r="BK141" i="4"/>
  <c r="J136" i="4"/>
  <c r="J138" i="4"/>
  <c r="BK130" i="4"/>
  <c r="BK131" i="4"/>
  <c r="J141" i="4"/>
  <c r="J131" i="5"/>
  <c r="J101" i="5"/>
  <c r="J139" i="6"/>
  <c r="BK131" i="6"/>
  <c r="BK144" i="6"/>
  <c r="J134" i="6"/>
  <c r="BK143" i="6"/>
  <c r="BK137" i="7"/>
  <c r="BK128" i="7"/>
  <c r="BK126" i="7"/>
  <c r="BK139" i="7"/>
  <c r="BK130" i="7"/>
  <c r="BK125" i="7"/>
  <c r="J101" i="9"/>
  <c r="J129" i="12"/>
  <c r="BK130" i="13"/>
  <c r="BK379" i="2"/>
  <c r="BK372" i="2"/>
  <c r="J368" i="2"/>
  <c r="J360" i="2"/>
  <c r="J356" i="2"/>
  <c r="J348" i="2"/>
  <c r="BK338" i="2"/>
  <c r="BK329" i="2"/>
  <c r="BK320" i="2"/>
  <c r="BK309" i="2"/>
  <c r="BK294" i="2"/>
  <c r="BK286" i="2"/>
  <c r="BK278" i="2"/>
  <c r="BK271" i="2"/>
  <c r="J260" i="2"/>
  <c r="BK254" i="2"/>
  <c r="J250" i="2"/>
  <c r="J239" i="2"/>
  <c r="J231" i="2"/>
  <c r="J223" i="2"/>
  <c r="BK217" i="2"/>
  <c r="J211" i="2"/>
  <c r="BK201" i="2"/>
  <c r="BK195" i="2"/>
  <c r="J187" i="2"/>
  <c r="J174" i="2"/>
  <c r="J163" i="2"/>
  <c r="J140" i="6"/>
  <c r="J138" i="6"/>
  <c r="J144" i="6"/>
  <c r="J142" i="6"/>
  <c r="J129" i="6"/>
  <c r="BK124" i="7"/>
  <c r="BK140" i="7"/>
  <c r="J123" i="7"/>
  <c r="J124" i="7"/>
  <c r="J129" i="8"/>
  <c r="BK129" i="10"/>
  <c r="BK129" i="12"/>
  <c r="J129" i="13"/>
  <c r="BK377" i="2"/>
  <c r="BK373" i="2"/>
  <c r="J370" i="2"/>
  <c r="J362" i="2"/>
  <c r="J354" i="2"/>
  <c r="J340" i="2"/>
  <c r="J331" i="2"/>
  <c r="J322" i="2"/>
  <c r="J318" i="2"/>
  <c r="BK307" i="2"/>
  <c r="J294" i="2"/>
  <c r="J286" i="2"/>
  <c r="J278" i="2"/>
  <c r="BK273" i="2"/>
  <c r="J264" i="2"/>
  <c r="BK258" i="2"/>
  <c r="BK250" i="2"/>
  <c r="J245" i="2"/>
  <c r="J237" i="2"/>
  <c r="BK227" i="2"/>
  <c r="J221" i="2"/>
  <c r="BK211" i="2"/>
  <c r="J205" i="2"/>
  <c r="BK194" i="2"/>
  <c r="J189" i="2"/>
  <c r="J180" i="2"/>
  <c r="BK167" i="2"/>
  <c r="J158" i="2"/>
  <c r="J144" i="2"/>
  <c r="J159" i="3"/>
  <c r="J148" i="3"/>
  <c r="BK142" i="3"/>
  <c r="BK165" i="3"/>
  <c r="BK149" i="3"/>
  <c r="BK137" i="3"/>
  <c r="J151" i="3"/>
  <c r="BK162" i="3"/>
  <c r="BK153" i="3"/>
  <c r="J143" i="3"/>
  <c r="J133" i="3"/>
  <c r="J165" i="3"/>
  <c r="BK157" i="3"/>
  <c r="BK151" i="3"/>
  <c r="BK161" i="3"/>
  <c r="J150" i="3"/>
  <c r="BK159" i="3"/>
  <c r="BK133" i="3"/>
  <c r="BK133" i="4"/>
  <c r="BK137" i="4"/>
  <c r="BK136" i="4"/>
  <c r="J137" i="4"/>
  <c r="J130" i="4"/>
  <c r="BK138" i="4"/>
  <c r="BK129" i="5"/>
  <c r="BK131" i="5"/>
  <c r="BK136" i="6"/>
  <c r="BK146" i="6"/>
  <c r="BK137" i="6"/>
  <c r="BK129" i="6"/>
  <c r="BK130" i="6"/>
  <c r="J135" i="6"/>
  <c r="J126" i="7"/>
  <c r="J134" i="7"/>
  <c r="BK135" i="7"/>
  <c r="BK131" i="7"/>
  <c r="J135" i="7"/>
  <c r="BK129" i="9"/>
  <c r="J129" i="11"/>
  <c r="BK131" i="13"/>
  <c r="BK381" i="2"/>
  <c r="BK374" i="2"/>
  <c r="BK368" i="2"/>
  <c r="BK360" i="2"/>
  <c r="BK354" i="2"/>
  <c r="J345" i="2"/>
  <c r="BK336" i="2"/>
  <c r="J329" i="2"/>
  <c r="J320" i="2"/>
  <c r="J309" i="2"/>
  <c r="BK292" i="2"/>
  <c r="BK288" i="2"/>
  <c r="BK282" i="2"/>
  <c r="BK274" i="2"/>
  <c r="J269" i="2"/>
  <c r="J262" i="2"/>
  <c r="BK256" i="2"/>
  <c r="J252" i="2"/>
  <c r="BK245" i="2"/>
  <c r="BK237" i="2"/>
  <c r="BK229" i="2"/>
  <c r="BK223" i="2"/>
  <c r="J219" i="2"/>
  <c r="J213" i="2"/>
  <c r="BK205" i="2"/>
  <c r="J196" i="2"/>
  <c r="BK192" i="2"/>
  <c r="J182" i="2"/>
  <c r="J170" i="2"/>
  <c r="BK158" i="2"/>
  <c r="BK144" i="2"/>
  <c r="AS94" i="1"/>
  <c r="J105" i="3"/>
  <c r="J135" i="3"/>
  <c r="J154" i="3"/>
  <c r="J144" i="3"/>
  <c r="J134" i="3"/>
  <c r="BK152" i="3"/>
  <c r="J164" i="3"/>
  <c r="J155" i="3"/>
  <c r="BK141" i="3"/>
  <c r="BK155" i="3"/>
  <c r="J162" i="3"/>
  <c r="J141" i="3"/>
  <c r="BK142" i="4"/>
  <c r="J142" i="4"/>
  <c r="J133" i="4"/>
  <c r="J131" i="4"/>
  <c r="BK134" i="4"/>
  <c r="J102" i="4"/>
  <c r="J129" i="5"/>
  <c r="J130" i="5"/>
  <c r="J143" i="6"/>
  <c r="BK147" i="6"/>
  <c r="BK142" i="6"/>
  <c r="BK138" i="6"/>
  <c r="BK141" i="6"/>
  <c r="BK145" i="6"/>
  <c r="BK134" i="6"/>
  <c r="BK127" i="7"/>
  <c r="BK129" i="7"/>
  <c r="J137" i="7"/>
  <c r="BK138" i="7"/>
  <c r="J139" i="7"/>
  <c r="J101" i="10"/>
  <c r="BK129" i="13"/>
  <c r="BK213" i="2"/>
  <c r="J207" i="2"/>
  <c r="BK196" i="2"/>
  <c r="J192" i="2"/>
  <c r="BK182" i="2"/>
  <c r="BK170" i="2"/>
  <c r="BK163" i="2"/>
  <c r="J149" i="2"/>
  <c r="J134" i="4"/>
  <c r="BK130" i="5"/>
  <c r="BK132" i="6"/>
  <c r="J130" i="6"/>
  <c r="J132" i="6"/>
  <c r="J145" i="6"/>
  <c r="BK140" i="6"/>
  <c r="J141" i="6"/>
  <c r="BK134" i="7"/>
  <c r="J133" i="7"/>
  <c r="J127" i="7"/>
  <c r="J129" i="7"/>
  <c r="J138" i="7"/>
  <c r="J101" i="8"/>
  <c r="J101" i="11"/>
  <c r="J131" i="13"/>
  <c r="F39" i="2" l="1"/>
  <c r="F37" i="2"/>
  <c r="F36" i="2"/>
  <c r="F38" i="2"/>
  <c r="J36" i="2"/>
  <c r="AW95" i="1" s="1"/>
  <c r="R122" i="7"/>
  <c r="R121" i="7" s="1"/>
  <c r="BK128" i="13"/>
  <c r="J128" i="13" s="1"/>
  <c r="J98" i="13" s="1"/>
  <c r="BK169" i="2"/>
  <c r="J169" i="2" s="1"/>
  <c r="J99" i="2" s="1"/>
  <c r="BK191" i="2"/>
  <c r="J191" i="2" s="1"/>
  <c r="J103" i="2" s="1"/>
  <c r="T191" i="2"/>
  <c r="T222" i="2"/>
  <c r="R291" i="2"/>
  <c r="BK363" i="2"/>
  <c r="J363" i="2" s="1"/>
  <c r="J110" i="2" s="1"/>
  <c r="BK371" i="2"/>
  <c r="J371" i="2" s="1"/>
  <c r="J111" i="2" s="1"/>
  <c r="P376" i="2"/>
  <c r="BK132" i="3"/>
  <c r="J132" i="3" s="1"/>
  <c r="J98" i="3" s="1"/>
  <c r="BK136" i="3"/>
  <c r="J136" i="3" s="1"/>
  <c r="J99" i="3" s="1"/>
  <c r="R136" i="3"/>
  <c r="T136" i="3"/>
  <c r="BK160" i="3"/>
  <c r="J160" i="3"/>
  <c r="J102" i="3" s="1"/>
  <c r="BK135" i="4"/>
  <c r="J135" i="4" s="1"/>
  <c r="J99" i="4" s="1"/>
  <c r="R143" i="2"/>
  <c r="R222" i="2"/>
  <c r="P291" i="2"/>
  <c r="T339" i="2"/>
  <c r="P371" i="2"/>
  <c r="T376" i="2"/>
  <c r="P132" i="3"/>
  <c r="P140" i="3"/>
  <c r="R160" i="3"/>
  <c r="R129" i="4"/>
  <c r="P128" i="6"/>
  <c r="P127" i="6"/>
  <c r="P126" i="6" s="1"/>
  <c r="AU99" i="1" s="1"/>
  <c r="BK143" i="2"/>
  <c r="J143" i="2" s="1"/>
  <c r="J98" i="2" s="1"/>
  <c r="R169" i="2"/>
  <c r="P191" i="2"/>
  <c r="P222" i="2"/>
  <c r="BK291" i="2"/>
  <c r="J291" i="2" s="1"/>
  <c r="J108" i="2" s="1"/>
  <c r="P339" i="2"/>
  <c r="R363" i="2"/>
  <c r="BK376" i="2"/>
  <c r="J376" i="2" s="1"/>
  <c r="J112" i="2" s="1"/>
  <c r="R132" i="3"/>
  <c r="R131" i="3" s="1"/>
  <c r="R140" i="3"/>
  <c r="R139" i="3"/>
  <c r="BK129" i="4"/>
  <c r="J129" i="4" s="1"/>
  <c r="J98" i="4" s="1"/>
  <c r="R135" i="4"/>
  <c r="T128" i="5"/>
  <c r="T127" i="5"/>
  <c r="T126" i="5" s="1"/>
  <c r="R128" i="6"/>
  <c r="R127" i="6" s="1"/>
  <c r="R126" i="6" s="1"/>
  <c r="P122" i="7"/>
  <c r="P121" i="7" s="1"/>
  <c r="AU100" i="1" s="1"/>
  <c r="R128" i="13"/>
  <c r="R127" i="13"/>
  <c r="R126" i="13"/>
  <c r="P143" i="2"/>
  <c r="P169" i="2"/>
  <c r="BK197" i="2"/>
  <c r="J197" i="2" s="1"/>
  <c r="J104" i="2" s="1"/>
  <c r="T197" i="2"/>
  <c r="T291" i="2"/>
  <c r="T371" i="2"/>
  <c r="P136" i="3"/>
  <c r="P160" i="3"/>
  <c r="T135" i="4"/>
  <c r="BK128" i="5"/>
  <c r="BK127" i="5" s="1"/>
  <c r="J127" i="5" s="1"/>
  <c r="J97" i="5" s="1"/>
  <c r="J128" i="5"/>
  <c r="J98" i="5" s="1"/>
  <c r="T169" i="2"/>
  <c r="R191" i="2"/>
  <c r="BK222" i="2"/>
  <c r="J222" i="2" s="1"/>
  <c r="J105" i="2" s="1"/>
  <c r="P268" i="2"/>
  <c r="T268" i="2"/>
  <c r="R339" i="2"/>
  <c r="T363" i="2"/>
  <c r="R376" i="2"/>
  <c r="T132" i="3"/>
  <c r="T140" i="3"/>
  <c r="T129" i="4"/>
  <c r="T128" i="4" s="1"/>
  <c r="T127" i="4" s="1"/>
  <c r="R128" i="5"/>
  <c r="R127" i="5" s="1"/>
  <c r="R126" i="5" s="1"/>
  <c r="BK122" i="7"/>
  <c r="BK121" i="7" s="1"/>
  <c r="J121" i="7" s="1"/>
  <c r="J96" i="7" s="1"/>
  <c r="T128" i="13"/>
  <c r="T127" i="13"/>
  <c r="T126" i="13" s="1"/>
  <c r="T143" i="2"/>
  <c r="T142" i="2" s="1"/>
  <c r="P197" i="2"/>
  <c r="R197" i="2"/>
  <c r="BK268" i="2"/>
  <c r="J268" i="2" s="1"/>
  <c r="J107" i="2" s="1"/>
  <c r="R268" i="2"/>
  <c r="BK339" i="2"/>
  <c r="J339" i="2" s="1"/>
  <c r="J109" i="2" s="1"/>
  <c r="P363" i="2"/>
  <c r="R371" i="2"/>
  <c r="BK140" i="3"/>
  <c r="J140" i="3" s="1"/>
  <c r="J101" i="3" s="1"/>
  <c r="T160" i="3"/>
  <c r="P129" i="4"/>
  <c r="P135" i="4"/>
  <c r="P128" i="5"/>
  <c r="P127" i="5" s="1"/>
  <c r="P126" i="5" s="1"/>
  <c r="AU98" i="1" s="1"/>
  <c r="T128" i="6"/>
  <c r="T127" i="6"/>
  <c r="T126" i="6"/>
  <c r="T122" i="7"/>
  <c r="T121" i="7"/>
  <c r="P128" i="13"/>
  <c r="P127" i="13" s="1"/>
  <c r="P126" i="13" s="1"/>
  <c r="AU106" i="1" s="1"/>
  <c r="BK128" i="6"/>
  <c r="J128" i="6" s="1"/>
  <c r="J98" i="6" s="1"/>
  <c r="BK128" i="8"/>
  <c r="J128" i="8" s="1"/>
  <c r="J98" i="8" s="1"/>
  <c r="BK186" i="2"/>
  <c r="J186" i="2"/>
  <c r="J100" i="2" s="1"/>
  <c r="BK128" i="11"/>
  <c r="J128" i="11" s="1"/>
  <c r="J98" i="11" s="1"/>
  <c r="BK128" i="9"/>
  <c r="J128" i="9"/>
  <c r="J98" i="9" s="1"/>
  <c r="BK188" i="2"/>
  <c r="J188" i="2"/>
  <c r="J101" i="2"/>
  <c r="BK263" i="2"/>
  <c r="BK128" i="12"/>
  <c r="J128" i="12" s="1"/>
  <c r="J98" i="12" s="1"/>
  <c r="BK380" i="2"/>
  <c r="J380" i="2"/>
  <c r="J113" i="2" s="1"/>
  <c r="BK128" i="10"/>
  <c r="J128" i="10" s="1"/>
  <c r="J98" i="10" s="1"/>
  <c r="BE131" i="13"/>
  <c r="J31" i="13"/>
  <c r="J120" i="13"/>
  <c r="BE129" i="13"/>
  <c r="E85" i="13"/>
  <c r="F92" i="13"/>
  <c r="BE130" i="13"/>
  <c r="J89" i="12"/>
  <c r="E116" i="12"/>
  <c r="J31" i="12"/>
  <c r="F123" i="12"/>
  <c r="BE129" i="12"/>
  <c r="J35" i="12" s="1"/>
  <c r="AV105" i="1" s="1"/>
  <c r="E85" i="11"/>
  <c r="J31" i="11"/>
  <c r="BE129" i="11"/>
  <c r="J35" i="11" s="1"/>
  <c r="AV104" i="1" s="1"/>
  <c r="F92" i="11"/>
  <c r="J89" i="11"/>
  <c r="F92" i="10"/>
  <c r="J120" i="10"/>
  <c r="E85" i="10"/>
  <c r="BE129" i="10"/>
  <c r="J31" i="10"/>
  <c r="J31" i="9"/>
  <c r="J89" i="9"/>
  <c r="E116" i="9"/>
  <c r="F92" i="9"/>
  <c r="BE129" i="9"/>
  <c r="J31" i="8"/>
  <c r="BE129" i="8"/>
  <c r="J35" i="8" s="1"/>
  <c r="AV101" i="1" s="1"/>
  <c r="F92" i="8"/>
  <c r="J89" i="8"/>
  <c r="E85" i="8"/>
  <c r="BE128" i="7"/>
  <c r="BE136" i="7"/>
  <c r="E85" i="7"/>
  <c r="BE126" i="7"/>
  <c r="BE131" i="7"/>
  <c r="BE135" i="7"/>
  <c r="J89" i="7"/>
  <c r="BE133" i="7"/>
  <c r="BE134" i="7"/>
  <c r="BE137" i="7"/>
  <c r="BE123" i="7"/>
  <c r="BE132" i="7"/>
  <c r="F92" i="7"/>
  <c r="BE124" i="7"/>
  <c r="BE125" i="7"/>
  <c r="BE129" i="7"/>
  <c r="BE127" i="7"/>
  <c r="BE138" i="7"/>
  <c r="BE140" i="7"/>
  <c r="BE130" i="7"/>
  <c r="BE139" i="7"/>
  <c r="BE139" i="6"/>
  <c r="J89" i="6"/>
  <c r="BE130" i="6"/>
  <c r="BE132" i="6"/>
  <c r="F123" i="6"/>
  <c r="BE136" i="6"/>
  <c r="BE137" i="6"/>
  <c r="E85" i="6"/>
  <c r="BE131" i="6"/>
  <c r="BE140" i="6"/>
  <c r="BE145" i="6"/>
  <c r="BE133" i="6"/>
  <c r="BE138" i="6"/>
  <c r="BE147" i="6"/>
  <c r="BE134" i="6"/>
  <c r="BE142" i="6"/>
  <c r="BE143" i="6"/>
  <c r="BE144" i="6"/>
  <c r="BE146" i="6"/>
  <c r="J31" i="6"/>
  <c r="BE129" i="6"/>
  <c r="BE135" i="6"/>
  <c r="BE141" i="6"/>
  <c r="J31" i="5"/>
  <c r="J120" i="5"/>
  <c r="F92" i="5"/>
  <c r="E85" i="5"/>
  <c r="BE131" i="5"/>
  <c r="BE129" i="5"/>
  <c r="BE130" i="5"/>
  <c r="BK139" i="3"/>
  <c r="J139" i="3" s="1"/>
  <c r="J100" i="3" s="1"/>
  <c r="F92" i="4"/>
  <c r="J31" i="4"/>
  <c r="E117" i="4"/>
  <c r="BE133" i="4"/>
  <c r="BE136" i="4"/>
  <c r="BE137" i="4"/>
  <c r="J121" i="4"/>
  <c r="BE130" i="4"/>
  <c r="BE131" i="4"/>
  <c r="BE134" i="4"/>
  <c r="BE138" i="4"/>
  <c r="BE142" i="4"/>
  <c r="BE141" i="4"/>
  <c r="J89" i="3"/>
  <c r="BE148" i="3"/>
  <c r="BE149" i="3"/>
  <c r="BE150" i="3"/>
  <c r="BE153" i="3"/>
  <c r="BE157" i="3"/>
  <c r="F92" i="3"/>
  <c r="BE134" i="3"/>
  <c r="F35" i="3" s="1"/>
  <c r="AZ96" i="1" s="1"/>
  <c r="BE151" i="3"/>
  <c r="E85" i="3"/>
  <c r="BE135" i="3"/>
  <c r="BE144" i="3"/>
  <c r="BE137" i="3"/>
  <c r="BE138" i="3"/>
  <c r="BE142" i="3"/>
  <c r="BE143" i="3"/>
  <c r="BE159" i="3"/>
  <c r="BE161" i="3"/>
  <c r="BE162" i="3"/>
  <c r="J31" i="3"/>
  <c r="BE141" i="3"/>
  <c r="BE152" i="3"/>
  <c r="BE165" i="3"/>
  <c r="BE154" i="3"/>
  <c r="BE155" i="3"/>
  <c r="BE158" i="3"/>
  <c r="BE133" i="3"/>
  <c r="BE164" i="3"/>
  <c r="BA95" i="1"/>
  <c r="BB95" i="1"/>
  <c r="BC95" i="1"/>
  <c r="E85" i="2"/>
  <c r="J89" i="2"/>
  <c r="F92" i="2"/>
  <c r="J31" i="2"/>
  <c r="BE144" i="2"/>
  <c r="BE149" i="2"/>
  <c r="BE154" i="2"/>
  <c r="BE158" i="2"/>
  <c r="BE163" i="2"/>
  <c r="BE165" i="2"/>
  <c r="BE167" i="2"/>
  <c r="BE170" i="2"/>
  <c r="BE174" i="2"/>
  <c r="BE175" i="2"/>
  <c r="BE180" i="2"/>
  <c r="BE182" i="2"/>
  <c r="BE187" i="2"/>
  <c r="BE189" i="2"/>
  <c r="BE192" i="2"/>
  <c r="BE194" i="2"/>
  <c r="BE195" i="2"/>
  <c r="BE196" i="2"/>
  <c r="BE198" i="2"/>
  <c r="BE201" i="2"/>
  <c r="BE205" i="2"/>
  <c r="BE207" i="2"/>
  <c r="BE209" i="2"/>
  <c r="BE211" i="2"/>
  <c r="BE213" i="2"/>
  <c r="BE215" i="2"/>
  <c r="BE217" i="2"/>
  <c r="BE219" i="2"/>
  <c r="BE221" i="2"/>
  <c r="BE223" i="2"/>
  <c r="BE225" i="2"/>
  <c r="BE227" i="2"/>
  <c r="BE229" i="2"/>
  <c r="BE231" i="2"/>
  <c r="BE235" i="2"/>
  <c r="BE237" i="2"/>
  <c r="BE239" i="2"/>
  <c r="BE241" i="2"/>
  <c r="BE245" i="2"/>
  <c r="BE247" i="2"/>
  <c r="BE250" i="2"/>
  <c r="BE252" i="2"/>
  <c r="BE254" i="2"/>
  <c r="BE256" i="2"/>
  <c r="BE258" i="2"/>
  <c r="BE260" i="2"/>
  <c r="BE262" i="2"/>
  <c r="BE264" i="2"/>
  <c r="BE269" i="2"/>
  <c r="BE271" i="2"/>
  <c r="BE273" i="2"/>
  <c r="BE274" i="2"/>
  <c r="BE276" i="2"/>
  <c r="BE278" i="2"/>
  <c r="BE282" i="2"/>
  <c r="BE284" i="2"/>
  <c r="BE286" i="2"/>
  <c r="BE288" i="2"/>
  <c r="BE290" i="2"/>
  <c r="BE292" i="2"/>
  <c r="BE294" i="2"/>
  <c r="BE300" i="2"/>
  <c r="BE307" i="2"/>
  <c r="BE309" i="2"/>
  <c r="BE316" i="2"/>
  <c r="BE318" i="2"/>
  <c r="BE320" i="2"/>
  <c r="BE322" i="2"/>
  <c r="BE325" i="2"/>
  <c r="BE329" i="2"/>
  <c r="BE331" i="2"/>
  <c r="BE336" i="2"/>
  <c r="BE338" i="2"/>
  <c r="BE340" i="2"/>
  <c r="BE345" i="2"/>
  <c r="BE348" i="2"/>
  <c r="BE352" i="2"/>
  <c r="BE354" i="2"/>
  <c r="BE356" i="2"/>
  <c r="BE358" i="2"/>
  <c r="BE360" i="2"/>
  <c r="BE362" i="2"/>
  <c r="BE364" i="2"/>
  <c r="BE368" i="2"/>
  <c r="BE370" i="2"/>
  <c r="BE372" i="2"/>
  <c r="BE373" i="2"/>
  <c r="BE374" i="2"/>
  <c r="BE377" i="2"/>
  <c r="BE379" i="2"/>
  <c r="BE381" i="2"/>
  <c r="BD95" i="1"/>
  <c r="F37" i="3"/>
  <c r="BB96" i="1" s="1"/>
  <c r="F39" i="4"/>
  <c r="BD97" i="1" s="1"/>
  <c r="F36" i="7"/>
  <c r="BA100" i="1" s="1"/>
  <c r="F39" i="8"/>
  <c r="BD101" i="1" s="1"/>
  <c r="F39" i="10"/>
  <c r="BD103" i="1" s="1"/>
  <c r="F37" i="11"/>
  <c r="BB104" i="1" s="1"/>
  <c r="F37" i="12"/>
  <c r="BB105" i="1" s="1"/>
  <c r="F36" i="3"/>
  <c r="BA96" i="1" s="1"/>
  <c r="F37" i="4"/>
  <c r="BB97" i="1" s="1"/>
  <c r="F36" i="6"/>
  <c r="BA99" i="1" s="1"/>
  <c r="F39" i="7"/>
  <c r="BD100" i="1" s="1"/>
  <c r="F38" i="9"/>
  <c r="BC102" i="1" s="1"/>
  <c r="J36" i="10"/>
  <c r="AW103" i="1" s="1"/>
  <c r="F38" i="12"/>
  <c r="BC105" i="1" s="1"/>
  <c r="F39" i="13"/>
  <c r="BD106" i="1" s="1"/>
  <c r="F38" i="5"/>
  <c r="BC98" i="1" s="1"/>
  <c r="F39" i="6"/>
  <c r="BD99" i="1" s="1"/>
  <c r="F36" i="8"/>
  <c r="BA101" i="1" s="1"/>
  <c r="J36" i="9"/>
  <c r="AW102" i="1" s="1"/>
  <c r="F39" i="11"/>
  <c r="BD104" i="1" s="1"/>
  <c r="F36" i="4"/>
  <c r="BA97" i="1" s="1"/>
  <c r="F38" i="4"/>
  <c r="BC97" i="1" s="1"/>
  <c r="F39" i="5"/>
  <c r="BD98" i="1" s="1"/>
  <c r="J36" i="6"/>
  <c r="AW99" i="1" s="1"/>
  <c r="J36" i="8"/>
  <c r="AW101" i="1" s="1"/>
  <c r="F39" i="9"/>
  <c r="BD102" i="1" s="1"/>
  <c r="F36" i="10"/>
  <c r="BA103" i="1" s="1"/>
  <c r="F38" i="11"/>
  <c r="BC104" i="1" s="1"/>
  <c r="F36" i="13"/>
  <c r="BA106" i="1" s="1"/>
  <c r="J36" i="3"/>
  <c r="AW96" i="1" s="1"/>
  <c r="J36" i="4"/>
  <c r="AW97" i="1" s="1"/>
  <c r="F37" i="6"/>
  <c r="BB99" i="1" s="1"/>
  <c r="F37" i="7"/>
  <c r="BB100" i="1" s="1"/>
  <c r="F36" i="9"/>
  <c r="BA102" i="1" s="1"/>
  <c r="F37" i="10"/>
  <c r="BB103" i="1" s="1"/>
  <c r="F36" i="12"/>
  <c r="BA105" i="1" s="1"/>
  <c r="F38" i="13"/>
  <c r="BC106" i="1" s="1"/>
  <c r="F38" i="3"/>
  <c r="BC96" i="1" s="1"/>
  <c r="J36" i="5"/>
  <c r="AW98" i="1" s="1"/>
  <c r="J36" i="7"/>
  <c r="AW100" i="1" s="1"/>
  <c r="F38" i="10"/>
  <c r="BC103" i="1" s="1"/>
  <c r="J36" i="11"/>
  <c r="AW104" i="1" s="1"/>
  <c r="J36" i="12"/>
  <c r="AW105" i="1" s="1"/>
  <c r="F39" i="3"/>
  <c r="BD96" i="1" s="1"/>
  <c r="F36" i="5"/>
  <c r="BA98" i="1" s="1"/>
  <c r="F38" i="6"/>
  <c r="BC99" i="1" s="1"/>
  <c r="F37" i="8"/>
  <c r="BB101" i="1" s="1"/>
  <c r="F37" i="9"/>
  <c r="BB102" i="1" s="1"/>
  <c r="J35" i="10"/>
  <c r="AV103" i="1" s="1"/>
  <c r="F37" i="13"/>
  <c r="BB106" i="1" s="1"/>
  <c r="F37" i="5"/>
  <c r="BB98" i="1" s="1"/>
  <c r="F38" i="7"/>
  <c r="BC100" i="1" s="1"/>
  <c r="F38" i="8"/>
  <c r="BC101" i="1" s="1"/>
  <c r="J35" i="9"/>
  <c r="AV102" i="1" s="1"/>
  <c r="F36" i="11"/>
  <c r="BA104" i="1" s="1"/>
  <c r="F39" i="12"/>
  <c r="BD105" i="1" s="1"/>
  <c r="J36" i="13"/>
  <c r="AW106" i="1" s="1"/>
  <c r="R130" i="3" l="1"/>
  <c r="BK190" i="2"/>
  <c r="J190" i="2" s="1"/>
  <c r="J102" i="2" s="1"/>
  <c r="P128" i="4"/>
  <c r="P127" i="4" s="1"/>
  <c r="AU97" i="1" s="1"/>
  <c r="T131" i="3"/>
  <c r="BK128" i="4"/>
  <c r="J122" i="7"/>
  <c r="J97" i="7" s="1"/>
  <c r="BK127" i="6"/>
  <c r="J127" i="6" s="1"/>
  <c r="J97" i="6" s="1"/>
  <c r="BK142" i="2"/>
  <c r="J142" i="2" s="1"/>
  <c r="J97" i="2" s="1"/>
  <c r="J263" i="2"/>
  <c r="J106" i="2" s="1"/>
  <c r="BK127" i="13"/>
  <c r="BK126" i="13" s="1"/>
  <c r="J126" i="13" s="1"/>
  <c r="J96" i="13" s="1"/>
  <c r="J107" i="13" s="1"/>
  <c r="J102" i="7"/>
  <c r="J30" i="7"/>
  <c r="J32" i="7" s="1"/>
  <c r="AG100" i="1" s="1"/>
  <c r="R128" i="4"/>
  <c r="R127" i="4"/>
  <c r="P190" i="2"/>
  <c r="P141" i="2" s="1"/>
  <c r="AU95" i="1" s="1"/>
  <c r="P131" i="3"/>
  <c r="R142" i="2"/>
  <c r="T139" i="3"/>
  <c r="T130" i="3" s="1"/>
  <c r="R190" i="2"/>
  <c r="P142" i="2"/>
  <c r="P139" i="3"/>
  <c r="T190" i="2"/>
  <c r="T141" i="2"/>
  <c r="BK127" i="12"/>
  <c r="J127" i="12" s="1"/>
  <c r="J97" i="12" s="1"/>
  <c r="BK127" i="8"/>
  <c r="J127" i="8" s="1"/>
  <c r="J97" i="8" s="1"/>
  <c r="BK127" i="9"/>
  <c r="J127" i="9" s="1"/>
  <c r="J97" i="9" s="1"/>
  <c r="BK127" i="10"/>
  <c r="J127" i="10" s="1"/>
  <c r="J97" i="10" s="1"/>
  <c r="BK127" i="11"/>
  <c r="J127" i="11" s="1"/>
  <c r="J97" i="11" s="1"/>
  <c r="BK131" i="3"/>
  <c r="J131" i="3" s="1"/>
  <c r="J97" i="3" s="1"/>
  <c r="BK126" i="6"/>
  <c r="J126" i="6" s="1"/>
  <c r="J96" i="6" s="1"/>
  <c r="J30" i="6" s="1"/>
  <c r="J32" i="6" s="1"/>
  <c r="AG99" i="1" s="1"/>
  <c r="BK126" i="5"/>
  <c r="J126" i="5" s="1"/>
  <c r="J96" i="5" s="1"/>
  <c r="J30" i="5" s="1"/>
  <c r="J32" i="5" s="1"/>
  <c r="AG98" i="1" s="1"/>
  <c r="BK141" i="2"/>
  <c r="J141" i="2" s="1"/>
  <c r="J96" i="2" s="1"/>
  <c r="J30" i="2" s="1"/>
  <c r="J32" i="2" s="1"/>
  <c r="AG95" i="1" s="1"/>
  <c r="J35" i="2"/>
  <c r="AV95" i="1" s="1"/>
  <c r="AT95" i="1" s="1"/>
  <c r="F35" i="4"/>
  <c r="AZ97" i="1" s="1"/>
  <c r="J35" i="7"/>
  <c r="AV100" i="1" s="1"/>
  <c r="AT100" i="1" s="1"/>
  <c r="AT103" i="1"/>
  <c r="F35" i="13"/>
  <c r="AZ106" i="1" s="1"/>
  <c r="BC94" i="1"/>
  <c r="W32" i="1" s="1"/>
  <c r="J35" i="5"/>
  <c r="AV98" i="1" s="1"/>
  <c r="AT98" i="1" s="1"/>
  <c r="AT101" i="1"/>
  <c r="AT102" i="1"/>
  <c r="F35" i="12"/>
  <c r="AZ105" i="1" s="1"/>
  <c r="BD94" i="1"/>
  <c r="W33" i="1" s="1"/>
  <c r="J35" i="4"/>
  <c r="AV97" i="1" s="1"/>
  <c r="AT97" i="1" s="1"/>
  <c r="F35" i="7"/>
  <c r="AZ100" i="1" s="1"/>
  <c r="F35" i="10"/>
  <c r="AZ103" i="1" s="1"/>
  <c r="F35" i="5"/>
  <c r="AZ98" i="1" s="1"/>
  <c r="F35" i="8"/>
  <c r="AZ101" i="1" s="1"/>
  <c r="F35" i="9"/>
  <c r="AZ102" i="1" s="1"/>
  <c r="AT105" i="1"/>
  <c r="BA94" i="1"/>
  <c r="W30" i="1" s="1"/>
  <c r="F35" i="6"/>
  <c r="AZ99" i="1" s="1"/>
  <c r="F35" i="11"/>
  <c r="AZ104" i="1" s="1"/>
  <c r="BB94" i="1"/>
  <c r="W31" i="1" s="1"/>
  <c r="F35" i="2"/>
  <c r="AZ95" i="1" s="1"/>
  <c r="J35" i="3"/>
  <c r="AV96" i="1" s="1"/>
  <c r="AT96" i="1" s="1"/>
  <c r="J35" i="6"/>
  <c r="AV99" i="1" s="1"/>
  <c r="AT99" i="1" s="1"/>
  <c r="AT104" i="1"/>
  <c r="J35" i="13"/>
  <c r="AV106" i="1" s="1"/>
  <c r="AT106" i="1" s="1"/>
  <c r="J30" i="13" l="1"/>
  <c r="J32" i="13" s="1"/>
  <c r="AG106" i="1" s="1"/>
  <c r="AN106" i="1" s="1"/>
  <c r="AN100" i="1"/>
  <c r="J127" i="13"/>
  <c r="J97" i="13" s="1"/>
  <c r="J128" i="4"/>
  <c r="J97" i="4" s="1"/>
  <c r="BK127" i="4"/>
  <c r="J127" i="4" s="1"/>
  <c r="J96" i="4" s="1"/>
  <c r="BK130" i="3"/>
  <c r="J130" i="3" s="1"/>
  <c r="J96" i="3" s="1"/>
  <c r="J30" i="3" s="1"/>
  <c r="J32" i="3" s="1"/>
  <c r="AG96" i="1" s="1"/>
  <c r="AN96" i="1" s="1"/>
  <c r="R141" i="2"/>
  <c r="P130" i="3"/>
  <c r="AU96" i="1" s="1"/>
  <c r="AU94" i="1" s="1"/>
  <c r="BK126" i="10"/>
  <c r="J126" i="10" s="1"/>
  <c r="J96" i="10" s="1"/>
  <c r="J30" i="10" s="1"/>
  <c r="J32" i="10" s="1"/>
  <c r="AG103" i="1" s="1"/>
  <c r="AN103" i="1" s="1"/>
  <c r="BK126" i="9"/>
  <c r="J126" i="9" s="1"/>
  <c r="J96" i="9" s="1"/>
  <c r="J30" i="9" s="1"/>
  <c r="J32" i="9" s="1"/>
  <c r="AG102" i="1" s="1"/>
  <c r="AN102" i="1" s="1"/>
  <c r="BK126" i="12"/>
  <c r="J126" i="12" s="1"/>
  <c r="J96" i="12" s="1"/>
  <c r="J30" i="12" s="1"/>
  <c r="J32" i="12" s="1"/>
  <c r="AG105" i="1" s="1"/>
  <c r="AN105" i="1" s="1"/>
  <c r="BK126" i="8"/>
  <c r="J126" i="8" s="1"/>
  <c r="J96" i="8" s="1"/>
  <c r="J30" i="8" s="1"/>
  <c r="J32" i="8" s="1"/>
  <c r="AG101" i="1" s="1"/>
  <c r="AN101" i="1" s="1"/>
  <c r="BK126" i="11"/>
  <c r="J126" i="11" s="1"/>
  <c r="J96" i="11" s="1"/>
  <c r="J30" i="11" s="1"/>
  <c r="J32" i="11" s="1"/>
  <c r="AG104" i="1" s="1"/>
  <c r="AN104" i="1" s="1"/>
  <c r="J41" i="7"/>
  <c r="J41" i="6"/>
  <c r="J41" i="5"/>
  <c r="J41" i="3"/>
  <c r="J41" i="2"/>
  <c r="AN95" i="1"/>
  <c r="AN98" i="1"/>
  <c r="AN99" i="1"/>
  <c r="J111" i="3"/>
  <c r="J107" i="6"/>
  <c r="AW94" i="1"/>
  <c r="AK30" i="1" s="1"/>
  <c r="AY94" i="1"/>
  <c r="J122" i="2"/>
  <c r="J107" i="5"/>
  <c r="AX94" i="1"/>
  <c r="AZ94" i="1"/>
  <c r="W29" i="1" s="1"/>
  <c r="J41" i="13" l="1"/>
  <c r="J108" i="4"/>
  <c r="J30" i="4"/>
  <c r="J32" i="4" s="1"/>
  <c r="J41" i="9"/>
  <c r="J41" i="11"/>
  <c r="J41" i="10"/>
  <c r="J41" i="12"/>
  <c r="J41" i="8"/>
  <c r="J107" i="9"/>
  <c r="J107" i="8"/>
  <c r="J107" i="12"/>
  <c r="J107" i="11"/>
  <c r="AV94" i="1"/>
  <c r="AK29" i="1" s="1"/>
  <c r="J107" i="10"/>
  <c r="AG97" i="1" l="1"/>
  <c r="J41" i="4"/>
  <c r="AT94" i="1"/>
  <c r="AN97" i="1" l="1"/>
  <c r="AG94" i="1"/>
  <c r="AK26" i="1" s="1"/>
  <c r="AK35" i="1" s="1"/>
  <c r="AN94" i="1" l="1"/>
</calcChain>
</file>

<file path=xl/sharedStrings.xml><?xml version="1.0" encoding="utf-8"?>
<sst xmlns="http://schemas.openxmlformats.org/spreadsheetml/2006/main" count="9173" uniqueCount="2121">
  <si>
    <t>Export Komplet</t>
  </si>
  <si>
    <t/>
  </si>
  <si>
    <t>2.0</t>
  </si>
  <si>
    <t>False</t>
  </si>
  <si>
    <t>{d8ac4df2-52d1-47b8-923a-95e57f987caa}</t>
  </si>
  <si>
    <t>&gt;&gt;  skryté sloupce  &lt;&lt;</t>
  </si>
  <si>
    <t>0,01</t>
  </si>
  <si>
    <t>21</t>
  </si>
  <si>
    <t>12</t>
  </si>
  <si>
    <t>REKAPITULACE STAVBY</t>
  </si>
  <si>
    <t>v ---  níže se nacházejí doplnkové a pomocné údaje k sestavám  --- v</t>
  </si>
  <si>
    <t>0,001</t>
  </si>
  <si>
    <t>Kód:</t>
  </si>
  <si>
    <t>202513-4</t>
  </si>
  <si>
    <t>Stavba:</t>
  </si>
  <si>
    <t>Výukový pavilon Lesovna</t>
  </si>
  <si>
    <t>KSO:</t>
  </si>
  <si>
    <t>CC-CZ:</t>
  </si>
  <si>
    <t>Místo:</t>
  </si>
  <si>
    <t>Areál ČZU, p.č. 1627/1, Suchdol</t>
  </si>
  <si>
    <t>Datum:</t>
  </si>
  <si>
    <t>Zadavatel:</t>
  </si>
  <si>
    <t>IČ:</t>
  </si>
  <si>
    <t>ČZU v Praze, Kamýcká 129, P6</t>
  </si>
  <si>
    <t>DIČ:</t>
  </si>
  <si>
    <t>Zhotovitel:</t>
  </si>
  <si>
    <t xml:space="preserve"> </t>
  </si>
  <si>
    <t>Projektant:</t>
  </si>
  <si>
    <t>MJÖLKING s.r.o.</t>
  </si>
  <si>
    <t>True</t>
  </si>
  <si>
    <t>Zpracovatel:</t>
  </si>
  <si>
    <t>Ing. Martin Macoun</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</si>
  <si>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</si>
  <si>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</si>
  <si>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</si>
  <si>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</si>
  <si>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</si>
  <si>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</si>
  <si>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</si>
  <si>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</si>
  <si>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</si>
  <si>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</si>
  <si>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</si>
  <si>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</si>
  <si>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</si>
  <si>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</si>
  <si>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</si>
  <si>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</si>
  <si>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</si>
  <si>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</si>
  <si>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</si>
  <si>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Zhotovitel</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</si>
  <si>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</si>
  <si>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</si>
  <si>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</si>
  <si>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</si>
  <si>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</si>
  <si>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</si>
  <si>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</si>
  <si>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</si>
  <si>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</si>
  <si>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</si>
  <si>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</si>
  <si>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</si>
  <si>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</si>
  <si>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</si>
  <si>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</si>
  <si>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</si>
  <si>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</si>
  <si>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</si>
  <si>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</si>
  <si>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</si>
  <si>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</si>
  <si>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</si>
  <si>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</si>
  <si>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</si>
  <si>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</si>
  <si>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</si>
  <si>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202504A</t>
  </si>
  <si>
    <t>01-ASŘ - dokončovací práce</t>
  </si>
  <si>
    <t>STA</t>
  </si>
  <si>
    <t>1</t>
  </si>
  <si>
    <t>{50730252-6324-48e5-be4c-d90b90da895c}</t>
  </si>
  <si>
    <t>2</t>
  </si>
  <si>
    <t>202504B</t>
  </si>
  <si>
    <t>02-VO</t>
  </si>
  <si>
    <t>{6ef17093-6eb7-40c7-ad63-d120f1fe9bee}</t>
  </si>
  <si>
    <t>202504D</t>
  </si>
  <si>
    <t>04-Zámečník</t>
  </si>
  <si>
    <t>{ca378deb-e9c5-4480-8990-95b3c063724a}</t>
  </si>
  <si>
    <t>202504E</t>
  </si>
  <si>
    <t>05-Truhlář</t>
  </si>
  <si>
    <t>{623e610d-7522-42de-9aca-fd7a89d3c95a}</t>
  </si>
  <si>
    <t>202504F</t>
  </si>
  <si>
    <t>06-Sanita</t>
  </si>
  <si>
    <t>{8f20fc45-f7a3-48f4-8708-8e477541635d}</t>
  </si>
  <si>
    <t>202504G</t>
  </si>
  <si>
    <t>07-Ostatní</t>
  </si>
  <si>
    <t>{bf4ce3c8-ac67-4a3c-a688-9e20f16a3641}</t>
  </si>
  <si>
    <t>202504I</t>
  </si>
  <si>
    <t>09-ZTI</t>
  </si>
  <si>
    <t>{5b2036eb-046b-4934-b243-1a3aa13c742a}</t>
  </si>
  <si>
    <t>202504L</t>
  </si>
  <si>
    <t>12-Vytápění</t>
  </si>
  <si>
    <t>{7a8a1ac3-0cd3-4855-9ce2-883447be6f7c}</t>
  </si>
  <si>
    <t>202504M</t>
  </si>
  <si>
    <t>13-VZT</t>
  </si>
  <si>
    <t>{659ff6d0-ce76-4f45-bd33-a6f385293e48}</t>
  </si>
  <si>
    <t>202504N</t>
  </si>
  <si>
    <t>14-Závlahový systém</t>
  </si>
  <si>
    <t>{9179a93f-c3f5-43ae-abb9-b88abd6e5695}</t>
  </si>
  <si>
    <t>202504O</t>
  </si>
  <si>
    <t>15-Silnoproud vnitřní</t>
  </si>
  <si>
    <t>{35293dcb-7b62-45ef-adf1-6ee4002a0ea0}</t>
  </si>
  <si>
    <t>202504P</t>
  </si>
  <si>
    <t>16-Slaboproud + AV technika + MaR</t>
  </si>
  <si>
    <t>{412d1791-531e-450d-909c-9aa3cae4bc4f}</t>
  </si>
  <si>
    <t>VV0014</t>
  </si>
  <si>
    <t>Výkaz (15)</t>
  </si>
  <si>
    <t>30,88</t>
  </si>
  <si>
    <t>3</t>
  </si>
  <si>
    <t>VV0015</t>
  </si>
  <si>
    <t>Výkaz (16)</t>
  </si>
  <si>
    <t>178,36</t>
  </si>
  <si>
    <t>KRYCÍ LIST SOUPISU PRACÍ</t>
  </si>
  <si>
    <t>VV0016</t>
  </si>
  <si>
    <t>Výkaz (17)</t>
  </si>
  <si>
    <t>104,45</t>
  </si>
  <si>
    <t>VV0022</t>
  </si>
  <si>
    <t>Výkaz (22)</t>
  </si>
  <si>
    <t>48,854</t>
  </si>
  <si>
    <t>VV0023</t>
  </si>
  <si>
    <t>Výkaz (23)</t>
  </si>
  <si>
    <t>188,422</t>
  </si>
  <si>
    <t>VV0024</t>
  </si>
  <si>
    <t>Výkaz (24)</t>
  </si>
  <si>
    <t>97,77</t>
  </si>
  <si>
    <t>Objekt:</t>
  </si>
  <si>
    <t>VV0027</t>
  </si>
  <si>
    <t>Výkaz (27)</t>
  </si>
  <si>
    <t>59,649</t>
  </si>
  <si>
    <t>202504A - 01-ASŘ - dokončovací práce</t>
  </si>
  <si>
    <t>VV0043</t>
  </si>
  <si>
    <t>Výkaz (44)</t>
  </si>
  <si>
    <t>4,988</t>
  </si>
  <si>
    <t>VV0049</t>
  </si>
  <si>
    <t>Výkaz (49)</t>
  </si>
  <si>
    <t>39,873</t>
  </si>
  <si>
    <t>Náklady z rozpočtu</t>
  </si>
  <si>
    <t>Ostatní náklady</t>
  </si>
  <si>
    <t>REKAPITULACE ČLENĚNÍ SOUPISU PRACÍ</t>
  </si>
  <si>
    <t>Kód dílu - Popis</t>
  </si>
  <si>
    <t>Cena celkem [CZK]</t>
  </si>
  <si>
    <t>1) Náklady ze soupisu prací</t>
  </si>
  <si>
    <t>-1</t>
  </si>
  <si>
    <t>HSV - Práce a dodávky HSV</t>
  </si>
  <si>
    <t xml:space="preserve">    5 - Komunikace pozemní</t>
  </si>
  <si>
    <t xml:space="preserve">    6 - Úpravy povrchů, podlahy a osazování výplní</t>
  </si>
  <si>
    <t xml:space="preserve">    9 - Ostatní konstrukce a práce, bourání</t>
  </si>
  <si>
    <t xml:space="preserve">    998 - Přesun hmot</t>
  </si>
  <si>
    <t>PSV - Práce a dodávky PSV</t>
  </si>
  <si>
    <t xml:space="preserve">    711 - Izolace proti vodě, vlhkosti a plynům</t>
  </si>
  <si>
    <t xml:space="preserve">    712 - Povlakové krytiny</t>
  </si>
  <si>
    <t xml:space="preserve">    713 - Izolace tepelné</t>
  </si>
  <si>
    <t xml:space="preserve">    726 - Zdravotechnika - předstěnové instalace</t>
  </si>
  <si>
    <t xml:space="preserve">    762 - Konstrukce tesařské</t>
  </si>
  <si>
    <t xml:space="preserve">    763 - Konstrukce suché výstavby</t>
  </si>
  <si>
    <t xml:space="preserve">    766 - Konstrukce truhlářské</t>
  </si>
  <si>
    <t xml:space="preserve">    771 - Podlahy z dlaždic</t>
  </si>
  <si>
    <t xml:space="preserve">    783 - Dokončovací práce - nátěry</t>
  </si>
  <si>
    <t xml:space="preserve">    784 - Dokončovací práce - malby a tapety</t>
  </si>
  <si>
    <t>OST - Ostatní</t>
  </si>
  <si>
    <t>2) Ostatní náklady</t>
  </si>
  <si>
    <t>Zařízení staveniště</t>
  </si>
  <si>
    <t>VRN</t>
  </si>
  <si>
    <t>Projektové práce</t>
  </si>
  <si>
    <t>Územní vlivy</t>
  </si>
  <si>
    <t>Jiné VRN</t>
  </si>
  <si>
    <t>Celkové náklady za stavbu 1) + 2)</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</si>
  <si>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</si>
  <si>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</si>
  <si>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</si>
  <si>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</si>
  <si>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</si>
  <si>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</si>
  <si>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</si>
  <si>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</si>
  <si>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</si>
  <si>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</si>
  <si>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</si>
  <si>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</si>
  <si>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</si>
  <si>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</si>
  <si>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</si>
  <si>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</si>
  <si>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5</t>
  </si>
  <si>
    <t>Komunikace pozemní</t>
  </si>
  <si>
    <t>K</t>
  </si>
  <si>
    <t>564760001</t>
  </si>
  <si>
    <t>Podklad z kameniva hrubého drceného vel. 8-32 mm plochy do 100 m2 tl 200 mm</t>
  </si>
  <si>
    <t>m2</t>
  </si>
  <si>
    <t>4</t>
  </si>
  <si>
    <t>-987459330</t>
  </si>
  <si>
    <t>VV</t>
  </si>
  <si>
    <t>"Množství určené pomocí aplikace Výměry.</t>
  </si>
  <si>
    <t>"V01+P03"</t>
  </si>
  <si>
    <t>"104,450*2-20,900-9,640</t>
  </si>
  <si>
    <t>564851011</t>
  </si>
  <si>
    <t>Podklad ze štěrkodrtě ŠD plochy do 100 m2 tl 150 mm</t>
  </si>
  <si>
    <t>-1482919451</t>
  </si>
  <si>
    <t>"V02"</t>
  </si>
  <si>
    <t>"30,880</t>
  </si>
  <si>
    <t>571908113</t>
  </si>
  <si>
    <t>Kryt vymývaným dekoračním kamenivem (kačírkem) tl 400 mm</t>
  </si>
  <si>
    <t>1074322336</t>
  </si>
  <si>
    <t>"4,988</t>
  </si>
  <si>
    <t>591411111</t>
  </si>
  <si>
    <t>Kladení dlažby z mozaiky jednobarevné komunikací pro pěší lože z kameniva</t>
  </si>
  <si>
    <t>1339931946</t>
  </si>
  <si>
    <t>"104,450</t>
  </si>
  <si>
    <t>M</t>
  </si>
  <si>
    <t>58381005</t>
  </si>
  <si>
    <t>kostka štípaná dlažební mozaika žula 4/6 šedá</t>
  </si>
  <si>
    <t>8</t>
  </si>
  <si>
    <t>-16395080</t>
  </si>
  <si>
    <t>104,45*1,02 'Přepočtené koeficientem množství</t>
  </si>
  <si>
    <t>6</t>
  </si>
  <si>
    <t>596211110</t>
  </si>
  <si>
    <t>Kladení zámkové dlažby komunikací pro pěší ručně tl 60 mm skupiny A pl do 50 m2</t>
  </si>
  <si>
    <t>-1693542984</t>
  </si>
  <si>
    <t>"V02" 30,88</t>
  </si>
  <si>
    <t>7</t>
  </si>
  <si>
    <t>59245015</t>
  </si>
  <si>
    <t>dlažba zámková betonová tvaru I 200x165mm tl 60mm přírodní</t>
  </si>
  <si>
    <t>478464535</t>
  </si>
  <si>
    <t>30,88*1,05 'Přepočtené koeficientem množství</t>
  </si>
  <si>
    <t>Úpravy povrchů, podlahy a osazování výplní</t>
  </si>
  <si>
    <t>631311127</t>
  </si>
  <si>
    <t>Mazanina tl přes 80 do 120 mm z betonu prostého bez zvýšených nároků na prostředí tř. C 30/37</t>
  </si>
  <si>
    <t>m3</t>
  </si>
  <si>
    <t>-668581815</t>
  </si>
  <si>
    <t>"P01" (86,7+10,21)*0,1</t>
  </si>
  <si>
    <t>"P02" (7,12+2,77+4,01+2,9+2,46)*0,08</t>
  </si>
  <si>
    <t>Součet</t>
  </si>
  <si>
    <t>9</t>
  </si>
  <si>
    <t>631319173</t>
  </si>
  <si>
    <t>Příplatek k mazanině tl přes 80 do 120 mm za stržení povrchu spodní vrstvy před vložením výztuže</t>
  </si>
  <si>
    <t>1046602850</t>
  </si>
  <si>
    <t>10</t>
  </si>
  <si>
    <t>631362021</t>
  </si>
  <si>
    <t>Výztuž mazanin svařovanými sítěmi Kari</t>
  </si>
  <si>
    <t>t</t>
  </si>
  <si>
    <t>1786627533</t>
  </si>
  <si>
    <t>"P01" (86,7+10,21)*0,00444</t>
  </si>
  <si>
    <t>"P02" (7,12+2,77+4,01+2,9+2,46)*0,00444</t>
  </si>
  <si>
    <t>0,516*1,2 'Přepočtené koeficientem množství</t>
  </si>
  <si>
    <t>11</t>
  </si>
  <si>
    <t>631319012</t>
  </si>
  <si>
    <t>Příplatek k mazanině tl přes 80 do 120 mm za broušení povrchu (leštění)</t>
  </si>
  <si>
    <t>1319138585</t>
  </si>
  <si>
    <t>632481215</t>
  </si>
  <si>
    <t>Separační vrstva z geotextilie</t>
  </si>
  <si>
    <t>-1934024384</t>
  </si>
  <si>
    <t>"P04" 145,52</t>
  </si>
  <si>
    <t>"P05" 10,65+7,12+2,77+4,01+2,46</t>
  </si>
  <si>
    <t>Ostatní konstrukce a práce, bourání</t>
  </si>
  <si>
    <t>13</t>
  </si>
  <si>
    <t>949101111</t>
  </si>
  <si>
    <t>Lešení pomocné pro objekty pozemních staveb s lešeňovou podlahou v do 1,9 m zatížení do 150 kg/m2</t>
  </si>
  <si>
    <t>946051730</t>
  </si>
  <si>
    <t>998</t>
  </si>
  <si>
    <t>Přesun hmot</t>
  </si>
  <si>
    <t>14</t>
  </si>
  <si>
    <t>998018002</t>
  </si>
  <si>
    <t>Přesun hmot pro budovy ruční pro budovy v přes 6 do 12 m</t>
  </si>
  <si>
    <t>-1927545050</t>
  </si>
  <si>
    <t>PSV</t>
  </si>
  <si>
    <t>Práce a dodávky PSV</t>
  </si>
  <si>
    <t>711</t>
  </si>
  <si>
    <t>Izolace proti vodě, vlhkosti a plynům</t>
  </si>
  <si>
    <t>15</t>
  </si>
  <si>
    <t>711191101</t>
  </si>
  <si>
    <t>Provedení izolace proti zemní vlhkosti hydroizolační stěrkou vodorovné na betonu, 1 vrstva</t>
  </si>
  <si>
    <t>16</t>
  </si>
  <si>
    <t>1569712674</t>
  </si>
  <si>
    <t>"P02" (7,12+2,77+4,01+2,9+2,46)</t>
  </si>
  <si>
    <t>MPI.167116HN</t>
  </si>
  <si>
    <t>MAPELASTIC (A+B) 16 kg</t>
  </si>
  <si>
    <t>kg</t>
  </si>
  <si>
    <t>32</t>
  </si>
  <si>
    <t>648158258</t>
  </si>
  <si>
    <t>17</t>
  </si>
  <si>
    <t>711191187R</t>
  </si>
  <si>
    <t>Provedení izolace proti vlhkosti hydroizolačním systémem Fermacell</t>
  </si>
  <si>
    <t>-2079884467</t>
  </si>
  <si>
    <t>18</t>
  </si>
  <si>
    <t>998711102</t>
  </si>
  <si>
    <t>Přesun hmot tonážní pro izolace proti vodě, vlhkosti a plynům v objektech v přes 6 do 12 m</t>
  </si>
  <si>
    <t>-2094266241</t>
  </si>
  <si>
    <t>712</t>
  </si>
  <si>
    <t>Povlakové krytiny</t>
  </si>
  <si>
    <t>19</t>
  </si>
  <si>
    <t>712391171</t>
  </si>
  <si>
    <t>Provedení povlakové krytiny střech do 10° podkladní textilní vrstvy</t>
  </si>
  <si>
    <t>81814833</t>
  </si>
  <si>
    <t>"S01 a S02" 185,12</t>
  </si>
  <si>
    <t>20</t>
  </si>
  <si>
    <t>69311068</t>
  </si>
  <si>
    <t>geotextilie netkaná separační, ochranná, filtrační, drenážní PP 300g/m2</t>
  </si>
  <si>
    <t>-2125652056</t>
  </si>
  <si>
    <t>185,12*1,15 'Přepočtené koeficientem množství</t>
  </si>
  <si>
    <t>712771223</t>
  </si>
  <si>
    <t>Provedení drenážní vrstvy vegetační střechy z plastových nopových fólií v nopů přes 25 mm do 5°</t>
  </si>
  <si>
    <t>-1479034519</t>
  </si>
  <si>
    <t>"S01" 21,87+78,16</t>
  </si>
  <si>
    <t>22</t>
  </si>
  <si>
    <t>69334004</t>
  </si>
  <si>
    <t>fólie profilovaná (nopová) perforovaná HDPE s hydroakumulační a drenážní funkcí do vegetačních střech s výškou nopů 40mm</t>
  </si>
  <si>
    <t>1449119948</t>
  </si>
  <si>
    <t>100,03*1,15 'Přepočtené koeficientem množství</t>
  </si>
  <si>
    <t>23</t>
  </si>
  <si>
    <t>712771271</t>
  </si>
  <si>
    <t>Provedení filtrační vrstvy vegetační střechy z textilií sklon do 5°</t>
  </si>
  <si>
    <t>1652734474</t>
  </si>
  <si>
    <t>24</t>
  </si>
  <si>
    <t>69311020</t>
  </si>
  <si>
    <t>geotextilie netkaná separační, ochranná, filtrační, drenážní PP 120g/m2</t>
  </si>
  <si>
    <t>-1426349133</t>
  </si>
  <si>
    <t>25</t>
  </si>
  <si>
    <t>712771311</t>
  </si>
  <si>
    <t>Provedení hydroakumulační vrstvy z hydrofilních minerálních panelů vegetační střechy sklon do 5°</t>
  </si>
  <si>
    <t>-1711641680</t>
  </si>
  <si>
    <t>"S01" (21,87+78,16)*2</t>
  </si>
  <si>
    <t>26</t>
  </si>
  <si>
    <t>ISV.8592248044936</t>
  </si>
  <si>
    <t>Isover INTENSE 50mm, λD = 0,035 (W·m-1·K-1),600x1000x50mm, zpevněné hydroakumulační desky, které se používají jako spodní hydroakumulační vrstva intenzivních střešních systémů.</t>
  </si>
  <si>
    <t>1007644882</t>
  </si>
  <si>
    <t>200,06*1,12 'Přepočtené koeficientem množství</t>
  </si>
  <si>
    <t>27</t>
  </si>
  <si>
    <t>712771401</t>
  </si>
  <si>
    <t>Provedení vegetační vrstvy ze substrátu tl do 100 mm vegetační střechy sklon do 5° (sázené rostliny nejsou předmětem této cenové kalkulace)</t>
  </si>
  <si>
    <t>2025015143</t>
  </si>
  <si>
    <t>28</t>
  </si>
  <si>
    <t>10321003</t>
  </si>
  <si>
    <t>substrát vegetačních střech intenzivní</t>
  </si>
  <si>
    <t>86792533</t>
  </si>
  <si>
    <t>100,03*0,3885 'Přepočtené koeficientem množství</t>
  </si>
  <si>
    <t>29</t>
  </si>
  <si>
    <t>998712102</t>
  </si>
  <si>
    <t>Přesun hmot tonážní pro krytiny povlakové v objektech v přes 6 do 12 m</t>
  </si>
  <si>
    <t>1136237207</t>
  </si>
  <si>
    <t>713</t>
  </si>
  <si>
    <t>Izolace tepelné</t>
  </si>
  <si>
    <t>30</t>
  </si>
  <si>
    <t>713111111</t>
  </si>
  <si>
    <t>Montáž izolace tepelné vrchem stropů volně kladenými rohožemi, pásy, dílci, deskami</t>
  </si>
  <si>
    <t>2052238142</t>
  </si>
  <si>
    <t xml:space="preserve">"1NP C01" 86,7 </t>
  </si>
  <si>
    <t>31</t>
  </si>
  <si>
    <t>63152099</t>
  </si>
  <si>
    <t>pás tepelně izolační univerzální λ=0,032-0,033 tl 100mm</t>
  </si>
  <si>
    <t>174250618</t>
  </si>
  <si>
    <t>86,7*1,12 'Přepočtené koeficientem množství</t>
  </si>
  <si>
    <t>713111121</t>
  </si>
  <si>
    <t>Montáž izolace tepelné spodem stropů s uchycením drátem rohoží, pásů, dílců, desek</t>
  </si>
  <si>
    <t>-1540428769</t>
  </si>
  <si>
    <t>"1NP" 2*49,9</t>
  </si>
  <si>
    <t>33</t>
  </si>
  <si>
    <t>60715190</t>
  </si>
  <si>
    <t>deska dřevovláknitá tepelně izolační podstřešní a pro fasády λ=0,047 tl 120mm</t>
  </si>
  <si>
    <t>-2007903430</t>
  </si>
  <si>
    <t>99,8*1,12 'Přepočtené koeficientem množství</t>
  </si>
  <si>
    <t>34</t>
  </si>
  <si>
    <t>713121111</t>
  </si>
  <si>
    <t>Montáž izolace tepelné podlah volně kladenými rohožemi, pásy, dílci, deskami 1 vrstva</t>
  </si>
  <si>
    <t>343986706</t>
  </si>
  <si>
    <t>"P01" 86,7+10,21</t>
  </si>
  <si>
    <t>"P02" 7,12+2,77+4,01+2,9+2,46</t>
  </si>
  <si>
    <t>35</t>
  </si>
  <si>
    <t>28375992</t>
  </si>
  <si>
    <t>deska EPS 150 pro konstrukce s vysokým zatížením λ=0,035 tl 180mm</t>
  </si>
  <si>
    <t>-1450485054</t>
  </si>
  <si>
    <t>116,17*1,12 'Přepočtené koeficientem množství</t>
  </si>
  <si>
    <t>36</t>
  </si>
  <si>
    <t>1409484549</t>
  </si>
  <si>
    <t>37</t>
  </si>
  <si>
    <t>ISV.8591057519659</t>
  </si>
  <si>
    <t>EPS 150 - 20mm, ,1000x500x20mm, stabilizované desky pro tepelné izolace konstrukcí pro podlahové topení</t>
  </si>
  <si>
    <t>1687581521</t>
  </si>
  <si>
    <t>19,26*1,12 'Přepočtené koeficientem množství</t>
  </si>
  <si>
    <t>38</t>
  </si>
  <si>
    <t>86505495</t>
  </si>
  <si>
    <t>39</t>
  </si>
  <si>
    <t>63231208</t>
  </si>
  <si>
    <t>deska čedičová minerální pro snížení kročejového hluku (max. zatížení 2 kN/m2) tl 20mm</t>
  </si>
  <si>
    <t>-1056793345</t>
  </si>
  <si>
    <t>172,53*1,12 'Přepočtené koeficientem množství</t>
  </si>
  <si>
    <t>40</t>
  </si>
  <si>
    <t>60715156</t>
  </si>
  <si>
    <t>deska dřevovláknitá zvukově a tepelně izolační tl 10mm</t>
  </si>
  <si>
    <t>-158297730</t>
  </si>
  <si>
    <t>27,01*1,1 'Přepočtené koeficientem množství</t>
  </si>
  <si>
    <t>41</t>
  </si>
  <si>
    <t>713132311</t>
  </si>
  <si>
    <t>Montáž izolace tepelné do roštu jednosměrného svislého výšky do 6 m</t>
  </si>
  <si>
    <t>22806631</t>
  </si>
  <si>
    <t>"W04" 45,761</t>
  </si>
  <si>
    <t>42</t>
  </si>
  <si>
    <t>63148159</t>
  </si>
  <si>
    <t>deska tepelně izolační minerální provětrávaných fasád λ=0,034-0,035 tl 60mm</t>
  </si>
  <si>
    <t>-479779260</t>
  </si>
  <si>
    <t>45,761*1,12 'Přepočtené koeficientem množství</t>
  </si>
  <si>
    <t>43</t>
  </si>
  <si>
    <t>2146437843</t>
  </si>
  <si>
    <t>44</t>
  </si>
  <si>
    <t>63148162</t>
  </si>
  <si>
    <t>deska tepelně izolační minerální provětrávaných fasád λ=0,034-0,035 tl 120mm</t>
  </si>
  <si>
    <t>310805809</t>
  </si>
  <si>
    <t>45</t>
  </si>
  <si>
    <t>713191132</t>
  </si>
  <si>
    <t>Montáž izolace tepelné podlah, stropů vrchem nebo střech překrytí separační fólií z PE</t>
  </si>
  <si>
    <t>-1069278553</t>
  </si>
  <si>
    <t>46</t>
  </si>
  <si>
    <t>28323100</t>
  </si>
  <si>
    <t>fólie LDPE (750 kg/m3) proti zemní vlhkosti nad úrovní terénu tl 0,8mm</t>
  </si>
  <si>
    <t>-406792607</t>
  </si>
  <si>
    <t>96,91*1,2 'Přepočtené koeficientem množství</t>
  </si>
  <si>
    <t>47</t>
  </si>
  <si>
    <t>998713102</t>
  </si>
  <si>
    <t>Přesun hmot tonážní pro izolace tepelné v objektech v přes 6 do 12 m</t>
  </si>
  <si>
    <t>900611293</t>
  </si>
  <si>
    <t>726</t>
  </si>
  <si>
    <t>Zdravotechnika - předstěnové instalace</t>
  </si>
  <si>
    <t>48</t>
  </si>
  <si>
    <t>726131043R</t>
  </si>
  <si>
    <t xml:space="preserve">Instalační předstěna pro klozet závěsný v 1120 mm s ovládáním zepředu </t>
  </si>
  <si>
    <t>soubor</t>
  </si>
  <si>
    <t>8185838</t>
  </si>
  <si>
    <t>"1NP" 3</t>
  </si>
  <si>
    <t>"2NP" 2</t>
  </si>
  <si>
    <t>762</t>
  </si>
  <si>
    <t>Konstrukce tesařské</t>
  </si>
  <si>
    <t>49</t>
  </si>
  <si>
    <t>762951001</t>
  </si>
  <si>
    <t>Montáž podkladního roštu terasy z dřevěných profilů osové vzdálenosti podpěr do 300 mm</t>
  </si>
  <si>
    <t>1739327121</t>
  </si>
  <si>
    <t>"S02" 76,89</t>
  </si>
  <si>
    <t>50</t>
  </si>
  <si>
    <t>61198144</t>
  </si>
  <si>
    <t>hranol terasový dřevěný modřín BSH 40x70mm</t>
  </si>
  <si>
    <t>m</t>
  </si>
  <si>
    <t>-719336033</t>
  </si>
  <si>
    <t>76,89*4,7952 'Přepočtené koeficientem množství</t>
  </si>
  <si>
    <t>51</t>
  </si>
  <si>
    <t>762951101</t>
  </si>
  <si>
    <t>Příplatek k montáži podkladního roštu terasy za výškové vyrovnání roštu terči do 65 mm</t>
  </si>
  <si>
    <t>282586751</t>
  </si>
  <si>
    <t>52</t>
  </si>
  <si>
    <t>762952044</t>
  </si>
  <si>
    <t>Montáž teras z prken š do 140 mm z dřevoplastu skrytým spojem na rošt</t>
  </si>
  <si>
    <t>-1205211167</t>
  </si>
  <si>
    <t>53</t>
  </si>
  <si>
    <t>60791110</t>
  </si>
  <si>
    <t>prkno terasové dřevoplastové š 140 mm tl 25mm</t>
  </si>
  <si>
    <t>-886551792</t>
  </si>
  <si>
    <t>76,89*7,9 'Přepočtené koeficientem množství</t>
  </si>
  <si>
    <t>54</t>
  </si>
  <si>
    <t>762952111</t>
  </si>
  <si>
    <t>Montáž ukončovací lišty terasy šroubováním</t>
  </si>
  <si>
    <t>-751740103</t>
  </si>
  <si>
    <t>"39,873</t>
  </si>
  <si>
    <t>55</t>
  </si>
  <si>
    <t>60791130</t>
  </si>
  <si>
    <t>profil dokončovací krycí dřevoplastový v 70mm</t>
  </si>
  <si>
    <t>-1233229817</t>
  </si>
  <si>
    <t>39,873*1,1 'Přepočtené koeficientem množství</t>
  </si>
  <si>
    <t>56</t>
  </si>
  <si>
    <t>763751212</t>
  </si>
  <si>
    <t xml:space="preserve">Montáž dřevostaveb podlah z panelů tl do 240 mm </t>
  </si>
  <si>
    <t>838413627</t>
  </si>
  <si>
    <t>"P04" 173,83</t>
  </si>
  <si>
    <t>57</t>
  </si>
  <si>
    <t>61231302R</t>
  </si>
  <si>
    <t>panel masivní dřevěný CLT tl 60 mm</t>
  </si>
  <si>
    <t>652460187</t>
  </si>
  <si>
    <t>173,83*1,1 'Přepočtené koeficientem množství</t>
  </si>
  <si>
    <t>58</t>
  </si>
  <si>
    <t>763891111</t>
  </si>
  <si>
    <t>Montáž dřevostaveb z kompletizovaných panelů - kotvící a spojovací materiál</t>
  </si>
  <si>
    <t>1470376154</t>
  </si>
  <si>
    <t>173,83</t>
  </si>
  <si>
    <t>59</t>
  </si>
  <si>
    <t>998762102</t>
  </si>
  <si>
    <t>Přesun hmot tonážní pro kce tesařské v objektech v přes 6 do 12 m</t>
  </si>
  <si>
    <t>-58932656</t>
  </si>
  <si>
    <t>763</t>
  </si>
  <si>
    <t>Konstrukce suché výstavby</t>
  </si>
  <si>
    <t>60</t>
  </si>
  <si>
    <t>763131461</t>
  </si>
  <si>
    <t>SDK podhled desky 2xH2 12,5 bez izolace , spodní konstrukce rošt z latí 60/40 na rektifik závěsech</t>
  </si>
  <si>
    <t>-1938678766</t>
  </si>
  <si>
    <t>"C03 - 1NP" 16,36</t>
  </si>
  <si>
    <t>61</t>
  </si>
  <si>
    <t>763215214</t>
  </si>
  <si>
    <t>Sádrovláknitá nosná stěna tl 125 mm na dřevěnou kci 60x100 desky 1x12,5 minerální TI 100 mm 13 kg/m3 REI 15DP2/45DP3 Rw do 44 dB</t>
  </si>
  <si>
    <t>1773753995</t>
  </si>
  <si>
    <t>"odpis dveře" -1*(2*0,8*1,97+4*0,7*1,97)</t>
  </si>
  <si>
    <t>"Příčky W01 2NP" +(6,177+13,888+10,352)</t>
  </si>
  <si>
    <t>"Příčky W01 1NP" (9,207+12,388+5,510)</t>
  </si>
  <si>
    <t>62</t>
  </si>
  <si>
    <t>763221672</t>
  </si>
  <si>
    <t>Montáž druhé vrstvy desek tl 1 x 12,5 mm sádrovláknitá stěna jednoduše opláštěná</t>
  </si>
  <si>
    <t>1931376526</t>
  </si>
  <si>
    <t>"2NP W04" +45,761*2-2*0,9*2,2</t>
  </si>
  <si>
    <t>"odpis dveře" -2*(0,8*1,97+4*0,7*1,97)</t>
  </si>
  <si>
    <t>"2NP W01" (6,177+13,888+10,352)*2</t>
  </si>
  <si>
    <t>"1NP W01" (9,207+12,388+5,510)*2</t>
  </si>
  <si>
    <t>63</t>
  </si>
  <si>
    <t>59030914</t>
  </si>
  <si>
    <t>deska sádrovláknitá univerzální tl 12,5mm</t>
  </si>
  <si>
    <t>-367400854</t>
  </si>
  <si>
    <t>188,422*1,1 'Přepočtené koeficientem množství</t>
  </si>
  <si>
    <t>64</t>
  </si>
  <si>
    <t>763221662</t>
  </si>
  <si>
    <t>Sádrovláknitá stěna předsazená tl 65 mm dřevěná nosná kce 40x60 desky 2x12,5</t>
  </si>
  <si>
    <t>551415360</t>
  </si>
  <si>
    <t>"W04 - 2NP" +45,761</t>
  </si>
  <si>
    <t>"W03 - 2NP" +13,888</t>
  </si>
  <si>
    <t>"W02 - 2NP" +(7,838+5,410+6,177)</t>
  </si>
  <si>
    <t>"W02 - 1NP" (5,945+7,544+5,207)</t>
  </si>
  <si>
    <t>65</t>
  </si>
  <si>
    <t>763231221.FMC</t>
  </si>
  <si>
    <t>Sádrovláknitý podhled 2S11 v 80 mm desky Fermacell 2x12,5 dvouvrstvá spodní kce profil CD+UD bez TI EI Z 30 DP1</t>
  </si>
  <si>
    <t>240173009</t>
  </si>
  <si>
    <t>"1NP C01" 86,7</t>
  </si>
  <si>
    <t>66</t>
  </si>
  <si>
    <t>763251110.FNC</t>
  </si>
  <si>
    <t>Sádrovláknitá podlaha tl. 10 mm z podlahových desek Fermacell tl. 10 mm</t>
  </si>
  <si>
    <t>-1144842911</t>
  </si>
  <si>
    <t>67</t>
  </si>
  <si>
    <t>763251111R</t>
  </si>
  <si>
    <t xml:space="preserve">Cementovláknitá podlaha 25 mm z desek Fermacell Powerpanel </t>
  </si>
  <si>
    <t>-1425732161</t>
  </si>
  <si>
    <t>68</t>
  </si>
  <si>
    <t>763251111.FMC</t>
  </si>
  <si>
    <t xml:space="preserve">Sádrovláknitá podlaha tl 20 mm z podlahových desek Fermacell tl 10 mm </t>
  </si>
  <si>
    <t>1162340116</t>
  </si>
  <si>
    <t>69</t>
  </si>
  <si>
    <t>763251151R2</t>
  </si>
  <si>
    <t xml:space="preserve">Sádrovláknitá podlaha tl 60 mm z podlahových desek Fermacell tl 10 mm, podsyp 20 mm </t>
  </si>
  <si>
    <t>-1584280986</t>
  </si>
  <si>
    <t>70</t>
  </si>
  <si>
    <t>FMC.79038</t>
  </si>
  <si>
    <t>Podlahová voština fermacell, 1500 x 1000 x 60 mm</t>
  </si>
  <si>
    <t>kus</t>
  </si>
  <si>
    <t>-1272671091</t>
  </si>
  <si>
    <t>172,530/1,5*1,1</t>
  </si>
  <si>
    <t>71</t>
  </si>
  <si>
    <t>763158118</t>
  </si>
  <si>
    <t>Příplatek k SDK podlaze za každých další 10 mm tloušťky fermacell podsypu</t>
  </si>
  <si>
    <t>-525303053</t>
  </si>
  <si>
    <t>"P04" 145,52*4</t>
  </si>
  <si>
    <t>"P05" (10,65+7,12+2,77+4,01+2,46)*4</t>
  </si>
  <si>
    <t>690,12*1,5 'Přepočtené koeficientem množství</t>
  </si>
  <si>
    <t>72</t>
  </si>
  <si>
    <t>763456214R2</t>
  </si>
  <si>
    <t xml:space="preserve">Podlahová dřevovláknitá deska Steico install pro podlahové topení </t>
  </si>
  <si>
    <t>121442004</t>
  </si>
  <si>
    <t>73</t>
  </si>
  <si>
    <t>998763302</t>
  </si>
  <si>
    <t>Přesun hmot tonážní pro konstrukce montované z desek v objektech v přes 6 do 12 m</t>
  </si>
  <si>
    <t>516739695</t>
  </si>
  <si>
    <t>766</t>
  </si>
  <si>
    <t>Konstrukce truhlářské</t>
  </si>
  <si>
    <t>74</t>
  </si>
  <si>
    <t>766414212</t>
  </si>
  <si>
    <t xml:space="preserve">Montáž obložení stěn panely z měkkého dřeva </t>
  </si>
  <si>
    <t>20282774</t>
  </si>
  <si>
    <t>"2NP - W04" +45,761</t>
  </si>
  <si>
    <t>"2NP - W03" 13,888</t>
  </si>
  <si>
    <t>75</t>
  </si>
  <si>
    <t>3020220998R</t>
  </si>
  <si>
    <t>Biodeska smrk B/K 4 P+D 27 mm</t>
  </si>
  <si>
    <t>1030483807</t>
  </si>
  <si>
    <t>59,649*1,1 'Přepočtené koeficientem množství</t>
  </si>
  <si>
    <t>76</t>
  </si>
  <si>
    <t>766422212</t>
  </si>
  <si>
    <t>Montáž obložení podhledů jednoduchých panely z měkkého dřeva přes 0,60 do 1,50 m2</t>
  </si>
  <si>
    <t>-681495597</t>
  </si>
  <si>
    <t>"1NP - C01" 86,7</t>
  </si>
  <si>
    <t>"1NP - C02" 49,9</t>
  </si>
  <si>
    <t>77</t>
  </si>
  <si>
    <t>-548162658</t>
  </si>
  <si>
    <t>136,6*1,1 'Přepočtené koeficientem množství</t>
  </si>
  <si>
    <t>78</t>
  </si>
  <si>
    <t>766427112</t>
  </si>
  <si>
    <t>Montáž podkladového roštu pro obložení podhledů</t>
  </si>
  <si>
    <t>1198005179</t>
  </si>
  <si>
    <t>"1NP - CO2" 49,9*4</t>
  </si>
  <si>
    <t>79</t>
  </si>
  <si>
    <t>60514112</t>
  </si>
  <si>
    <t>řezivo jehličnaté lať surová dl 4m</t>
  </si>
  <si>
    <t>-567143341</t>
  </si>
  <si>
    <t>199,6*0,00264 'Přepočtené koeficientem množství</t>
  </si>
  <si>
    <t>80</t>
  </si>
  <si>
    <t>-1205466660</t>
  </si>
  <si>
    <t>"1NP - C02 - 120/60 rošt" 49,9/0,625*2</t>
  </si>
  <si>
    <t>81</t>
  </si>
  <si>
    <t>60512125</t>
  </si>
  <si>
    <t>hranol stavební řezivo průřezu do 120cm2 do dl 6m</t>
  </si>
  <si>
    <t>1960667545</t>
  </si>
  <si>
    <t>159,68*0,00792 'Přepočtené koeficientem množství</t>
  </si>
  <si>
    <t>82</t>
  </si>
  <si>
    <t>998766102</t>
  </si>
  <si>
    <t>Přesun hmot tonážní pro kce truhlářské v objektech v přes 6 do 12 m</t>
  </si>
  <si>
    <t>1303169484</t>
  </si>
  <si>
    <t>771</t>
  </si>
  <si>
    <t>Podlahy z dlaždic</t>
  </si>
  <si>
    <t>83</t>
  </si>
  <si>
    <t>771574416</t>
  </si>
  <si>
    <t>Montáž podlah keramických hladkých lepených cementovým flexibilním lepidlem přes 9 do 12 ks/m2</t>
  </si>
  <si>
    <t>-1938824365</t>
  </si>
  <si>
    <t>"P02" (7,12+2,77+4,01+2,46)</t>
  </si>
  <si>
    <t>84</t>
  </si>
  <si>
    <t>59761166</t>
  </si>
  <si>
    <t>dlažba keramická slinutá mrazuvzdorná R10/A povrch hladký/matný tl do 10mm přes 9 do 12ks/m2</t>
  </si>
  <si>
    <t>-980670450</t>
  </si>
  <si>
    <t>43,37*1,1 'Přepočtené koeficientem množství</t>
  </si>
  <si>
    <t>85</t>
  </si>
  <si>
    <t>998771102</t>
  </si>
  <si>
    <t>Přesun hmot tonážní pro podlahy z dlaždic v objektech v přes 6 do 12 m</t>
  </si>
  <si>
    <t>-916719943</t>
  </si>
  <si>
    <t>783</t>
  </si>
  <si>
    <t>Dokončovací práce - nátěry</t>
  </si>
  <si>
    <t>86</t>
  </si>
  <si>
    <t>783913171</t>
  </si>
  <si>
    <t>Penetrační syntetický nátěr hrubých betonových podlah</t>
  </si>
  <si>
    <t>-1093250310</t>
  </si>
  <si>
    <t>87</t>
  </si>
  <si>
    <t>783917161</t>
  </si>
  <si>
    <t>Krycí dvojnásobný syntetický nátěr betonové podlahy</t>
  </si>
  <si>
    <t>65781602</t>
  </si>
  <si>
    <t>88</t>
  </si>
  <si>
    <t>783968221</t>
  </si>
  <si>
    <t>Ochranný dvojnásobný olejový nátěr s tvrdým voskem dřevěné podlahy</t>
  </si>
  <si>
    <t>1287436416</t>
  </si>
  <si>
    <t>784</t>
  </si>
  <si>
    <t>Dokončovací práce - malby a tapety</t>
  </si>
  <si>
    <t>89</t>
  </si>
  <si>
    <t>784321031</t>
  </si>
  <si>
    <t>Dvojnásobné silikátové bílé malby v místnosti v do 3,80 m</t>
  </si>
  <si>
    <t>1205744048</t>
  </si>
  <si>
    <t>"C03" 16,36</t>
  </si>
  <si>
    <t>90</t>
  </si>
  <si>
    <t>784321055</t>
  </si>
  <si>
    <t>Příplatek k cenám dvojnásobných silikátových maleb za barevnou malbu v odstínu sytém</t>
  </si>
  <si>
    <t>2097198900</t>
  </si>
  <si>
    <t>OST</t>
  </si>
  <si>
    <t>Ostatní</t>
  </si>
  <si>
    <t>91</t>
  </si>
  <si>
    <t>OST01</t>
  </si>
  <si>
    <t xml:space="preserve">Koordinace s ostatními profesemi </t>
  </si>
  <si>
    <t>kpl</t>
  </si>
  <si>
    <t>512</t>
  </si>
  <si>
    <t>776141677</t>
  </si>
  <si>
    <t>202504B - 02-VO</t>
  </si>
  <si>
    <t xml:space="preserve">    767 - Konstrukce zámečnické</t>
  </si>
  <si>
    <t>642942611</t>
  </si>
  <si>
    <t>Osazování zárubní nebo rámů dveřních kovových do 2,5 m2 na montážní pěnu</t>
  </si>
  <si>
    <t>1583158331</t>
  </si>
  <si>
    <t>55331436</t>
  </si>
  <si>
    <t>zárubeň jednokřídlá ocelová pro dodatečnou montáž tl stěny 110-150mm rozměru 700/1970, 2100mm</t>
  </si>
  <si>
    <t>-1200052103</t>
  </si>
  <si>
    <t>55331437</t>
  </si>
  <si>
    <t>zárubeň jednokřídlá ocelová pro dodatečnou montáž tl stěny 110-150mm rozměru 800/1970, 2100mm</t>
  </si>
  <si>
    <t>1531072459</t>
  </si>
  <si>
    <t>-655857670</t>
  </si>
  <si>
    <t>998018011</t>
  </si>
  <si>
    <t>Příplatek k ručnímu přesunu hmot pro budovy za zvětšený přesun ZKD 100 m</t>
  </si>
  <si>
    <t>-1309415286</t>
  </si>
  <si>
    <t>766660001</t>
  </si>
  <si>
    <t>Montáž dveřních křídel otvíravých jednokřídlových š do 0,8 m do ocelové zárubně</t>
  </si>
  <si>
    <t>656874817</t>
  </si>
  <si>
    <t>61162074</t>
  </si>
  <si>
    <t>dveře jednokřídlé voštinové povrch laminátový plné 800x1970-2100mm</t>
  </si>
  <si>
    <t>-870504888</t>
  </si>
  <si>
    <t>61162073</t>
  </si>
  <si>
    <t>dveře jednokřídlé voštinové povrch laminátový plné 700x1970-2100mm</t>
  </si>
  <si>
    <t>-1374024278</t>
  </si>
  <si>
    <t>766660172</t>
  </si>
  <si>
    <t>Montáž dveřních křídel otvíravých jednokřídlových š přes 0,8 m do obložkové zárubně</t>
  </si>
  <si>
    <t>1254527335</t>
  </si>
  <si>
    <t>"D-07" 1</t>
  </si>
  <si>
    <t>"D-01" 2</t>
  </si>
  <si>
    <t>61162087</t>
  </si>
  <si>
    <t>dveře jednokřídlé dřevotřískové povrch laminátový plné 900x2200mm</t>
  </si>
  <si>
    <t>-1781085134</t>
  </si>
  <si>
    <t>766660751</t>
  </si>
  <si>
    <t>Montáž dveřního interiérového kování - zámku</t>
  </si>
  <si>
    <t>990825585</t>
  </si>
  <si>
    <t>54964220</t>
  </si>
  <si>
    <t xml:space="preserve">vložka cylindrická </t>
  </si>
  <si>
    <t>1589758698</t>
  </si>
  <si>
    <t>54914123</t>
  </si>
  <si>
    <t>dveřní kování interiérové rozetové klika/klika - např Omega-S Cobra</t>
  </si>
  <si>
    <t>-62887687</t>
  </si>
  <si>
    <t>766660761</t>
  </si>
  <si>
    <t>Montáž dveřního bezpečnostního kování - zámku</t>
  </si>
  <si>
    <t>251527114</t>
  </si>
  <si>
    <t>54914133</t>
  </si>
  <si>
    <t>dveřní kování bezpečnostní klika/klika, např Omega-S Cobra</t>
  </si>
  <si>
    <t>972795934</t>
  </si>
  <si>
    <t>54964113</t>
  </si>
  <si>
    <t xml:space="preserve">vložka cylindrická bezpečnostní </t>
  </si>
  <si>
    <t>-1985499508</t>
  </si>
  <si>
    <t>766682112</t>
  </si>
  <si>
    <t>Montáž zárubní obložkových pro dveře jednokřídlové tl stěny přes 170 do 350 mm</t>
  </si>
  <si>
    <t>-688447074</t>
  </si>
  <si>
    <t>61182308</t>
  </si>
  <si>
    <t>zárubeň jednokřídlá obložková s laminátovým povrchem tl stěny 160-250mm rozměru 600-1100/2000-2200mm</t>
  </si>
  <si>
    <t>-443017804</t>
  </si>
  <si>
    <t>998766122</t>
  </si>
  <si>
    <t>Přesun hmot tonážní pro kce truhlářské ruční v objektech v přes 6 do 12 m</t>
  </si>
  <si>
    <t>529278248</t>
  </si>
  <si>
    <t>998766129</t>
  </si>
  <si>
    <t>Příplatek k ručnímu přesunu hmot tonážnímu pro kce truhlářské za zvětšený přesun ZKD 50 m</t>
  </si>
  <si>
    <t>635808229</t>
  </si>
  <si>
    <t>767</t>
  </si>
  <si>
    <t>Konstrukce zámečnické</t>
  </si>
  <si>
    <t>767640114</t>
  </si>
  <si>
    <t>Montáž dveří hliníkových jednokřídlových s pevným bočním dílem a nadsvětlíkem</t>
  </si>
  <si>
    <t>-519875115</t>
  </si>
  <si>
    <t>55341339</t>
  </si>
  <si>
    <t>dveře jednokřídlé Al plné 1510x3050mm s bočním pevným dílem, bezpečnostní třídy RC2, příprava na elektromech zámek a čtečku, RAL 9005</t>
  </si>
  <si>
    <t>912436301</t>
  </si>
  <si>
    <t>"O-03" 1,51*3,05</t>
  </si>
  <si>
    <t>998767122</t>
  </si>
  <si>
    <t>Přesun hmot tonážní pro zámečnické konstrukce ruční v objektech v přes 6 do 12 m</t>
  </si>
  <si>
    <t>1614181730</t>
  </si>
  <si>
    <t>998767129</t>
  </si>
  <si>
    <t>Příplatek k ručnímu přesunu hmot tonážnímu pro zámečnické konstrukce za zvětšený přesun ZKD 50 m</t>
  </si>
  <si>
    <t>-246253439</t>
  </si>
  <si>
    <t>202504D - 04-Zámečník</t>
  </si>
  <si>
    <t>712771613</t>
  </si>
  <si>
    <t>Osazení ochranné kačírkové lišty - Z-05</t>
  </si>
  <si>
    <t>-1851743077</t>
  </si>
  <si>
    <t>69334043R</t>
  </si>
  <si>
    <t>lišta kačírková Al výška 250-300mm</t>
  </si>
  <si>
    <t>-1916411512</t>
  </si>
  <si>
    <t>60*1,05 'Přepočtené koeficientem množství</t>
  </si>
  <si>
    <t>998712122</t>
  </si>
  <si>
    <t>Přesun hmot tonážní pro krytiny povlakové ruční v objektech v přes 6 do 12 m</t>
  </si>
  <si>
    <t>-954655210</t>
  </si>
  <si>
    <t>998712129</t>
  </si>
  <si>
    <t>Příplatek k ručnímu přesunu hmot tonážnímu pro krytiny povlakové za zvětšený přesun ZKD 50 m</t>
  </si>
  <si>
    <t>1081125805</t>
  </si>
  <si>
    <t>767321403R</t>
  </si>
  <si>
    <t>Lemování záhonu z Al plechu v. 150mm - Z-07</t>
  </si>
  <si>
    <t>-681545138</t>
  </si>
  <si>
    <t>767R5</t>
  </si>
  <si>
    <t>Obrubník pro okapový chodník z tlustých plechů do betonového lože - Z-08</t>
  </si>
  <si>
    <t>bm</t>
  </si>
  <si>
    <t>-182171034</t>
  </si>
  <si>
    <t>13611228</t>
  </si>
  <si>
    <t>plech ocelový hladký jakost S235JR tl 10mm tabule</t>
  </si>
  <si>
    <t>-947625826</t>
  </si>
  <si>
    <t>0,35*0,0785*14</t>
  </si>
  <si>
    <t>0,385*1,1 'Přepočtené koeficientem množství</t>
  </si>
  <si>
    <t>-30789300</t>
  </si>
  <si>
    <t>1949642314</t>
  </si>
  <si>
    <t>202504E - 05-Truhlář</t>
  </si>
  <si>
    <t>766R1</t>
  </si>
  <si>
    <t>D+M Úložného prostoru 5490x2800x600mm dle výpisu truhlářských prvků - T-01 (specifikace dle projektu interiéru)</t>
  </si>
  <si>
    <t>-676661791</t>
  </si>
  <si>
    <t>766R2</t>
  </si>
  <si>
    <t>D+M Rámové sestavy s dveřmi 1200x4850mm dle výpisu truhlářských prvků - T-02 (specifikace dle projektu interiéru)</t>
  </si>
  <si>
    <t>441078780</t>
  </si>
  <si>
    <t>766R3</t>
  </si>
  <si>
    <t>D+M Niky pro LCD panel 1960x1170x130mm dle výpisu truhlářských prvků - T-03 (specifikace dle projektu interiéru)</t>
  </si>
  <si>
    <t>-726821920</t>
  </si>
  <si>
    <t>202504F - 06-Sanita</t>
  </si>
  <si>
    <t xml:space="preserve">    725 - Zdravotechnika - zařizovací předměty</t>
  </si>
  <si>
    <t>725</t>
  </si>
  <si>
    <t>Zdravotechnika - zařizovací předměty</t>
  </si>
  <si>
    <t>725119112</t>
  </si>
  <si>
    <t>Montáž ovládacího tlačítka splachování</t>
  </si>
  <si>
    <t>384912592</t>
  </si>
  <si>
    <t>64234051</t>
  </si>
  <si>
    <t>Ovládací tlačítko splachování VitrA Root Square plast - S-04</t>
  </si>
  <si>
    <t>-1281507792</t>
  </si>
  <si>
    <t>725119125</t>
  </si>
  <si>
    <t>Montáž klozetových mís závěsných na nosné stěny</t>
  </si>
  <si>
    <t>-808498268</t>
  </si>
  <si>
    <t>64236031R</t>
  </si>
  <si>
    <t>Závěsné WC - Uni Chrom Ravak + prkénko Ravak Uni Chrome Fiat, černé - S-01</t>
  </si>
  <si>
    <t>-940720576</t>
  </si>
  <si>
    <t>64236032R</t>
  </si>
  <si>
    <t>Závěsné WC Ideal Standard Connect Freedom - S-05</t>
  </si>
  <si>
    <t>-1185491394</t>
  </si>
  <si>
    <t>725219101</t>
  </si>
  <si>
    <t>Montáž umývátka nebo umyvadla</t>
  </si>
  <si>
    <t>-1131270432</t>
  </si>
  <si>
    <t>64221031</t>
  </si>
  <si>
    <t>Umyvadlo - Vale Clou závěsné s otvorem pro baterii + sifon - S-02</t>
  </si>
  <si>
    <t>540689201</t>
  </si>
  <si>
    <t>64221032R</t>
  </si>
  <si>
    <t>Umyvadlo Handicap Isvea + sifon - S-06</t>
  </si>
  <si>
    <t>2098304938</t>
  </si>
  <si>
    <t>64221033R</t>
  </si>
  <si>
    <t>Umavadlo Yard Ravak + sifon - S-08</t>
  </si>
  <si>
    <t>-1594888027</t>
  </si>
  <si>
    <t>725339111</t>
  </si>
  <si>
    <t>Montáž výlevky</t>
  </si>
  <si>
    <t>358513213</t>
  </si>
  <si>
    <t>64271102R</t>
  </si>
  <si>
    <t>Výlevka závěsná ocelová + sifon - S-10</t>
  </si>
  <si>
    <t>-866002071</t>
  </si>
  <si>
    <t>725829121</t>
  </si>
  <si>
    <t xml:space="preserve">Montáž baterie umyvadlové pákové a klasické </t>
  </si>
  <si>
    <t>-1726808548</t>
  </si>
  <si>
    <t>55145615R</t>
  </si>
  <si>
    <t>baterie umyvadlová nástěnná páková 150mm chrom - S-03</t>
  </si>
  <si>
    <t>-2030077101</t>
  </si>
  <si>
    <t>55144004R</t>
  </si>
  <si>
    <t>baterie umyvadlová páková pro bezbariérové WC - S-07</t>
  </si>
  <si>
    <t>-1397510387</t>
  </si>
  <si>
    <t>55145616R</t>
  </si>
  <si>
    <t>Baterie nástěnná Lotta Aqualine, ramínko ploché - S-11</t>
  </si>
  <si>
    <t>539630653</t>
  </si>
  <si>
    <t>725839202</t>
  </si>
  <si>
    <t>Montáž baterie podomítkové</t>
  </si>
  <si>
    <t>2130886757</t>
  </si>
  <si>
    <t>55145530R</t>
  </si>
  <si>
    <t>Baterie podomítková nástěnná Aurum SAT - S-09</t>
  </si>
  <si>
    <t>1215792372</t>
  </si>
  <si>
    <t>998725122</t>
  </si>
  <si>
    <t>Přesun hmot tonážní pro zařizovací předměty ruční v objektech v přes 6 do 12 m</t>
  </si>
  <si>
    <t>2107068890</t>
  </si>
  <si>
    <t>998725129</t>
  </si>
  <si>
    <t>Příplatek k ručnímu přesunu hmot tonážnímu pro zařizovací předměty za zvětšený přesun ZKD 50 m</t>
  </si>
  <si>
    <t>105540414</t>
  </si>
  <si>
    <t>202504G - 07-Ostatní</t>
  </si>
  <si>
    <t>OSTR06</t>
  </si>
  <si>
    <t>Neonové logo 1500x1500 mm, ovládání soumrakovým čidlem - H06</t>
  </si>
  <si>
    <t>ks</t>
  </si>
  <si>
    <t>495867932</t>
  </si>
  <si>
    <t>OSTR07</t>
  </si>
  <si>
    <t>Neonový nápis LESOVNA, v. 450mm - H07</t>
  </si>
  <si>
    <t>-860555920</t>
  </si>
  <si>
    <t>OSTR08</t>
  </si>
  <si>
    <t>Invalidní prvky záchod - 1x obloukové sklopné a 1x obloukové pevné rameno - H08</t>
  </si>
  <si>
    <t>-1780630236</t>
  </si>
  <si>
    <t>OSTR09</t>
  </si>
  <si>
    <t>Přenosný hasící přístroj práškový - H-09</t>
  </si>
  <si>
    <t>-1250808970</t>
  </si>
  <si>
    <t>OSTR10</t>
  </si>
  <si>
    <t>Hydrantový systém s hadicí D19 - 30m, Perosklená dvířka - H-10</t>
  </si>
  <si>
    <t>-1710849015</t>
  </si>
  <si>
    <t>OSTR11</t>
  </si>
  <si>
    <t>Dávkovač mýdla - H-11</t>
  </si>
  <si>
    <t>319584159</t>
  </si>
  <si>
    <t>OSTR12</t>
  </si>
  <si>
    <t>Dávkovač ručníků FENECO HIT - H-12</t>
  </si>
  <si>
    <t>118314706</t>
  </si>
  <si>
    <t>OSTR13</t>
  </si>
  <si>
    <t>Sušička rukou Bemeta - H-13</t>
  </si>
  <si>
    <t>1097192301</t>
  </si>
  <si>
    <t>OSTR14</t>
  </si>
  <si>
    <t>Držák na toaletní papír Kibo - H-14</t>
  </si>
  <si>
    <t>1497262510</t>
  </si>
  <si>
    <t>OSTR15</t>
  </si>
  <si>
    <t>Zrcadlo Cerano Speccio D100mm - H-15</t>
  </si>
  <si>
    <t>-1385654014</t>
  </si>
  <si>
    <t>OSTR16</t>
  </si>
  <si>
    <t>Venkovní rohož 1000x500mm - H16</t>
  </si>
  <si>
    <t>2051803867</t>
  </si>
  <si>
    <t>OSTR17</t>
  </si>
  <si>
    <t>Vnitřní čistící rohož 720x1000mm - H-17</t>
  </si>
  <si>
    <t>-1857399815</t>
  </si>
  <si>
    <t>OSTR18</t>
  </si>
  <si>
    <t>Venkovní nerez umyvadlo 3000x400x500mm - H-18</t>
  </si>
  <si>
    <t>1695570176</t>
  </si>
  <si>
    <t>OSTR19</t>
  </si>
  <si>
    <t>Revizní Al šachta s víkem TWZ AL 300x300x200mm - H-19</t>
  </si>
  <si>
    <t>1825496575</t>
  </si>
  <si>
    <t>OSTR20</t>
  </si>
  <si>
    <t>Revizní šachta vegetační souvrství TWZ V.130 - H-20</t>
  </si>
  <si>
    <t>2023966277</t>
  </si>
  <si>
    <t>OSTR21</t>
  </si>
  <si>
    <t>Vnitřní čistící rohož 720x1050mm - H-21</t>
  </si>
  <si>
    <t>-84326428</t>
  </si>
  <si>
    <t>OSTR22</t>
  </si>
  <si>
    <t>Akustický sendvičový panel , včetně minerální izolace, RAl 9010, Pz plech - H-22</t>
  </si>
  <si>
    <t>6044906</t>
  </si>
  <si>
    <t>OSTR23</t>
  </si>
  <si>
    <t>Sklopné zrcadlo SAT WALK IN - H-23</t>
  </si>
  <si>
    <t>2073070757</t>
  </si>
  <si>
    <t>202504I - 09-ZTI</t>
  </si>
  <si>
    <t xml:space="preserve">    721 - Zdravotechnika - vnitřní kanalizace a vodovod</t>
  </si>
  <si>
    <t>721</t>
  </si>
  <si>
    <t>Zdravotechnika - vnitřní kanalizace a vodovod</t>
  </si>
  <si>
    <t>721R1</t>
  </si>
  <si>
    <t>Vnitřní kanalizace a vodovod - dle samostatného rozpočtu</t>
  </si>
  <si>
    <t>1629685762</t>
  </si>
  <si>
    <t>202504L - 12-Vytápění</t>
  </si>
  <si>
    <t xml:space="preserve">    736 - Ústřední vytápění </t>
  </si>
  <si>
    <t>736</t>
  </si>
  <si>
    <t xml:space="preserve">Ústřední vytápění </t>
  </si>
  <si>
    <t>736R1</t>
  </si>
  <si>
    <t>Vytápění - dle samostatného rozpočtu</t>
  </si>
  <si>
    <t>521449283</t>
  </si>
  <si>
    <t>202504M - 13-VZT</t>
  </si>
  <si>
    <t xml:space="preserve">    751 - Vzduchotechnika</t>
  </si>
  <si>
    <t>751</t>
  </si>
  <si>
    <t>Vzduchotechnika</t>
  </si>
  <si>
    <t>751R1</t>
  </si>
  <si>
    <t>VZT - dle samostného rozpočtu</t>
  </si>
  <si>
    <t>-87931743</t>
  </si>
  <si>
    <t>202504N - 14-Závlahový systém</t>
  </si>
  <si>
    <t xml:space="preserve">    724 - Závlahový systém</t>
  </si>
  <si>
    <t>724</t>
  </si>
  <si>
    <t>Závlahový systém</t>
  </si>
  <si>
    <t>724R1</t>
  </si>
  <si>
    <t>Závlahový systém - dle samostatného rozpočtu</t>
  </si>
  <si>
    <t>-1383525385</t>
  </si>
  <si>
    <t>202504O - 15-Silnoproud vnitřní</t>
  </si>
  <si>
    <t xml:space="preserve">    741 - Elektroinstalace - silnoproud</t>
  </si>
  <si>
    <t>741</t>
  </si>
  <si>
    <t>Elektroinstalace - silnoproud</t>
  </si>
  <si>
    <t>741R1</t>
  </si>
  <si>
    <t>Silnoproud vnitřní - dle samostatného rozpočtu</t>
  </si>
  <si>
    <t>134454289</t>
  </si>
  <si>
    <t>202504P - 16-Slaboproud + AV technika + MaR</t>
  </si>
  <si>
    <t xml:space="preserve">    742 - Elektroinstalace - slaboproud</t>
  </si>
  <si>
    <t>742</t>
  </si>
  <si>
    <t>Elektroinstalace - slaboproud</t>
  </si>
  <si>
    <t>742R1</t>
  </si>
  <si>
    <t>Slaboproud - dle samostatného rozpočtu</t>
  </si>
  <si>
    <t>519015225</t>
  </si>
  <si>
    <t>742R2</t>
  </si>
  <si>
    <t>MaR - dle samostatného rozpočtu</t>
  </si>
  <si>
    <t>-2028281501</t>
  </si>
  <si>
    <t>742R3</t>
  </si>
  <si>
    <t>Audio Video technika - dle samostatného rozpočtu</t>
  </si>
  <si>
    <t>1007090300</t>
  </si>
  <si>
    <t>SEZNAM FIGUR</t>
  </si>
  <si>
    <t>Výměra</t>
  </si>
  <si>
    <t>orni</t>
  </si>
  <si>
    <t>Ornice</t>
  </si>
  <si>
    <t>zemruc</t>
  </si>
  <si>
    <t>Zemina ručně</t>
  </si>
  <si>
    <t>zemstroj</t>
  </si>
  <si>
    <t>Zemina strojne</t>
  </si>
  <si>
    <t>CLT200</t>
  </si>
  <si>
    <t>Panel CLT 200mm</t>
  </si>
  <si>
    <t>F0001</t>
  </si>
  <si>
    <t>DEK Střecha ST.2015A</t>
  </si>
  <si>
    <t>185</t>
  </si>
  <si>
    <t>F0002</t>
  </si>
  <si>
    <t>DEK Vegetační souvrství VS.1002A (GREENDEK 20)</t>
  </si>
  <si>
    <t>ryhy</t>
  </si>
  <si>
    <t>Hloubení strojní rýh</t>
  </si>
  <si>
    <t>VV0001</t>
  </si>
  <si>
    <t>Výkaz (1)</t>
  </si>
  <si>
    <t>249,970</t>
  </si>
  <si>
    <t>VV0002</t>
  </si>
  <si>
    <t>Výkaz (2)</t>
  </si>
  <si>
    <t>46,855</t>
  </si>
  <si>
    <t>VV0003</t>
  </si>
  <si>
    <t>Výkaz (3)</t>
  </si>
  <si>
    <t>26,816</t>
  </si>
  <si>
    <t>VV0004</t>
  </si>
  <si>
    <t>Výkaz (4)</t>
  </si>
  <si>
    <t>2,263</t>
  </si>
  <si>
    <t>VV0005</t>
  </si>
  <si>
    <t>Výkaz (5)</t>
  </si>
  <si>
    <t>44,745</t>
  </si>
  <si>
    <t>VV0006</t>
  </si>
  <si>
    <t>Výkaz (6)</t>
  </si>
  <si>
    <t>9,982</t>
  </si>
  <si>
    <t>VV0007</t>
  </si>
  <si>
    <t>Výkaz (8)</t>
  </si>
  <si>
    <t>11,752</t>
  </si>
  <si>
    <t>VV0008</t>
  </si>
  <si>
    <t>Výkaz (9)</t>
  </si>
  <si>
    <t>103,086</t>
  </si>
  <si>
    <t>VV0009</t>
  </si>
  <si>
    <t>Výkaz (10)</t>
  </si>
  <si>
    <t>174,540</t>
  </si>
  <si>
    <t>VV0010</t>
  </si>
  <si>
    <t>Výkaz (11)</t>
  </si>
  <si>
    <t>64,962</t>
  </si>
  <si>
    <t>VV0011</t>
  </si>
  <si>
    <t>Výkaz (12)</t>
  </si>
  <si>
    <t>49,415</t>
  </si>
  <si>
    <t>VV0012</t>
  </si>
  <si>
    <t>Výkaz (13)</t>
  </si>
  <si>
    <t>13,145</t>
  </si>
  <si>
    <t>VV0013</t>
  </si>
  <si>
    <t>Výkaz (14)</t>
  </si>
  <si>
    <t>29,016</t>
  </si>
  <si>
    <t>30,880</t>
  </si>
  <si>
    <t>Použití figury:</t>
  </si>
  <si>
    <t>178,360</t>
  </si>
  <si>
    <t>104,450</t>
  </si>
  <si>
    <t>VV0017</t>
  </si>
  <si>
    <t>Výkaz (18)</t>
  </si>
  <si>
    <t>8,703</t>
  </si>
  <si>
    <t>VV0018</t>
  </si>
  <si>
    <t>Výkaz (19)</t>
  </si>
  <si>
    <t>427,105</t>
  </si>
  <si>
    <t>VV0019</t>
  </si>
  <si>
    <t>402,702</t>
  </si>
  <si>
    <t>VV0020</t>
  </si>
  <si>
    <t>Výkaz (20)</t>
  </si>
  <si>
    <t>92,035</t>
  </si>
  <si>
    <t>VV0021</t>
  </si>
  <si>
    <t>Výkaz (21)</t>
  </si>
  <si>
    <t>27,105</t>
  </si>
  <si>
    <t>97,770</t>
  </si>
  <si>
    <t>VV0025</t>
  </si>
  <si>
    <t>Výkaz (25)</t>
  </si>
  <si>
    <t>508,376</t>
  </si>
  <si>
    <t>VV0026</t>
  </si>
  <si>
    <t>Výkaz (26)</t>
  </si>
  <si>
    <t>417,800</t>
  </si>
  <si>
    <t>VV0028</t>
  </si>
  <si>
    <t>Výkaz (28)</t>
  </si>
  <si>
    <t>185,120</t>
  </si>
  <si>
    <t>VV0029</t>
  </si>
  <si>
    <t>Výkaz (29)</t>
  </si>
  <si>
    <t>103,263</t>
  </si>
  <si>
    <t>VV0030</t>
  </si>
  <si>
    <t>Výkaz (30)</t>
  </si>
  <si>
    <t>193,285</t>
  </si>
  <si>
    <t>VV0031</t>
  </si>
  <si>
    <t>Výkaz (31)</t>
  </si>
  <si>
    <t>570,774</t>
  </si>
  <si>
    <t>VV0032</t>
  </si>
  <si>
    <t>Výkaz (32)</t>
  </si>
  <si>
    <t>1536,941</t>
  </si>
  <si>
    <t>VV0033</t>
  </si>
  <si>
    <t>Výkaz (33)</t>
  </si>
  <si>
    <t>852,012</t>
  </si>
  <si>
    <t>VV0034</t>
  </si>
  <si>
    <t>Výkaz (34)</t>
  </si>
  <si>
    <t>426,006</t>
  </si>
  <si>
    <t>VV0035</t>
  </si>
  <si>
    <t>Výkaz (35)</t>
  </si>
  <si>
    <t>507,545</t>
  </si>
  <si>
    <t>VV0036</t>
  </si>
  <si>
    <t>Výkaz (36)</t>
  </si>
  <si>
    <t>VV0037</t>
  </si>
  <si>
    <t>Výkaz (38)</t>
  </si>
  <si>
    <t>422,731</t>
  </si>
  <si>
    <t>VV0038</t>
  </si>
  <si>
    <t>Výkaz (39)</t>
  </si>
  <si>
    <t>39,976</t>
  </si>
  <si>
    <t>VV0039</t>
  </si>
  <si>
    <t>Výkaz (40)</t>
  </si>
  <si>
    <t>16,104</t>
  </si>
  <si>
    <t>VV0040</t>
  </si>
  <si>
    <t>Výkaz (41)</t>
  </si>
  <si>
    <t>27,591</t>
  </si>
  <si>
    <t>VV0041</t>
  </si>
  <si>
    <t>Výkaz (42)</t>
  </si>
  <si>
    <t>53,581</t>
  </si>
  <si>
    <t>VV0042</t>
  </si>
  <si>
    <t>Výkaz (43)</t>
  </si>
  <si>
    <t>57,583</t>
  </si>
  <si>
    <t>VV0044</t>
  </si>
  <si>
    <t>Výkaz (45)</t>
  </si>
  <si>
    <t>15,910</t>
  </si>
  <si>
    <t>VV0045</t>
  </si>
  <si>
    <t>Výkaz (46)</t>
  </si>
  <si>
    <t>133,438</t>
  </si>
  <si>
    <t>VV0046</t>
  </si>
  <si>
    <t>Výkaz (47)</t>
  </si>
  <si>
    <t>639,662</t>
  </si>
  <si>
    <t>VV0047</t>
  </si>
  <si>
    <t>Výkaz (48)</t>
  </si>
  <si>
    <t>293,262</t>
  </si>
  <si>
    <t>VV0048</t>
  </si>
  <si>
    <t>95,777</t>
  </si>
  <si>
    <t>PP</t>
  </si>
  <si>
    <t xml:space="preserve">Připojovací spára </t>
  </si>
  <si>
    <t>VÝUKOVÝ PAVILON LESOVNA</t>
  </si>
  <si>
    <t>Mjolking s.r.o.</t>
  </si>
  <si>
    <t>Ing. Tomáš Edlman</t>
  </si>
  <si>
    <t>Náklady stavby celkem</t>
  </si>
  <si>
    <t>ZTI vodovod</t>
  </si>
  <si>
    <t>ZTI kanalizace</t>
  </si>
  <si>
    <t>1 - ZTI- vodovod</t>
  </si>
  <si>
    <t xml:space="preserve">*Pozn.: Zařizovací předměty včetně baterií jsou vykázány ve stavební části </t>
  </si>
  <si>
    <t>Vodovodní potrubí třívrstvé PP RCT (cirkulace - CV),  včetně tvarovek, kotvích prvků a montáže</t>
  </si>
  <si>
    <t>CS ÚRS 2025/I</t>
  </si>
  <si>
    <t>Průměr potrubí d 20x2,8mm ( DN15 )</t>
  </si>
  <si>
    <t>Průměr potrubí d 25x3,5mm ( DN20 )</t>
  </si>
  <si>
    <t>Vodovodní potrubí ocelové závitové bezešvé (studená požární voda - PV),  včetně tvarovek, kotvích prvků a montáže</t>
  </si>
  <si>
    <t xml:space="preserve">Průměr potrubí 34,2x3,2mm ( DN25 )  </t>
  </si>
  <si>
    <t xml:space="preserve">Průměr potrubí 42,4x3,2mm ( DN32 )  </t>
  </si>
  <si>
    <t>Vodovodní potrubí třívrstvé PP RCT (studená voda - SV),  včetně tvarovek, kotvích prvků a montáže</t>
  </si>
  <si>
    <t xml:space="preserve">Průměr potrubí d 20x2,8mm ( DN15 ) DN15 </t>
  </si>
  <si>
    <t xml:space="preserve">Průměr potrubí d 25x3,5mm ( DN20 ) DN20 </t>
  </si>
  <si>
    <t xml:space="preserve">Průměr potrubí d 32x4,4mm ( DN25 ) </t>
  </si>
  <si>
    <t>Průměr potrubí d 40x5,5mm ( DN32 )</t>
  </si>
  <si>
    <t>Vodovodní potrubí třívrstvé PPR RCT (teplá voda - TV),  včetně tvarovek, kotvích prvků a montáže</t>
  </si>
  <si>
    <t xml:space="preserve">Průměr potrubí d 20x2,8mm ( DN15 ) </t>
  </si>
  <si>
    <t xml:space="preserve">Průměr potrubí d 25x3,5mm ( DN20 ) </t>
  </si>
  <si>
    <t>Průměr potrubí d 32x4,4mm ( DN25 )</t>
  </si>
  <si>
    <t>Vodovodní potrubí PE 100 RC SDR 11 v zemi/v podlaze spojované elektrotvarovkami (studená voda SV),  včetně tvarovek a montáže</t>
  </si>
  <si>
    <t xml:space="preserve">Průměr potrubí d 40x3,7mm ( DN32 ) </t>
  </si>
  <si>
    <t xml:space="preserve">Průměr potrubí d 25x2,3mm ( DN20 ) </t>
  </si>
  <si>
    <t>Izolace potrubí, vodovodní potrubí cirkulace ( CV ) -  termoizolační trubice z PE pěny</t>
  </si>
  <si>
    <t xml:space="preserve">Tl. izolace 20mm na potrubí DN15 </t>
  </si>
  <si>
    <t xml:space="preserve">Tl. izolace 20mm na potrubí DN20 </t>
  </si>
  <si>
    <t xml:space="preserve">Izolace potrubí, vodovodní potrubí v podlaze/ext. stěně ( SV ) - trubice z minerální vlny s hliníkovou folií </t>
  </si>
  <si>
    <t>Tl. izolace 30mm na potrubí SV DN32-15</t>
  </si>
  <si>
    <t>Izolace potrubí, vodovodní potrubí studené vody ( SV ) - termoizolační trubice z PE pěny</t>
  </si>
  <si>
    <t xml:space="preserve">Tl. izolace 13mm na potrubí DN15 </t>
  </si>
  <si>
    <t>Tl. izolace 13mm na potrubí DN20</t>
  </si>
  <si>
    <t>Tl. izolace 13mm na potrubí DN25</t>
  </si>
  <si>
    <t>Tl.  izolace 13mm na potrubí DN32</t>
  </si>
  <si>
    <t>Izolace potrubí, vodovodní potrubí teplé vody ( TV ) - termoizolační trubice z PE pěny</t>
  </si>
  <si>
    <t>Tl. izolace 5 mm na potrubí DN15 (přip. bez cirk.)</t>
  </si>
  <si>
    <t>Tl. izolace 25mm na potrubí DN25</t>
  </si>
  <si>
    <t>Armatury - Vodovod včetně příslušenství a montáže</t>
  </si>
  <si>
    <t>Hydrantový systém D19, Q&gt;0,3l/s - požární hydrant, včetně kompletního vystrojení</t>
  </si>
  <si>
    <t xml:space="preserve">Uzavírací kulový kohout DN15 </t>
  </si>
  <si>
    <t>Uzavírací kulový kohout DN20</t>
  </si>
  <si>
    <t>Uzavírací kulový kohout s vypouštěním DN15</t>
  </si>
  <si>
    <t xml:space="preserve">Uzavírací kulový kohout s vypouštěním DN25 </t>
  </si>
  <si>
    <t>Uzavírací kulový kohout DN25 na ocelovém potrubí požární vody</t>
  </si>
  <si>
    <t>Ochranná armatura DN25 na ocelovém potrubí požární vody typu EA</t>
  </si>
  <si>
    <t xml:space="preserve">Multifunkční termostatický cirkulační ventil MTCV DN15 </t>
  </si>
  <si>
    <t xml:space="preserve">Podružná sestava - KK, vodoměr s dálkovým odečtem - Mbus Q3 ( 2,5m3/h), KKv - SV DN20 </t>
  </si>
  <si>
    <t>Podružná sestava - KK, vodoměr s dálkovým odečtem - Mbus Q3 ( 2,5m3/h), KKv - TV DN20</t>
  </si>
  <si>
    <t xml:space="preserve">Rohový ventil DN15 </t>
  </si>
  <si>
    <t>Rohový ventil - myčka</t>
  </si>
  <si>
    <t>Revizní dvířka 300x300 mm</t>
  </si>
  <si>
    <t>Revizní dvířka 600x300 mm</t>
  </si>
  <si>
    <t>Armatury - Ohřev TV</t>
  </si>
  <si>
    <t>Zpětná klapka DN20 na cirkulaci</t>
  </si>
  <si>
    <t>Zpětná klapka DN25 na studené vodě</t>
  </si>
  <si>
    <t xml:space="preserve">Filtr DN20 pro cirkulaci </t>
  </si>
  <si>
    <t>Pojistný ventil 0,6MPa DN25 na studené vody</t>
  </si>
  <si>
    <t>T-kus s vypouštěcím ventilem DN25/15 na studené vodě</t>
  </si>
  <si>
    <t>Teplotní havirijní čidlo</t>
  </si>
  <si>
    <t>Manometr 0-10MPa na studené vodě</t>
  </si>
  <si>
    <t xml:space="preserve">Expanzní nádoba - objem 8l, včetně napojení přes průtočnou armaturu flowjet (přednastavena na 0,6MPa) na studené vodě </t>
  </si>
  <si>
    <t>Elektronické cirkulační čerpadlo - řízeno časovým spínačem na cirkulaci</t>
  </si>
  <si>
    <t>Uzavírací kulový kohout DN20 na cirkulaci</t>
  </si>
  <si>
    <t>Uzavírací kulový kohout DN25</t>
  </si>
  <si>
    <t>Elektricky ohřívaný zásobník teplé vody 160 l</t>
  </si>
  <si>
    <t>Elektrický ohřívač 10 l pod umyvadlo nebo dřez</t>
  </si>
  <si>
    <t>Práce a prvky vykázané v rámci stavební části</t>
  </si>
  <si>
    <t>Výkopy pro potrubí - v rámci stavby</t>
  </si>
  <si>
    <t>Zařizovací předměty vč. baterií - v rámci stavby</t>
  </si>
  <si>
    <t>Zkoušky  a uvedení do provozu</t>
  </si>
  <si>
    <t>Dílenská dokumentace</t>
  </si>
  <si>
    <t>Dokumentace skutečného provedení</t>
  </si>
  <si>
    <t>Pomocné práce - Součástí montážních a pomocných prací je i veškerý montážní a pomocný materiál</t>
  </si>
  <si>
    <t>Proplach a dezinfekce vodovodního potrubí</t>
  </si>
  <si>
    <t>Zkouška tlaková vodovodu</t>
  </si>
  <si>
    <t>2 - ZTI- kanalizace</t>
  </si>
  <si>
    <t>Trubky dešťové kanalizace ( ZTK-DK_vnější ) - hrdlové potrubí PVC - KG SN8 , včetně tvarovek, kotvích prvků a montáže</t>
  </si>
  <si>
    <t>Průměr potrubí DN160 PVC KG</t>
  </si>
  <si>
    <t>Průměr potrubí DN125 PVC KG</t>
  </si>
  <si>
    <t>Trubky dešťové kanalizace ( ZTK-DK_vnitřní ) - hrdlové potrubí PP-HT , včetně tvarovek, kotvích prvků a montáže</t>
  </si>
  <si>
    <t>Průměr potrubí DN110 PP HT</t>
  </si>
  <si>
    <t>Trubky splaškové kanalizace ( ZTK-SK_vnější ) - hrdlové potrubí PVC KG SN8 , včetně tvarovek, kotvích prvků a montáže</t>
  </si>
  <si>
    <t>Průměr potrubí DN110 PVC KG</t>
  </si>
  <si>
    <t>Trubky splaškové kanalizace ( ZTK-SK_vnitřní ) - hrdlové potrubí PP HT, včetně tvarovek, kotvích prvků a montáže</t>
  </si>
  <si>
    <t>Průměr potrubí DN32 PP HT</t>
  </si>
  <si>
    <t>Průměr potrubí DN40 PP HT</t>
  </si>
  <si>
    <t>Průměr potrubí DN50 PP HT</t>
  </si>
  <si>
    <t>Armatury  - Kanalizace</t>
  </si>
  <si>
    <t xml:space="preserve">Ventilační hlavice DN100 - souprava ventilační hlavice DN 110 </t>
  </si>
  <si>
    <t>Střešní vtok polypropylen PP s vyhříváním a asfaltovou manžetou nebo PVC přírubou pro ploché střechy svislý odtok DN 110</t>
  </si>
  <si>
    <t xml:space="preserve">Vtok dvorní se zápachovou klapkou DN 110/160 mříž litina 400x400 mm  se spodním odtokem a elektroohřevem </t>
  </si>
  <si>
    <t>Přivzdušňovací ventil DN 110, včetně mřížky</t>
  </si>
  <si>
    <t>Sifon kondenzační DN 40 např. HL136N</t>
  </si>
  <si>
    <t>Čistící kus DN110</t>
  </si>
  <si>
    <t>Proplach kanalizačního potrubí</t>
  </si>
  <si>
    <t>Zkouška kanalizace</t>
  </si>
  <si>
    <t>VÝKAZ VÝMĚR</t>
  </si>
  <si>
    <t>Lesovna</t>
  </si>
  <si>
    <t xml:space="preserve"> 6.2025</t>
  </si>
  <si>
    <t>Uvedené konkrétní výrobky nejsou určenou dodávkou zadavatele omezující tržní nabídku uchazeče, 
slouží jako referenční jednotka pro bližší specifikaci požadovaných vlastností a standardů.</t>
  </si>
  <si>
    <t>Zhotovitel je zodpovědný za důkladné prozkoumání celé dokumentace, nikoliv pouze výkazu výměr. Zhotovitel je proto zodpovědný za zohlednění všech položek specifikovaných v TZ nebo zobrazených na výkresech, i když nejsou explicitně uvedeny ve výkazu výměr.</t>
  </si>
  <si>
    <t>Zhotovitel odpovídá, že všechny dodané výrobky, včetně příslušenství, jsou určeny a certifikovány pro stanovený účel (vytápění) a jsou dodané v odpovídající kvalitě, aby se snížilo riziko opotřebení a prodloužila životnost celého systému.</t>
  </si>
  <si>
    <t>Pořadové číslo</t>
  </si>
  <si>
    <t>Kod</t>
  </si>
  <si>
    <t>Popis položky</t>
  </si>
  <si>
    <t>Měrná jednotka</t>
  </si>
  <si>
    <t>Počet měrných jednotek</t>
  </si>
  <si>
    <t>Jednotková cena v Kč</t>
  </si>
  <si>
    <t>Celková cena v Kč</t>
  </si>
  <si>
    <t>Poznámka / podrobná specifikace</t>
  </si>
  <si>
    <t>Profesní díl</t>
  </si>
  <si>
    <t>Vytápění a chlazení</t>
  </si>
  <si>
    <t>Projekční etapa</t>
  </si>
  <si>
    <t>DPS</t>
  </si>
  <si>
    <t>okruh 1</t>
  </si>
  <si>
    <t>Zdroj tepla/chladu - zařízení (okruh geotermálních vrtů až po TČ, včetně)</t>
  </si>
  <si>
    <t>Napojení na vrty, viz schéma, koordinace se stavbou</t>
  </si>
  <si>
    <t>poznámka</t>
  </si>
  <si>
    <t>předávací bod zmeních vrtů je vstupem do objektu skrz základovou desku (svislý prostup podlahou). Pažnice a těsnící vložky pro 2x DN100 jsou dodávkou zemních vrtů a koordinací stavby</t>
  </si>
  <si>
    <t>dodavka s TČ
číslo Zakázky 178228</t>
  </si>
  <si>
    <t xml:space="preserve">Tepelné čerpadlo země/voda pro vytápění (bez zásobníku) topný výkon B0/W35 4-22,8 kW
TČ ECOFOREST EcoGEO B1 T 5-22 HTR EH A+++
1060x600x710 mm (255 Kg)
PROVEDENÍ TEPELNÉHO ČERPADLA B4 TOPENÍ + PASIVNÍ CHLAZENÍ + AKTIVNÍ CHLAZENÍ (BEZ OHŘEVU TEPLÉ VODY)
POJISTNÉ VENTILY A ZPĚTNÉ KLAPKY OSADIT POKUD NEJSOU SOUČÁSTÍ ZAŘÍZENÍ 
</t>
  </si>
  <si>
    <t>Součástí zdroje jsou oběhová čerpadla a pomocné příslušenství, pojistné ventily, filtry a uzavírací armatury, zpětná klapka, čidla teploty atd.... Součástí dodávky zdroje tepelných čerpadle je regulace kaskády od výrobce a řízení provozu zima/léto/pasivní chlazení
Zhotovitel mar před dodávkou vyžádá návod dodavatele zdroje a doporučená schémata zapojení.</t>
  </si>
  <si>
    <t>Uvedení do provozu TČ do 30 kW - ve spolupráci s výrobcem zdroje a zkušební provoz</t>
  </si>
  <si>
    <t>Easynet ovladani přes internet</t>
  </si>
  <si>
    <t>Externí karta MODBUS</t>
  </si>
  <si>
    <t>GT Ecosave - monitoring TČ</t>
  </si>
  <si>
    <t>Provoz monitoringu 2 roky</t>
  </si>
  <si>
    <t>VYTÁPĚNÍ</t>
  </si>
  <si>
    <t>Výměník tepla strana topné vody (Vybíjení tepla) Max 18kPa. Včetně příslušenství, stojanku, izolace a připojení. Cca 25kW (45/30°C)(5/10°C)</t>
  </si>
  <si>
    <t>Pozice Vytápění. Pájený jednosměrný deskový výměník tepla z nerezové oceli (1.4404) pájený
měděnou pájkou ve vakuu. Velikosti R..B-14 bis R..B-110 se závitovým připojením,
R..B-235 s přírubovým připojením DIN.Povolení podle směrnice o tlakových zařízeních
2014/68/EU. Se značkou CE.</t>
  </si>
  <si>
    <t>exp</t>
  </si>
  <si>
    <t>Expanzní nádoba primárního okruhu, bude osazena podle množství vody ve vrtech. Dodávka včetně tlakoměru, vypouštění a uzavíracího ventilu.</t>
  </si>
  <si>
    <t>min 1 bar, koordinovat s tlakem vrtů
Musí být použita nádoba s nejlepší odolností (lepší materiály včetně odolného vaku/membrány), pro medium s větším obsahem kyslíku a současně nemrznoucích směsí. Běžné levné expanzní nádoby by měli velmi krátkou životnost, rychlá degradace.</t>
  </si>
  <si>
    <t>odhad</t>
  </si>
  <si>
    <t>Napuštění primáru nemrznoucí směsí, napouštěcí sada, hlídání tlaku, pomocné práce a příslušenství, koordinace s dodavatelem tepelného čerpadla a s dodavatelem zemních vrtů</t>
  </si>
  <si>
    <t>CHLAZENÍ</t>
  </si>
  <si>
    <t>Výměník tepla strana CHLAZENÍ vody - Max 18kPa. Včetně příslušenství, stojánek, izolace a připojení. Cca 25kW Vstup primár 7/11°C, výstup voda 8/14°. Návrhový průtok primár 5,4 m3/h a sekundár voda chlazení 3,6 m3/h.
Strana primáru (vrtů) tepelný spad 7/11 a strana vodného chlazení 10/16°C. (Pro případ potřeby odvlhčování v zařízení VZT výstupní teplota (8/14°C).</t>
  </si>
  <si>
    <t>VÝMENÍK CHLAZENÍ. Pájený jednosměrný deskový výměník tepla z nerezové oceli (1.4404) pájený
měděnou pájkou ve vakuu. Velikosti R..B-14 bis R..B-110 se závitovým připojením,
R..B-235 s přírubovým připojením DIN.Povolení podle směrnice o tlakových zařízeních
2014/68/EU. Se značkou CE.</t>
  </si>
  <si>
    <t>Čerpadlo teplovodní mokroběžné závitové oběhové DN 25 výtlak do 6,0 m průtok 7,0 m3/h PN 16 pro vytápění</t>
  </si>
  <si>
    <t>M1 VRTY</t>
  </si>
  <si>
    <t>Měříč energie - kalolimetr - 6,5 m3/h, pokud bude vyžadováno investorem, v projektu neuvažováno</t>
  </si>
  <si>
    <t>meřič energie vrtů nebude realizován, pokud si ho investor neobjedná na zvláštní požadavek</t>
  </si>
  <si>
    <t>Hodinová zúčtovací sazba svářeč kvalifikovaný</t>
  </si>
  <si>
    <t>hod</t>
  </si>
  <si>
    <t>Speciální montáže pro kolena a T kusy, vč. koordinace ve strojovně nad rámec ceny která je zahrnuta v potrubí vč. montáže</t>
  </si>
  <si>
    <t>Hodinová zúčtovací sazba montér potrubí odborný</t>
  </si>
  <si>
    <t>Koordinace s MaR už před zahájením dodávky a kontrola kompatibility regulace s dodavatelem zdroje a schématem MaR. Kontorla všech čidel teploty a ovládání všech provoznich ztavů v létě, v zimě, ale i v přechodném období a v provozu pasivního chlazení.</t>
  </si>
  <si>
    <t>Zdroj tepla/chladu - armatury (okruh geotermálních vrtů nemrznoucí směs)</t>
  </si>
  <si>
    <t>Oběhové čerpadlo výměníku pro aktivní chlazení - ohřev vrtů při chlazení.
Tlak čerpadla koordinovat podle tlakové dispozice vrtů. Průtok provozní 5,5 m3/h dlouhodobě. Průtok čerpadla návrhový 6,5 m3/h. Průtok max 7 m3/h krátkodobě.</t>
  </si>
  <si>
    <t>Mezipřírubová uzavírací klapka DN 50</t>
  </si>
  <si>
    <t>Trojcestný ventil s pohonem - přepínací</t>
  </si>
  <si>
    <t>Ventil přírubový zpětný samočinný přímý DN 50 PN 16 do 300°C do vodorovného potrubí</t>
  </si>
  <si>
    <t>Filtr DN 50 PN 16 do 300°C z uhlíkové oceli s vypouštěcí zátkou</t>
  </si>
  <si>
    <t>Plnící sestava primáru 1 1/4"</t>
  </si>
  <si>
    <t>Kohout kulový přímý 1" PN 42 do 185°C vnitřní závit -</t>
  </si>
  <si>
    <t>pro okruh VRTŮ</t>
  </si>
  <si>
    <t>Ventil pojistný bezpečnostní souprava s redukčním ventilem a výlevkou, s tlakoměrem se zpětným šroubením, 3 bar</t>
  </si>
  <si>
    <t>Automaticky odvzdušnovací ventil se zpětným šroubením - umístit na nejvyšších místech</t>
  </si>
  <si>
    <t>Pojistný ventil k TČ, pokud není součástí věstavěn do zařízení zdroje TČ</t>
  </si>
  <si>
    <t>Kohout kulový přímý G 1/2 PN 42 do 185°C vnitřní závit (DN15)</t>
  </si>
  <si>
    <t>Teploměr technický s pevným stonkem a jímkou zadní připojení průměr 63 mm délky 75 mm</t>
  </si>
  <si>
    <t>nátrubky pro čidla teploty do potrubí, pro kapiláru měřiče energie, koordinovat s projektem MaR</t>
  </si>
  <si>
    <t>okruh VYT</t>
  </si>
  <si>
    <t>Okruh topné vody - vytápění (od TČ po R/S)</t>
  </si>
  <si>
    <t>Základní expanzní nádoba PN 0,6 o obj 200 l bez řídící jednotky kompresoru</t>
  </si>
  <si>
    <t>Poznámka</t>
  </si>
  <si>
    <t>udržování tlaku vytápění (otopné období)</t>
  </si>
  <si>
    <t>Koordinace ve strojovně okruh vytápění s ostatními profesemi TZ</t>
  </si>
  <si>
    <t>Odlučovač kalů / Filtr DN 50 PN 16 do 300°C z uhlíkové oceli s vypouštěcí zátkou</t>
  </si>
  <si>
    <t>společné doplnování UT + CHL</t>
  </si>
  <si>
    <t>Úpravna vody změkčováním, filtry, podle lokálního stavu kvality vody, včetně hlídání stavu a signalizace, umožnění regenerace, výměny a servisu, včetně všeho příslušenství a rezervního filtru atd…</t>
  </si>
  <si>
    <t>Doplňování vody, oddělovač BA (zpětná klapka) a pomocné příslušenství, filtr, tlakoměr</t>
  </si>
  <si>
    <t>Měření vody - vodoměr - pokud není dodávkou ZTI</t>
  </si>
  <si>
    <t>pro okruh VYT</t>
  </si>
  <si>
    <t>Akumulační nádrž, bez přípravy TUV, bez výměníku PN 0,4 o objemu 500 l</t>
  </si>
  <si>
    <t>Zásobník topné vody WPPS - 500 - včetně čidel teploty a příslušenství</t>
  </si>
  <si>
    <t>M.VYT - Měříč energie - kalolimetr - 4,5 m3/h</t>
  </si>
  <si>
    <t>Odvdzušnovací ventily na nejvyšších místech potrubí ve strojovně, automatický se zpětným šroubením.</t>
  </si>
  <si>
    <t>okruh CHL</t>
  </si>
  <si>
    <t>Okruh chladící vody - (od VÝMĚNÍKU CHL po R/S)</t>
  </si>
  <si>
    <t>Oběhové čerpadlo chlazení výměníku CHL. (návrh 7,5 m3/h) (provozní 6,5 m3/h dlouhodobě)
Výtlak cca 50 až 60 kPa za předpokladu, že je výměník chl max do 20 kPa pro průtok 6,5 m3/h.</t>
  </si>
  <si>
    <t>pro okruh CHL</t>
  </si>
  <si>
    <t>Zásobník chladící vody WPPS - 500 - včetně čidel teploty a příslušenství</t>
  </si>
  <si>
    <t>M.CHL - Měříč energie - kalolimetr - 4,5 m3/h</t>
  </si>
  <si>
    <t>OKRUHY VYT</t>
  </si>
  <si>
    <t>Vybavení vodní vytápění od rozdělovače a sběrače</t>
  </si>
  <si>
    <t>Rozdělovač+sběrač kombinovaný /  sdružený 2x DN50 - vytápění 5 okruhů (3+zdroj+rezerva)</t>
  </si>
  <si>
    <t>Kohout kulový přímý G 1 1/4 PN 42 do 185°C vnitřní závit (DN32)</t>
  </si>
  <si>
    <t>Kohout kulový přímý G 1 PN 42 do 185°C vnitřní závit</t>
  </si>
  <si>
    <t>Y.H.1 - Trojcestný ventil s pohonem. 0,8m3/h, 10kPa</t>
  </si>
  <si>
    <t>Y.H.2 - Trojcestný ventil s pohonem. 1,2m3/h. 10kPa</t>
  </si>
  <si>
    <t>Y.H.3 - VZT - Trojcestný ventil s pohonem, 0,8m3/h, 10kPa</t>
  </si>
  <si>
    <t>OČ.H.1 - Čerpadlo - 0,8 m3/h - návrh na 80 kpa</t>
  </si>
  <si>
    <t>OČ.H.2 - Čerpadlo - 1,2 m3/h - návrh na 80kPA</t>
  </si>
  <si>
    <t>OČ.H.3 - Čerpadlo VZT - 0,8 m3/h - návrh na 50kPA - provozní nastavení 50kPA</t>
  </si>
  <si>
    <t>Zpětný ventil / Zpětná klapka DN32</t>
  </si>
  <si>
    <t>Ventil zpětný samočinný přímý DN 25 PN 16 do 300°C</t>
  </si>
  <si>
    <t>Tlakoměr s pevným stonkem a zpětnou klapkou tlak 0-16 bar průměr 63 mm zadní připojení</t>
  </si>
  <si>
    <t>Příslušenství tlakoměrů kohout čepový PN 6 do 50°C s nátrubkovou přípojkou M 12x1,5 mm</t>
  </si>
  <si>
    <t>Automaticky odvzdušnovací ventil se zpětným šroubením</t>
  </si>
  <si>
    <t>nátrubky pro čidla teploty do potrubí</t>
  </si>
  <si>
    <t>OKRUHY CHL</t>
  </si>
  <si>
    <t>Vybavení vodní chlazení okruhy od R/S</t>
  </si>
  <si>
    <t>Rozdělovač+sběrač kombinovaný / sdružený 2x DN65 - chlazení 4 okruhy (3+zdroj)</t>
  </si>
  <si>
    <t>Kohout kulový přímý 6/4" PN 42 do 185°C vnitřní závit</t>
  </si>
  <si>
    <t>Y.C.1 - Trojcestný ventil s pohonem. 1,2 m3/h, pohon je dodávkou vytápění, napojení je dodávkou MaR</t>
  </si>
  <si>
    <t>Y.C.2 - Trojcestný ventil s pohonem. 1,7 m3/h, pohon je dodávkou vytápění, napojení je dodávkou MaR</t>
  </si>
  <si>
    <t>OČ.C1 - Čerpadlo - 1,2 m3/h - návrh na 80kPa</t>
  </si>
  <si>
    <t>OČ.C2 - Čerpadlo - 1,7 m3/h - návrh na 80kPa</t>
  </si>
  <si>
    <t>OČ.C3 - Čerpadlo - 2,3 m3/h - návrh na 50kPa</t>
  </si>
  <si>
    <t>Ventil zpětný samočinný přímý DN 40 PN 16 do 300°C</t>
  </si>
  <si>
    <t>VZT</t>
  </si>
  <si>
    <t>Připojovací body VZT - VYT + CHL</t>
  </si>
  <si>
    <t>Šroubení topenářské přímé G 1 PN 16 do 120°C - připojení mimo servis AHU</t>
  </si>
  <si>
    <t>Šroubení topenářské přímé G 6/4 PN 16 do 120°C - připojení mimo servis AHU</t>
  </si>
  <si>
    <t>Kohout kulový DN40 přímý</t>
  </si>
  <si>
    <t>Ruční regulační ventil DN25- např. STAD25</t>
  </si>
  <si>
    <t>Ruční regulační ventil DN40- např. STAD40</t>
  </si>
  <si>
    <t>Kohout vypouštěcí 1" vnitřní závit (DN25)</t>
  </si>
  <si>
    <t>Šroubení topenářské přímé G 5/4 PN 16 do 120°C</t>
  </si>
  <si>
    <t>Šroubení topenářské přímé G 1 PN 16 do 120°C</t>
  </si>
  <si>
    <t>Filtr DN 32 PN 40 do 400°C z uhlíkové oceli s vypouštěcí přírubou</t>
  </si>
  <si>
    <t>Kohout kulový vypouštěcí přímý G 1 PN 42 do 185°C vnitřní závit</t>
  </si>
  <si>
    <t>RTCH</t>
  </si>
  <si>
    <t>Stropní panely - vytápění a chlazení stropem - dodavka výrobce panelů</t>
  </si>
  <si>
    <t>Nabídka č. 2025-0637</t>
  </si>
  <si>
    <t>Stropní panely vytápění nebo chlazení 1200 x 600 mm v akustickém provedení, například panel KRC-M
Dvoutrubkové zapojení pro vytápění nebo chlazení. Za věšení do stropu.</t>
  </si>
  <si>
    <t>Stropní panely budou realizovatelné v odstupu 150mm (podél obvodu) od průvlaků</t>
  </si>
  <si>
    <t>V každém okruhu bude realizováno přesně 9 ks panelů z důvodu tlakového vyvážění okruhů mezi sebou. Panely jsou dimenzované na průtok podle režimu chlazení, protože výkon vytápění lze upravit změnou teploty. Dt teploty přívodu a zpátečky je v režimu vhlazení a vytápění stejné.</t>
  </si>
  <si>
    <t>Flexibilní hadice propojení KRC 2x push-fit, (délka 0,4m)</t>
  </si>
  <si>
    <t>Lankový závěs plynule nastavitelný, 1m, kotva do betonu (max 15kg)</t>
  </si>
  <si>
    <t>Rozvody pro panely budou odvzdušněny pouze v páteřním souproudém potrubí (tichellman), proto vzájemné propojení panelů MUSÍ BÝT v malé výšce nad hladinou panelů podle možnosti realizace a potrubí musí být maximálně dimenze Cu 18x1, aby byl v potrubí dostatečný průtok a nezavzdušnovalo se. Stejně tak flexibilbí hadice budou o podobném vnitřním průměru. Připojení konzultovat s výrobce panelů.</t>
  </si>
  <si>
    <t>Ostatní náklady na zakázku (doprava, palety, balení, atd.)</t>
  </si>
  <si>
    <t>Odhad montáže storpních panelů - nutné aktualizovat podle nabídky zhotovitele</t>
  </si>
  <si>
    <t>UT</t>
  </si>
  <si>
    <t>Podlahové vytápění</t>
  </si>
  <si>
    <t>Kohout kulový přímý DN20 PN 42 do 185°C vnitřní závit</t>
  </si>
  <si>
    <t>Ventil závitový regulační přímý DN20 PN 20 do 100°C vyvažovací - s pohonem. Koordinovat s MaR. V létě ventil uzavřen NO)</t>
  </si>
  <si>
    <t>Pro podlahové vytápění Dvoucestné ventily zonovány podle místnosti podle projektu MaR (např. s pohonem NO (bez napětí uzavřen))</t>
  </si>
  <si>
    <t>Šroubení topenářské přímé, dle sady rozdělovače</t>
  </si>
  <si>
    <t xml:space="preserve">Rozdělovač podlahového vytápění - 3 Okruhy, včetně skříně
Včetně potřebného příslušenství, pomocné práce a dodávky.
Vybaveno okruhy s průtokoměry pro jemné doregulování, odvzdušněním atd…
</t>
  </si>
  <si>
    <t>plocha pdl - systémová deska z izolace s drážkování pro pdl vyt. Suchý způsob  s odstupem dle výkresů
1.NP 17m2 + 2.NP 17m2. (pokládku koordinovat se stavbou)</t>
  </si>
  <si>
    <t>T1.1
T2.2</t>
  </si>
  <si>
    <t>Termostat teploty, prostorový, pro podlahové vytápění s prokabelováním a zapojením, pokud není dodávkou zdroje</t>
  </si>
  <si>
    <t>Plastové potrubí Pe 16x2 pro podlahové vytápění</t>
  </si>
  <si>
    <t>podlahové vytápění - okruhy 6x 31m</t>
  </si>
  <si>
    <t>Dilatační návleky - ochrana potrubí - délky 500mm až 1m</t>
  </si>
  <si>
    <t>Rozvodné potrubí (včetně montáže, závěsů, příslušenství, kolen, Tkusů a dalších nedílných součástí)</t>
  </si>
  <si>
    <t>Napojení vrtů</t>
  </si>
  <si>
    <t>Potrubí ocelové hladké bezešvé nízkotlaké spojované svařováním D 60,3x4,0 mm</t>
  </si>
  <si>
    <t>zdroj voda VYT</t>
  </si>
  <si>
    <t>zdroj voda CHL</t>
  </si>
  <si>
    <t>VZT CHL</t>
  </si>
  <si>
    <t>Potrubí ocelové závitové černé bezešvé běžné v kotelnách nebo strojovnách DN40</t>
  </si>
  <si>
    <t>1NP</t>
  </si>
  <si>
    <t>Potrubí ocelové závitové černé bezešvé běžné nízkotlaké DN 32</t>
  </si>
  <si>
    <t>2NP</t>
  </si>
  <si>
    <t>VZT VYT</t>
  </si>
  <si>
    <t>Potrubí ocelové závitové černé bezešvé běžné nízkotlaké DN 25</t>
  </si>
  <si>
    <t>pomocné potrubí</t>
  </si>
  <si>
    <t>potrubí VYT.</t>
  </si>
  <si>
    <t>Potrubí ocelové závitové černé bezešvé běžné nízkotlaké DN 20</t>
  </si>
  <si>
    <t>Potrubí ocelové závitové černé bezešvé běžné nízkotlaké DN 15</t>
  </si>
  <si>
    <t>Protipožární utěsnění prostupu ocelového potrubí s požární odolností podle odolnosti konstrukce a PBŘ. Nehořlavé potrubí, kaučuková izolace.</t>
  </si>
  <si>
    <t>Redukace z páteřního potrubí UTC k jednotlivým okruhům stropních panelů. Ocel / Cu</t>
  </si>
  <si>
    <t>přechodky</t>
  </si>
  <si>
    <t>Potrubí měděné polotvrdé spojované lisováním Viega Profipress S D 22x1 mm (pouze pro potrubí, které lze odvzdušnit do páteřní trasy pod stropem s odvzdušněním)</t>
  </si>
  <si>
    <t>1.NP</t>
  </si>
  <si>
    <t>Potrubí měděné polotvrdé spojované lisováním Viega Profipress S D 18x1 mm (potrubí pro napojení okruhů panelů)</t>
  </si>
  <si>
    <t>2.NP</t>
  </si>
  <si>
    <t>Flexibilní hadice / vlnovce jsou součástí dodávky a části Stropních panelů</t>
  </si>
  <si>
    <t>zhotovení prostupů skrze stavební konstrukce, stavební přípomoce, montážní práce, lešení a další pomocné konsteukce a materiály,</t>
  </si>
  <si>
    <t>koordinace se statikem</t>
  </si>
  <si>
    <t>Tepelné izolace</t>
  </si>
  <si>
    <t>Ochrana potrubí primátrních okruhů tepelně izolačními trubicemi z kaučuku tl 19-25 mm pro potrubí D 48 - D 70 mm</t>
  </si>
  <si>
    <t>Tepelná izolace 60/40 pro potrubí vytápění (pro potrubí DN50)</t>
  </si>
  <si>
    <t>Ochrana potrubí primátrních okruhů tepelně izolačními trubicemi z kaučuku tl 19-25 mm pro potrubí DN 40</t>
  </si>
  <si>
    <t>Ochrana potrubí primátrních okruhů tepelně izolačními trubicemi z kaučuku tl 19-25 mm pro potrubí DN 32</t>
  </si>
  <si>
    <t>Tepelná izolace potrubí 32/40 (40mm pro potrubí DN25)</t>
  </si>
  <si>
    <t>Tepelná izolace potrubí 28/30 (30mm pro potrubí DN20)</t>
  </si>
  <si>
    <t>Tepelná izolace potrubí 22/30 (30mm pro potrubí DN15)</t>
  </si>
  <si>
    <t>páska lepící AL folie 5cm x 50m pro tepelně izolační pásy</t>
  </si>
  <si>
    <t>Základní jednonásobný syntetický nátěr potrubí DN do 50 mm</t>
  </si>
  <si>
    <t>Ochranné nátěry - krycí dvounásobný pro ocelové potrubí, do D60</t>
  </si>
  <si>
    <t>další položky</t>
  </si>
  <si>
    <t>Uvedení do provozu</t>
  </si>
  <si>
    <t>Odstranění drobných závad při krátkodobém běhu</t>
  </si>
  <si>
    <t>Zacvičení obsluhy</t>
  </si>
  <si>
    <t>Zkoušky</t>
  </si>
  <si>
    <t>Koordinační a konstrukčí vybavení a pomocné práce, plošiny, materiály a další….</t>
  </si>
  <si>
    <t>Revize požárních prostupů včetně certifikátu, komplexní zkoušky, štítky</t>
  </si>
  <si>
    <t>Výkaz výměr</t>
  </si>
  <si>
    <t>Projekt:</t>
  </si>
  <si>
    <t>Škola Lesovna FLD ČZU</t>
  </si>
  <si>
    <t>Stupeň:</t>
  </si>
  <si>
    <t>Profese:</t>
  </si>
  <si>
    <t>Vzduchotechnika a klimatizace</t>
  </si>
  <si>
    <t>Petlach TZB</t>
  </si>
  <si>
    <t>Číslo položky</t>
  </si>
  <si>
    <t>Jméno výrobku a výrobce</t>
  </si>
  <si>
    <t>Počet</t>
  </si>
  <si>
    <t>Cena za MJ [Kč]</t>
  </si>
  <si>
    <t>Cena [Kč]</t>
  </si>
  <si>
    <t>Mechanické zařízení</t>
  </si>
  <si>
    <t>1.1</t>
  </si>
  <si>
    <t>Vzduchotechnická jednotka</t>
  </si>
  <si>
    <t>Výrobce - Bösch. Typ - VZT jednotka.</t>
  </si>
  <si>
    <t>1.2</t>
  </si>
  <si>
    <t>Nástřešní ventilátor, včetně integrovaného regulátoru tlaku, včetně montážního příslušentsví</t>
  </si>
  <si>
    <t>Výrobce - Systemair. Typ - DVCI 225-P (1Ph/230V).</t>
  </si>
  <si>
    <t>1.3</t>
  </si>
  <si>
    <t>Ventilátor s EC motorem. Vestavěná ochrana motoru. Instalace v libovolné poloze. Instalace do kruhového potrubí</t>
  </si>
  <si>
    <t>Výrobce - Systemair. Typ - K 125 EC sileo.</t>
  </si>
  <si>
    <t>Příslušenství potrubí</t>
  </si>
  <si>
    <t>5.1</t>
  </si>
  <si>
    <t>Regulační a zároveň uzavírací klapka pro kruhové potrubí. Dodávka bez servopohonu. Servopohon dodávka MaR</t>
  </si>
  <si>
    <t>Výrobce - Systemair. Typ - Klapka kruhová pohon 125.</t>
  </si>
  <si>
    <t>5.2</t>
  </si>
  <si>
    <t>Výrobce - Systemair. Typ - Klapka kruhová pohon 250.</t>
  </si>
  <si>
    <t>5.3</t>
  </si>
  <si>
    <t xml:space="preserve">Regulační a zároveň uzavírací klapka pro kruhové potrubí. Dodávka bez servopohonu. Servopohon dodávka MaR </t>
  </si>
  <si>
    <t>Výrobce - Systemair. Typ - Klapka kruhová pohon 355.</t>
  </si>
  <si>
    <t>5.4</t>
  </si>
  <si>
    <t xml:space="preserve">Regulátor konstantního průtoku vzduchu slouží k přesnému mechanickému nastavení požadovaného množství vzduchu v tlakovém rozsahu 50–250 Pa. Regulátor je vsuvný prvek do vzduchotechnického potrubí k zajištění řízeného množství vzduchu pro přívod i odvod. Polohu prvku v potrubí je potřeba zajistit proti případnému posunu. </t>
  </si>
  <si>
    <t>Výrobce - Systemair. Typ - NOTUS-R-100-M0.</t>
  </si>
  <si>
    <t>5.5</t>
  </si>
  <si>
    <t>5.6</t>
  </si>
  <si>
    <t>10.1</t>
  </si>
  <si>
    <t xml:space="preserve">Tlumič hluku do kruhového potrubí vybavený gumovým těsněním. Tloušťka izolace je 50mm. </t>
  </si>
  <si>
    <t>Výrobce - Systemair. Typ - 200, l=600mm.</t>
  </si>
  <si>
    <t>10.2</t>
  </si>
  <si>
    <t>Výrobce - Lindab. Typ - KVDPX-125-300-1.</t>
  </si>
  <si>
    <t>10.3</t>
  </si>
  <si>
    <t>Výrobce - Lindab. Typ - KVDPX-250-1000-1.</t>
  </si>
  <si>
    <t>10.4</t>
  </si>
  <si>
    <t>Výrobce - Lindab. Typ - KVDPX-355-1250-1.</t>
  </si>
  <si>
    <t>10.5</t>
  </si>
  <si>
    <t>Čtyřhranný kulisový tlumič hluku s vystuženým opláštěním, přírubou a kulisami s náběhem.  3x kulisa 100 mm.</t>
  </si>
  <si>
    <t>Výrobce - Lindab. Typ - 500x500-1500.</t>
  </si>
  <si>
    <t>Distribuční elementy</t>
  </si>
  <si>
    <t>7.1</t>
  </si>
  <si>
    <t xml:space="preserve">Pozinkovaná mřížka v jednořadém uspořádání natáčecích lamel určená pro instalaci do kruhového potrubí bez regulace průtoku. Barva dle architekta. </t>
  </si>
  <si>
    <t>Výrobce - Systemair. Typ - NOVA-C-1-1-200x100-R1-UR-V-ZN</t>
  </si>
  <si>
    <t>7.2</t>
  </si>
  <si>
    <t>Hliníková čtyřhranná mřížka vhodná pro odvod vzduchu s možností regulace, jednořadá s uspořádáním natáčecích lamel. Upínací rámeček dle způsobu instalace. Barva dle architekta. Výrobce - Výrobce. Typ - šířka x výška (jednořadá+regulace) 400x200.</t>
  </si>
  <si>
    <t>Výrobce - Systemair. Typ - NOVA-A-1-1-400x200-R1-UR-H-AN</t>
  </si>
  <si>
    <t>7.3</t>
  </si>
  <si>
    <t>Hliníková čtyřhranná mřížka vhodná pro odvod vzduchu s možností regulace, jednořadá s uspořádáním natáčecích lamel. Upínací rámeček dle způsobu instalace. Barva dle architekta. Výrobce - Výrobce. Typ - šířka x výška (jednořadá+regulace) 600x300.</t>
  </si>
  <si>
    <t>Výrobce - Systemair. Typ - NOVA-A-1-1-600x300-R1-UR-H-AN</t>
  </si>
  <si>
    <t>7.4</t>
  </si>
  <si>
    <t>Dveřní mřížka, oboustranná</t>
  </si>
  <si>
    <t>Výrobce - Systemair. Typ - NOVA-D-1-300x150-UR1-AN</t>
  </si>
  <si>
    <t>7.5</t>
  </si>
  <si>
    <t>Odvodní plastový ventil pro montáž na stěnu, strop nebo potrubí. Barva signální bílá. Typ - 100.</t>
  </si>
  <si>
    <t>Výrobce - Systemair. Typ - BALANCE-E-100-SW</t>
  </si>
  <si>
    <t>7.6</t>
  </si>
  <si>
    <t>Odvodní plastový ventil pro montáž na stěnu, strop nebo potrubí. Barva signální bílá. Typ - 125.</t>
  </si>
  <si>
    <t>Výrobce - Systemair. Typ - BALANCE-E-125-SW</t>
  </si>
  <si>
    <t>7.7</t>
  </si>
  <si>
    <t>Textilní potrubní vyústka</t>
  </si>
  <si>
    <t xml:space="preserve"> Výrobce - Příhoda. Typ - Tkaninová výustka dle přiložené specifikace. Bílá barva!</t>
  </si>
  <si>
    <t>7.8</t>
  </si>
  <si>
    <t>Neobsazeno</t>
  </si>
  <si>
    <t>7.9</t>
  </si>
  <si>
    <t>7.10</t>
  </si>
  <si>
    <t>8.1</t>
  </si>
  <si>
    <t>Výfukový kus na kruhové potrubí, ukončeno pletivem. Pr. 400</t>
  </si>
  <si>
    <t>Výrobce - Lindab. AVU 400</t>
  </si>
  <si>
    <t>8.2</t>
  </si>
  <si>
    <t>8.3</t>
  </si>
  <si>
    <t xml:space="preserve">Žaluzie pevná, kruhová, hliníková. Dodávka se sítem. </t>
  </si>
  <si>
    <t>Výrobce - Systemair. Typ - IGC 125.</t>
  </si>
  <si>
    <t>Ohebné potrubí</t>
  </si>
  <si>
    <t>15.1</t>
  </si>
  <si>
    <t xml:space="preserve">Hlukově izolační dvouvrstvá hadice vyztužená spirálovitě vinutým drátem. Vnitřní perforovaná část je složená z několika vrstev. Izolace redukuje hluk procházejícíhadicí. Vnější obal slouží i k zabránění prostupu vlhkosti do izolace. </t>
  </si>
  <si>
    <t>Výrobce - Lidnab. Typ - FBLDFSL. Průměr - 100 mm.</t>
  </si>
  <si>
    <t>15.2</t>
  </si>
  <si>
    <t>Výrobce - Lidnab. Typ - FBLDFSL. Průměr - 125 mm.</t>
  </si>
  <si>
    <t>15.3</t>
  </si>
  <si>
    <t>Výrobce - Lidnab. Typ - FBLDFSL. Průměr - 250 mm.</t>
  </si>
  <si>
    <t>15.4</t>
  </si>
  <si>
    <t>Výrobce - Lidnab. Typ - FBLDFSL. Průměr - 355 mm.</t>
  </si>
  <si>
    <t>Kruhové potrubí</t>
  </si>
  <si>
    <t>16.1</t>
  </si>
  <si>
    <t>Potrubí kruhové spirálně vinuté z ocelového pozinkovaného plechu. Třída těsnosti C (těsnění tvarovek s gumovým těsněním). Dodávka včetně závěsů a montážního materiálu. Průměr - 100 mm.</t>
  </si>
  <si>
    <t>Výrobce - Lidnab. Průměr - 100 mm.</t>
  </si>
  <si>
    <t>16.2</t>
  </si>
  <si>
    <t>Potrubí kruhové spirálně vinuté z ocelového pozinkovaného plechu. Třída těsnosti C (těsnění tvarovek s gumovým těsněním). Dodávka včetně závěsů a montážního materiálu. Průměr - 125 mm.</t>
  </si>
  <si>
    <t>Výrobce - Lidnab. Průměr - 125 mm.</t>
  </si>
  <si>
    <t>16.3</t>
  </si>
  <si>
    <t>Potrubí kruhové spirálně vinuté z ocelového pozinkovaného plechu. Třída těsnosti C (těsnění tvarovek s gumovým těsněním). Dodávka včetně závěsů a montážního materiálu. Průměr - 160 mm.</t>
  </si>
  <si>
    <t>Výrobce - Lidnab. Průměr - 160 mm.</t>
  </si>
  <si>
    <t>16.4</t>
  </si>
  <si>
    <t>Potrubí kruhové spirálně vinuté z ocelového pozinkovaného plechu. Třída těsnosti C (těsnění tvarovek s gumovým těsněním). Dodávka včetně závěsů a montážního materiálu. Průměr - 200 mm.</t>
  </si>
  <si>
    <t>Výrobce - Lidnab. Průměr - 200 mm.</t>
  </si>
  <si>
    <t>16.5</t>
  </si>
  <si>
    <t>Potrubí kruhové spirálně vinuté z ocelového pozinkovaného plechu. Třída těsnosti C (těsnění tvarovek s gumovým těsněním). Dodávka včetně závěsů a montážního materiálu. Průměr - 213 mm.</t>
  </si>
  <si>
    <t>Výrobce - Lidnab. Průměr - 213 mm.</t>
  </si>
  <si>
    <t>16.6</t>
  </si>
  <si>
    <t>Potrubí kruhové spirálně vinuté z ocelového pozinkovaného plechu. Třída těsnosti C (těsnění tvarovek s gumovým těsněním). Dodávka včetně závěsů a montážního materiálu. Průměr - 225 mm.</t>
  </si>
  <si>
    <t>Výrobce - Lidnab. Průměr - 225 mm.</t>
  </si>
  <si>
    <t>16.7</t>
  </si>
  <si>
    <t>Potrubí kruhové spirálně vinuté z ocelového pozinkovaného plechu. Třída těsnosti C (těsnění tvarovek s gumovým těsněním). Dodávka včetně závěsů a montážního materiálu. Průměr - 250 mm.</t>
  </si>
  <si>
    <t>Výrobce - Lidnab. Průměr - 250 mm.</t>
  </si>
  <si>
    <t>16.8</t>
  </si>
  <si>
    <t>Potrubí kruhové spirálně vinuté z ocelového pozinkovaného plechu. Třída těsnosti C (těsnění tvarovek s gumovým těsněním). Dodávka včetně závěsů a montážního materiálu. Průměr - 315 mm.</t>
  </si>
  <si>
    <t>Výrobce - Lidnab. Průměr - 315 mm.</t>
  </si>
  <si>
    <t>16.9</t>
  </si>
  <si>
    <t>Potrubí kruhové spirálně vinuté z ocelového pozinkovaného plechu. Třída těsnosti C (těsnění tvarovek s gumovým těsněním). Dodávka včetně závěsů a montážního materiálu. Průměr - 355 mm.</t>
  </si>
  <si>
    <t>Výrobce - Lidnab. Průměr - 355 mm.</t>
  </si>
  <si>
    <t>16.10</t>
  </si>
  <si>
    <t>Potrubí kruhové spirálně vinuté z ocelového pozinkovaného plechu. Třída těsnosti C (těsnění tvarovek s gumovým těsněním). Dodávka včetně závěsů a montážního materiálu. Průměr - 400 mm.</t>
  </si>
  <si>
    <t>Výrobce - Lidnab. Průměr - 400 mm.</t>
  </si>
  <si>
    <t>Čtyřhranné potrubí</t>
  </si>
  <si>
    <t>17.1</t>
  </si>
  <si>
    <t>Čtyřhranné potrubí z ocelového pozinkovaného plechu spojovaného přírubami do vnitřního prostředí. Třída těsnosti C. Dodávka včetně závěsů, kotvícího a spojovacího materiálu.</t>
  </si>
  <si>
    <t>Kruhové potrubí - tvarovky</t>
  </si>
  <si>
    <t>Tvarovka kruhová - Koleno</t>
  </si>
  <si>
    <t>Potrubí kruhové spirálně vinuté z ocelového pozinkovaného plechu. Třída těsnosti C (těsnění tvarovek s gumovým těsněním). Dodávka včetně závěsů a montážního materiálu. Max. rozměr - 100.</t>
  </si>
  <si>
    <t>Potrubí kruhové spirálně vinuté z ocelového pozinkovaného plechu. Třída těsnosti C (těsnění tvarovek s gumovým těsněním). Dodávka včetně závěsů a montážního materiálu. Max. rozměr - 125.</t>
  </si>
  <si>
    <t>Potrubí kruhové spirálně vinuté z ocelového pozinkovaného plechu. Třída těsnosti C (těsnění tvarovek s gumovým těsněním). Dodávka včetně závěsů a montážního materiálu. Max. rozměr - 160.</t>
  </si>
  <si>
    <t>Potrubí kruhové spirálně vinuté z ocelového pozinkovaného plechu. Třída těsnosti C (těsnění tvarovek s gumovým těsněním). Dodávka včetně závěsů a montážního materiálu. Max. rozměr - 250.</t>
  </si>
  <si>
    <t>Potrubí kruhové spirálně vinuté z ocelového pozinkovaného plechu. Třída těsnosti C (těsnění tvarovek s gumovým těsněním). Dodávka včetně závěsů a montážního materiálu. Max. rozměr - 315.</t>
  </si>
  <si>
    <t>Potrubí kruhové spirálně vinuté z ocelového pozinkovaného plechu. Třída těsnosti C (těsnění tvarovek s gumovým těsněním). Dodávka včetně závěsů a montážního materiálu. Max. rozměr - 355.</t>
  </si>
  <si>
    <t>Potrubí kruhové spirálně vinuté z ocelového pozinkovaného plechu. Třída těsnosti C (těsnění tvarovek s gumovým těsněním). Dodávka včetně závěsů a montážního materiálu. Max. rozměr - 400.</t>
  </si>
  <si>
    <t>Tvarovka kruhová - Nástavec</t>
  </si>
  <si>
    <t>Tvarovka kruhová - Odbočka</t>
  </si>
  <si>
    <t>Tvarovka kruhová - Přechod</t>
  </si>
  <si>
    <t>Potrubí kruhové spirálně vinuté z ocelového pozinkovaného plechu. Třída těsnosti C (těsnění tvarovek s gumovým těsněním). Dodávka včetně závěsů a montážního materiálu. Max. rozměr - 200.</t>
  </si>
  <si>
    <t>Potrubí kruhové spirálně vinuté z ocelového pozinkovaného plechu. Třída těsnosti C (těsnění tvarovek s gumovým těsněním). Dodávka včetně závěsů a montážního materiálu. Max. rozměr - 213.</t>
  </si>
  <si>
    <t>Potrubí kruhové spirálně vinuté z ocelového pozinkovaného plechu. Třída těsnosti C (těsnění tvarovek s gumovým těsněním). Dodávka včetně závěsů a montážního materiálu. Max. rozměr - 500.</t>
  </si>
  <si>
    <t>Tvarovka kruhová - Uzavření</t>
  </si>
  <si>
    <t>Čtyřhranné potrubí - tvarovky</t>
  </si>
  <si>
    <t>Čtyřhranné potrubí z ocelového pozinkovaného plechu spojovaného přírubami do vnitřního prostředí. Dodávka včetně závěsů, kotvícího a spojovacího materiálu.</t>
  </si>
  <si>
    <t>Výrobce - Lidnab.</t>
  </si>
  <si>
    <t>Izolace potrubí</t>
  </si>
  <si>
    <t>18.1</t>
  </si>
  <si>
    <t>IT - 40 Typ - IT - 40 - čtyřhranné. Výrobek - Isover ORSTECH 45 H. Výrobce - ISOVER.</t>
  </si>
  <si>
    <t>Výrobek - Isover ORSTECH 45 H. Výrobce - ISOVER.</t>
  </si>
  <si>
    <t>Nemateriálové položky</t>
  </si>
  <si>
    <t>NP.01.01</t>
  </si>
  <si>
    <t>NP - Doprava materiálu</t>
  </si>
  <si>
    <t>NP.01.02</t>
  </si>
  <si>
    <t>NP - Individuální zkoušky</t>
  </si>
  <si>
    <t>NP.01.03</t>
  </si>
  <si>
    <t>NP - Jemné zaregulování</t>
  </si>
  <si>
    <t>NP.01.04</t>
  </si>
  <si>
    <t>NP - Montáž</t>
  </si>
  <si>
    <t>NP.01.05</t>
  </si>
  <si>
    <t>NP - Ostatní dodavatelem specifikované položky</t>
  </si>
  <si>
    <t>NP.01.06</t>
  </si>
  <si>
    <t>NP - Provedení kompletních zkoušek</t>
  </si>
  <si>
    <t>NP.01.07</t>
  </si>
  <si>
    <t>NP - Uvedení do provozu</t>
  </si>
  <si>
    <t>NP.01.08</t>
  </si>
  <si>
    <t>NP - Vypracování projektu skutečného provedení</t>
  </si>
  <si>
    <t>NP.01.09</t>
  </si>
  <si>
    <t>NP - Vypracování provozních řádů</t>
  </si>
  <si>
    <t>NP.01.10</t>
  </si>
  <si>
    <t>NP - Zařízení staveniště</t>
  </si>
  <si>
    <t>NP.01.11</t>
  </si>
  <si>
    <t>NP - Zaškolení obsluhy</t>
  </si>
  <si>
    <t>NP.01.12</t>
  </si>
  <si>
    <t>NP - Zpracování výrobně dodavatelské dokumentace</t>
  </si>
  <si>
    <t>Celkem</t>
  </si>
  <si>
    <t>Cenová nabídka</t>
  </si>
  <si>
    <t>Název zakázky:</t>
  </si>
  <si>
    <t>M-252965 Lesovna CZU</t>
  </si>
  <si>
    <t>Vypracoval:</t>
  </si>
  <si>
    <t>Ing. Petr Antoch</t>
  </si>
  <si>
    <t>Zákazník:</t>
  </si>
  <si>
    <t>Firma:</t>
  </si>
  <si>
    <t>Irimon spol. s r.o.</t>
  </si>
  <si>
    <t>Telefon:</t>
  </si>
  <si>
    <t>E-mail:</t>
  </si>
  <si>
    <t>PetrAntoch@irimon.cz</t>
  </si>
  <si>
    <t>Obj. č.</t>
  </si>
  <si>
    <t>Model</t>
  </si>
  <si>
    <t>Jedn.</t>
  </si>
  <si>
    <t>Ceníková
cena
Kč bez DPH</t>
  </si>
  <si>
    <t>Nabídka
celkem
Kč bez DPH</t>
  </si>
  <si>
    <t>Ovládací systém a senzory</t>
  </si>
  <si>
    <t>HPC-401-E</t>
  </si>
  <si>
    <t>HPC 401-E, WiFi, Hydrawise, 4 sekce, exteriérová | Profesionální internetová ovládací jednotka PRO-HPC, ovládaní přes webové rozhraní (prohlížeč, smartphone), 4 sekce, rozšiřitelná až na 23 sekcí resp. na 32 s dekodérovým modulem (+1 hl. ventil), interní transformátor, 2x senzorový vstup.</t>
  </si>
  <si>
    <t>RAIN-CLIK</t>
  </si>
  <si>
    <t>Rain Clik - čidlo srážek s okamžitou aktivací | Senzor srážek s funkcí Quick Response (okamžitá aktivace - 2-5 min), zpětná deaktivace do 4 hod., regulace rychlosti vysychání, ALU konzole, 24 V nebo 9 V .</t>
  </si>
  <si>
    <t>DBO-B6-L</t>
  </si>
  <si>
    <t>Vodotěsný konektor DBO (vel. L) | Pro vodiče 0,8-2,5 mm² dvoudílné (žlutomodrá kabelová spojka),  středně velké tělo, pro spojení 2-6 vodičů, náhrada za DBY.</t>
  </si>
  <si>
    <t>Potrubí a tvarovky pro rozvody AZS</t>
  </si>
  <si>
    <t>25PN60LD25</t>
  </si>
  <si>
    <t>PE-LD/ES (PN 6) - návin - 25 m | 25x2,3 mm, PN 6, velmi kvalitní PE potrubí pro sekční rozvody AZS, návin 25 m, cena uvedena za 1 m</t>
  </si>
  <si>
    <t>214-250</t>
  </si>
  <si>
    <t xml:space="preserve">CONNECTO - T - kusy | 25mm - Mechanická tvarovka pro spojování potrubí z nízkohustotního polyethylenu PE-LD a středněhustotního polyethylenu PE-MD, zelená </t>
  </si>
  <si>
    <t>213-250</t>
  </si>
  <si>
    <t xml:space="preserve">CONNECTO - Kolena | 25mm - Mechanická tvarovka pro spojování potrubí z nízkohustotního polyethylenu PE-LD a středněhustotního polyethylenu PE-MD, 25 mm, zelená </t>
  </si>
  <si>
    <t>Soubor tvarovek PE, napojení na přípojný bod vyvedený na střechu od ZTI + rezerva</t>
  </si>
  <si>
    <t>Mikrozávlaha</t>
  </si>
  <si>
    <t>ITA1630100-21</t>
  </si>
  <si>
    <t>TANDEM-IR 16mm - 2,1 l/h, (100 m) | Kapkovací potrubí 16 mm, balení 100 m - spon 30 cm, zdvojený cylindrický kapkovač 2,1 l/h, nadzemní aplikace, cena uvedena za 1 m</t>
  </si>
  <si>
    <t>848-160</t>
  </si>
  <si>
    <t>Hlavice 1" se 4 vývody 16 mm, ABS | Nástrčná tvarovka se závitem pro kapkovací potrubí 16 mm Tandem/Super GS, 4 vývody 16 mm x vnitřní 1" závit, extra pevný černý ABS</t>
  </si>
  <si>
    <t>211-25D</t>
  </si>
  <si>
    <t xml:space="preserve">CONNECTO - Závitové DG přechody s vnějším závitem | 25x1" - Mechanická tvarovka pro spojování potrubí z nízkohustotního polyethylenu PE-LD a středněhustotního polyethylenu PE-MD, vnější závit, zelená </t>
  </si>
  <si>
    <t>PDL-16N</t>
  </si>
  <si>
    <t>Zemní úchyt PDL pro kapk. potrubí 16 mm - černý - NEW | Zemní úchy 16 mm, jednostranný, dlouhý 18 cm, s vyšší fixační schopností, nežli ostatní běžné úchyty délky 14-15 cm INOVOVANÝ DESIGN 2022</t>
  </si>
  <si>
    <t>823-160</t>
  </si>
  <si>
    <t>QJ 16 - koleno 90° - PP | Nástrčná tvarovka s převlečnou matkou pro připojení pružného potrubí IRIMON Quick Joint QJ16, nebo potrubí PE, 16x16 mm, černá, PP, PN4</t>
  </si>
  <si>
    <t>814-160</t>
  </si>
  <si>
    <t>QJ 16 - T kus - PP | Nástrčná tvarovka s převlečnou matkou pro připojení pružného potrubí IRIMON Quick Joint QJ16, nebo potrubí PE, 16x16x16 mm, černá, PP, PN4</t>
  </si>
  <si>
    <t>813-160-GRN</t>
  </si>
  <si>
    <t xml:space="preserve">QJ 16 - zátka - PP | Nástrčná tvarovka s převlečnou matkou pro připojení pružného potrubí IRIMON Quick Joint QJ16, nebo potrubí PE, 16 mm, černá, PP, PN4
</t>
  </si>
  <si>
    <t>810-160</t>
  </si>
  <si>
    <t>QJ 16 - spojka přímá - PP | Nástrčná tvarovka s převlečnou matkou pro připojení pružného potrubí IRIMON Quick Joint QJ16, nebo potrubí PE, 16x16 mm, černá, PP, PN4</t>
  </si>
  <si>
    <t>Svěrná objímka pro kapk. potrubí 16 mm | Zajišťující prvek velikosti 15 - 16 mm pro zajištění spoje 16mm nástrčné tvarovky s kapkovacím potrubím</t>
  </si>
  <si>
    <t>Hlavní sestava - napojení na vodní zdroj</t>
  </si>
  <si>
    <t>570-409</t>
  </si>
  <si>
    <t>DG přechod s vnějším kovovým závitem | PP-R tvarovka, 32x1", vnější kovový závit, PN 20</t>
  </si>
  <si>
    <t>230-320</t>
  </si>
  <si>
    <t xml:space="preserve">Mosazná šroubení přímá | 1" přímé s plochým klingeritovým těsněním - rozebíratelné, PN 10 </t>
  </si>
  <si>
    <t>471-320P</t>
  </si>
  <si>
    <t>Kulový ventil FF s pákou - dlouhý závit | 1", vnitřní závity, dlouhý závit, červená páka, PN16</t>
  </si>
  <si>
    <t>FK06-1AA</t>
  </si>
  <si>
    <t>MINI PLUS-FK filtr 1" | Filtr 1" (DN25), filtrační vložka 155 mesh, PN 16, vestavěný nastavitelný REDUKČNÍ VENTIL, odkalovací ventil, Q(max)= 1,2 l/s</t>
  </si>
  <si>
    <t>470-320</t>
  </si>
  <si>
    <t>Zpětná klapka - s mosaznou záklopkou | 1" pružinová celomosazná, PN 16</t>
  </si>
  <si>
    <t>600.58-32C</t>
  </si>
  <si>
    <t>Mosazné závitové redukce | 1" x 3/4", vnější / vnitřní závit</t>
  </si>
  <si>
    <t>HC-075-FLOW-B</t>
  </si>
  <si>
    <t>HC-075-FLOW, vodoměr s impulzním výstupem, 3/4" | Vodoměr s impulzním výstupem. Pro ovládací jednotky Hunter Hydrawise. Připojení 3/4", vnější závit těla vodoměru 1", detekce průsaků, monitorování průtoku.</t>
  </si>
  <si>
    <t>ICV101GB</t>
  </si>
  <si>
    <t>ICV, 1" FF, 14 bar | Elektromagnetický ventil s cívkou 24 V AC a regulací průtoku. Rozsah pracovních tlaků 1,5 - 14 bar, vhodný pro hlavní sestavy automatického závlahového systému.</t>
  </si>
  <si>
    <t>600.57-320</t>
  </si>
  <si>
    <t>Mosazné závitové dvojniply | 1", vnější závity</t>
  </si>
  <si>
    <t>750-32B</t>
  </si>
  <si>
    <t>Mosazné závitové redukované T-kusy | 1"x1/2"x1", vnitřní závity</t>
  </si>
  <si>
    <t>190-200P</t>
  </si>
  <si>
    <t>Kulový ventil MM s pákou/motýlkem - standardní závit | 1/2", vnější závity, standardní závit, červená páka, PN16</t>
  </si>
  <si>
    <t>Adaptér pro kompresor s vnitřním závitem 1/2" | Adaptér pro kompresory - vsuvka s vnitřním závitem 1/2", PN 35, doporučený tlak pro zazimování 4 -6 bar, např. přes GEKA přechod s vnějším závitem</t>
  </si>
  <si>
    <t>Různé</t>
  </si>
  <si>
    <t>TAN-80</t>
  </si>
  <si>
    <t>Těsnící provázek TANGIT délka 80 m | Pro těsnění závitů, 80 m (až 200 1/2"závitů)</t>
  </si>
  <si>
    <t>12-12-075AL</t>
  </si>
  <si>
    <t xml:space="preserve">Velmi pevná teflonová těsnící páska, 12 mm, 12 m | 12 mm x 12 m x 0,075 mm, kvalitní a léty osvědčená pevná páska vhodná pro těsnění všech plastových závitů, (bílý nebo modrý obal) </t>
  </si>
  <si>
    <t>Elektroinstalace a el. zapojení</t>
  </si>
  <si>
    <t>2X15-100</t>
  </si>
  <si>
    <t>CYKY-O 2x1,5 (CYKY 2Dx1,5) | Dvoužilový zemní kabel vhodný například pro 1 elektromagnetický ventil nebo čidlo, balení ve smotku 100 m, cena uvedena za 1 m.</t>
  </si>
  <si>
    <t>kabel-stin</t>
  </si>
  <si>
    <t>Stíněný kabel TCEPKPFLE 1X4X0,6 | Stíněný zemní kabel, odolný UV, vhodný pro připojení senzorů (vodoměrů, tlakových senzorů). Metráž.</t>
  </si>
  <si>
    <t>Ostatní pracovní činnosti</t>
  </si>
  <si>
    <t xml:space="preserve">Montáž zavlažovacího systému </t>
  </si>
  <si>
    <t>Zemní práce, uložení zeminy, zásyp, odpovídající hutnění</t>
  </si>
  <si>
    <t>Provedení a zapojení elektroinstalace</t>
  </si>
  <si>
    <t>Doprava materiálu a osob</t>
  </si>
  <si>
    <t>Rekapitulace</t>
  </si>
  <si>
    <t>Doporučená ceníková cena - komponenty</t>
  </si>
  <si>
    <t>bez DPH</t>
  </si>
  <si>
    <t>Cena instalace a souvisejících činnosti</t>
  </si>
  <si>
    <t>Nabídková cena CELKEM</t>
  </si>
  <si>
    <t>21%</t>
  </si>
  <si>
    <t>Celkem k úhradě</t>
  </si>
  <si>
    <t>vč. DPH</t>
  </si>
  <si>
    <t>Ze dne:</t>
  </si>
  <si>
    <t>25.04.2025</t>
  </si>
  <si>
    <t>Platnost nabídky:</t>
  </si>
  <si>
    <t>Není uvedena</t>
  </si>
  <si>
    <t>Poř.</t>
  </si>
  <si>
    <t>jednotková cena</t>
  </si>
  <si>
    <t>cena celkem</t>
  </si>
  <si>
    <t>10: Elektroinstalace</t>
  </si>
  <si>
    <t>1010: el. zařízení - komplety</t>
  </si>
  <si>
    <t>Svítidla jsou samostatnou dodávkou a nejsou obsažena v tomto seznamu. Specifikace viz. architektonická část</t>
  </si>
  <si>
    <t>Koncové prvky je nutné koordinovat s arch. výkresy umístění koncových prvků. Design vyplývá z arch. výkresů. Společné rámečky je nutno přepočítat dle finálního umístění koncových prvků</t>
  </si>
  <si>
    <t>Obecně se všechny koncové prvky určují pro přiznanou montáž</t>
  </si>
  <si>
    <t>1.</t>
  </si>
  <si>
    <t>ZAŘ</t>
  </si>
  <si>
    <t>Strojek vypínače KNX 2(4) tl. Včetně instalační krabice, krytu a rámečku</t>
  </si>
  <si>
    <t>2.</t>
  </si>
  <si>
    <t>Strojek vypínače KNX 2(4) tl. Včetně instalační krabice, krytu a rámečku s těsněním IP44 - venkovní</t>
  </si>
  <si>
    <t>3.</t>
  </si>
  <si>
    <t>Strojek vypínače jednopólového, řazení č.1 včetně krycí klapky a krabice pro povrchovou montáž, IP44</t>
  </si>
  <si>
    <t>4.</t>
  </si>
  <si>
    <t>Strojek vypínače jednopólového, řazení č.1 včetně krycí klapky a krabice pro povrchovou montáž</t>
  </si>
  <si>
    <t>5.</t>
  </si>
  <si>
    <t>Strojek přepínače střídavého č.6 včetně krycí klapky a krabice pro povrchovou montáž</t>
  </si>
  <si>
    <t>6.</t>
  </si>
  <si>
    <t>Zásuvka 230V 16A 2P+T. Instalace povrchová, včetně instalační krabice, krytu a rámečku</t>
  </si>
  <si>
    <t>7.</t>
  </si>
  <si>
    <t>Zásuvka 230V 16A 2P+T. Instalace povrchová, včetně instalační krabice, krytu a rámečku, venkovní provedení IP 44</t>
  </si>
  <si>
    <t>8.</t>
  </si>
  <si>
    <t>POZN.</t>
  </si>
  <si>
    <t>Rámečky jsou uvedeny jako součást přístroje, viz. položky výše. V případě společných rámečků udělat přepočet při realizaci dle finálního umístění. V rámci přisazené montáže nemusí být společné rámečky zahrnuty neboť nemsí být v sortimentu vybraného designu.</t>
  </si>
  <si>
    <t>9.</t>
  </si>
  <si>
    <t>elektroinstalační krabice včetně svorkovnice 3P do KP68 pro napojení zařízení . Svorky dle kabelu a zařízení, Včetně krytu do 1M rámečku</t>
  </si>
  <si>
    <t>10.</t>
  </si>
  <si>
    <t>elektroinstalační krabice včetně svorkovnice 5P do KP68 pro napojení zařízení . Svorky dle kabelu a zařízení, Včetně krytu do 1M rámečku</t>
  </si>
  <si>
    <t>11.</t>
  </si>
  <si>
    <t>Podlahový box 4 MOD, včetně 2x zásuvky 230V, 2x zásuvky DATA 2 porty</t>
  </si>
  <si>
    <t>12.</t>
  </si>
  <si>
    <t>Podlahový box 4 MOD, Bez zásuvek - volné zakončení - pro mobilní pulty</t>
  </si>
  <si>
    <t>13.</t>
  </si>
  <si>
    <t>Media box pod omítkového typu s krycím panelem za IAT/LCD v učebnách s modulovým prostorem pro 2x 230V, 1x DATA 2p. Včetně</t>
  </si>
  <si>
    <t>14.</t>
  </si>
  <si>
    <t>Pohybové/přítomnostní čidlo stropní s nastavením času doběhu, pro spínání 230V zátěže</t>
  </si>
  <si>
    <t>15.</t>
  </si>
  <si>
    <t>Pohybová čidla budou před dodáním vzorkována. Na toaletách a v místnosti odpočinu (knihovna, čítárna, apod.) se uvažují čidla s větší mírou citlivosti. S Arch. konzultovat osazení zapuštěné varianty.</t>
  </si>
  <si>
    <t>16.</t>
  </si>
  <si>
    <t>Pohybové čidlo nástěné, 230V</t>
  </si>
  <si>
    <t>17.</t>
  </si>
  <si>
    <t>Instalační box s 2x rele/stykačm c230V/10A pro předání kontaktu spínání světel WC do MaR, plný kryt, kabelové prostupky. Instalace nad podhled</t>
  </si>
  <si>
    <t>atyp</t>
  </si>
  <si>
    <t>18.</t>
  </si>
  <si>
    <t>Tlačítko požární "TOTAL STOP" včetně ochranného skla, spínacích a rozpínacích kontaktů, kompletní - červené</t>
  </si>
  <si>
    <t>19.</t>
  </si>
  <si>
    <t>elektroinstalační krabice, pomocná, pro svorkové propoje. Povrchová montáž</t>
  </si>
  <si>
    <t>20.</t>
  </si>
  <si>
    <t>Svorkovnice WAGO 3P-5P, 1,5-2,5qmm, 100ks bal.</t>
  </si>
  <si>
    <t>bal.</t>
  </si>
  <si>
    <t>1020: el. zařízení - svítidla</t>
  </si>
  <si>
    <t>odhad !</t>
  </si>
  <si>
    <r>
      <t xml:space="preserve">Svítidla budou dodána </t>
    </r>
    <r>
      <rPr>
        <b/>
        <sz val="10"/>
        <color rgb="FFFF0000"/>
        <rFont val="Roboto Condensed"/>
      </rPr>
      <t>kompletní, včetně potřebných krytů, zdrojů světel, DALI předřadníků a napájecích zdrojů, příslušenství pro provoz, instalačního materiálu a instalace</t>
    </r>
  </si>
  <si>
    <t>Svítidla budou před dodáním vzorkována a schválena architekty. Dále jsou uvedeny zadané typy plynoucí z arch. řešení. PD elektro má zohlednit pouze počty. Dodávky budou sestaveny dle zadání v arch. části!</t>
  </si>
  <si>
    <r>
      <t xml:space="preserve">Svítidlo typ "A" - </t>
    </r>
    <r>
      <rPr>
        <sz val="10"/>
        <rFont val="Roboto Condensed"/>
      </rPr>
      <t>Přisazené svítidlo soc. zázemí. Kompletní dle arch. zadání</t>
    </r>
  </si>
  <si>
    <r>
      <t xml:space="preserve">Svítidlo typ "D" - </t>
    </r>
    <r>
      <rPr>
        <sz val="10"/>
        <rFont val="Roboto Condensed"/>
      </rPr>
      <t>Přisazené svítidlo technického zázemí. Kompletní dle arch. zadání</t>
    </r>
  </si>
  <si>
    <r>
      <t xml:space="preserve">Svítidlo typ "Bc" - </t>
    </r>
    <r>
      <rPr>
        <sz val="10"/>
        <rFont val="Roboto Condensed"/>
      </rPr>
      <t>Přisazené svítidlo nasvětlení vstupu. Kompletní dle arch. zadání, venkovní</t>
    </r>
  </si>
  <si>
    <r>
      <t xml:space="preserve">Svítidlo typ "Bb" - </t>
    </r>
    <r>
      <rPr>
        <sz val="10"/>
        <rFont val="Roboto Condensed"/>
      </rPr>
      <t>Přisazené svítidlo nasvětlení vstupu. Kompletní dle arch. zadání, venkovní</t>
    </r>
  </si>
  <si>
    <r>
      <t xml:space="preserve">Svítidlo typ "C1v" - </t>
    </r>
    <r>
      <rPr>
        <sz val="10"/>
        <rFont val="Roboto Condensed"/>
      </rPr>
      <t>Přisazené svítidlo schodiště. Kompletní dle arch. zadání, venkovní</t>
    </r>
  </si>
  <si>
    <r>
      <t xml:space="preserve">Svítidlo typ "C1" - </t>
    </r>
    <r>
      <rPr>
        <sz val="10"/>
        <rFont val="Roboto Condensed"/>
      </rPr>
      <t>Přisazené svítidlo pro nasvětlení učebny. Kompletní dle arch. zadání - DALI</t>
    </r>
  </si>
  <si>
    <r>
      <t xml:space="preserve">Svítidlo typ "C2a" - </t>
    </r>
    <r>
      <rPr>
        <sz val="10"/>
        <rFont val="Roboto Condensed"/>
      </rPr>
      <t>Přisazené svítidlo pro nasvětlení učebny. Kompletní dle arch. zadání - DALI</t>
    </r>
  </si>
  <si>
    <r>
      <t xml:space="preserve">Svítidlo typ "C2b" - </t>
    </r>
    <r>
      <rPr>
        <sz val="10"/>
        <rFont val="Roboto Condensed"/>
      </rPr>
      <t>Přisazené svítidlo pro nasvětlení učebny. Kompletní dle arch. zadání - DALI</t>
    </r>
  </si>
  <si>
    <r>
      <t xml:space="preserve">Svítidlo typ "Ea,Eb,Ec,Ed,Ee" - </t>
    </r>
    <r>
      <rPr>
        <sz val="10"/>
        <rFont val="Roboto Condensed"/>
      </rPr>
      <t>Přisazené svítidlo pro nasvětlení učebny. Kompletní dle arch. zadání - DALI</t>
    </r>
  </si>
  <si>
    <r>
      <t xml:space="preserve">Svítidlo typ "F2" - </t>
    </r>
    <r>
      <rPr>
        <sz val="10"/>
        <rFont val="Roboto Condensed"/>
      </rPr>
      <t>Přisazené svítidlo pro nasvětlení učebny. Kompletní dle arch. zadání - DALI</t>
    </r>
  </si>
  <si>
    <r>
      <t xml:space="preserve">Svítidlo typ "G" - </t>
    </r>
    <r>
      <rPr>
        <sz val="10"/>
        <rFont val="Roboto Condensed"/>
      </rPr>
      <t>Přisazené svítidlo pro nasvětlení učebny. Kompletní dle arch. zadání - DALI</t>
    </r>
  </si>
  <si>
    <r>
      <t>Svítidlo typ "H" - Zemní</t>
    </r>
    <r>
      <rPr>
        <sz val="10"/>
        <rFont val="Roboto Condensed"/>
      </rPr>
      <t xml:space="preserve"> svítidlo pro zelené střechy. Kompletní dle arch. zadání </t>
    </r>
  </si>
  <si>
    <r>
      <rPr>
        <b/>
        <sz val="10"/>
        <rFont val="Roboto Condensed"/>
      </rPr>
      <t xml:space="preserve">NO1 - </t>
    </r>
    <r>
      <rPr>
        <sz val="10"/>
        <rFont val="Roboto Condensed"/>
      </rPr>
      <t>Svítidlo nouzové, stropní, spotové s napájecím zdrojem, akumulátorem, krytem. Včetně montážního materiálu</t>
    </r>
  </si>
  <si>
    <r>
      <rPr>
        <b/>
        <sz val="10"/>
        <rFont val="Roboto Condensed"/>
      </rPr>
      <t xml:space="preserve">NO3 - </t>
    </r>
    <r>
      <rPr>
        <sz val="10"/>
        <rFont val="Roboto Condensed"/>
      </rPr>
      <t>Svítidlo nouzové, stropní, spotové s napájecím zdrojem, akumulátorem, krytem. Včetně montážního materiálu</t>
    </r>
  </si>
  <si>
    <r>
      <rPr>
        <b/>
        <sz val="10"/>
        <rFont val="Roboto Condensed"/>
      </rPr>
      <t xml:space="preserve">NO5 - </t>
    </r>
    <r>
      <rPr>
        <sz val="10"/>
        <rFont val="Roboto Condensed"/>
      </rPr>
      <t>Svítidlo nouzové s piktogramem směru úniku, napájecím zdroje, akumulátorem, krytem. Včetně montážního materiálu</t>
    </r>
  </si>
  <si>
    <r>
      <rPr>
        <b/>
        <sz val="10"/>
        <rFont val="Roboto Condensed"/>
      </rPr>
      <t xml:space="preserve">NO6,7 - </t>
    </r>
    <r>
      <rPr>
        <sz val="10"/>
        <rFont val="Roboto Condensed"/>
      </rPr>
      <t>Svítidlo nouzové, nástěnné, spotové s napájecím zdrojem, akumulátorem, krytem. Včetně montážního materiálu</t>
    </r>
  </si>
  <si>
    <t>1030: Rozváděče - komplety</t>
  </si>
  <si>
    <t>Hlavní rozváděč RH</t>
  </si>
  <si>
    <t>1.01</t>
  </si>
  <si>
    <r>
      <t xml:space="preserve">Podléhá vypracování dílenské/výrobní dokumentace </t>
    </r>
    <r>
      <rPr>
        <b/>
        <i/>
        <sz val="10"/>
        <rFont val="Roboto Condensed"/>
      </rPr>
      <t>- výrobek</t>
    </r>
  </si>
  <si>
    <t>1.02</t>
  </si>
  <si>
    <t>Viz. příloha požadavky na výrobky, obvodové schéma, výkres číslo 301</t>
  </si>
  <si>
    <t>Hlavní ochranná přípojnice +MET (HOP)</t>
  </si>
  <si>
    <t>Revize přípojkové rozvodnice - doplnění pojistek pro budovu</t>
  </si>
  <si>
    <t>3.01</t>
  </si>
  <si>
    <t>ZAŘČ</t>
  </si>
  <si>
    <t>100A gG</t>
  </si>
  <si>
    <t>1040: Kabeláž, úložné konstrukce, příslušenství</t>
  </si>
  <si>
    <t>POZN</t>
  </si>
  <si>
    <t>Kabeláž odečtena z projektové dokumentace a násobena pomocí koeficientů s ohledem na vedení kabelové trasy. Doporučením PD je zajištění ceny za metrové délky kabelů. Uvedené délky ve VV jsou informační. Na toto je potřeba pamatovat v rámci přípravy cenové nabídky. Délky průřezů nad 6 qmm a úložné konstrukce je nutné zaměřit při realizaci na základě založení kabelové trasy. Následně dodat na stavbu v potřebných délkách. Dle skutečného vedení tras.</t>
  </si>
  <si>
    <t>kabel CYKY-J 3x1,5 qmm</t>
  </si>
  <si>
    <t>kabel CYKY-J 3x2,5 qmm</t>
  </si>
  <si>
    <t>kabel CYKY-O 3x1,5 qmm</t>
  </si>
  <si>
    <t>kabel CYKY-O 3x2,5 qmm</t>
  </si>
  <si>
    <t>kabel CYKY-J 5x1,5 qmm</t>
  </si>
  <si>
    <t>kabel CYKY-J 5x2,5 qmm</t>
  </si>
  <si>
    <t>kabel CYKY-O 5x1,5 qmm</t>
  </si>
  <si>
    <t>kabel CYKY-J 5x4 qmm</t>
  </si>
  <si>
    <t>kabel CYKY-J 5x6 qmm</t>
  </si>
  <si>
    <t>kabel 1-CYKY 4x50 qmm</t>
  </si>
  <si>
    <t>volné vodiče CY/A 1,5;2,5;4 - dle potřeby</t>
  </si>
  <si>
    <t>kabel CYA ZŽ 10 qmm</t>
  </si>
  <si>
    <t>kabel CYA ZŽ 16 qmm</t>
  </si>
  <si>
    <t>kabel JYTY 2x1,5</t>
  </si>
  <si>
    <t>kabel JYTY 4x1</t>
  </si>
  <si>
    <t>kabel JYTY 7x1</t>
  </si>
  <si>
    <t>kabel JYSTY 2x2x0,8</t>
  </si>
  <si>
    <t>kabel JYSTY 3x2x0,8</t>
  </si>
  <si>
    <t>kabel JYSTY 4x2x0,8</t>
  </si>
  <si>
    <t>kabel JYSTY 5x2x0,8</t>
  </si>
  <si>
    <t>21.</t>
  </si>
  <si>
    <t>PRAFlaDur-J 3x1,5 qmm</t>
  </si>
  <si>
    <t>22.</t>
  </si>
  <si>
    <t>Kabel EIB/KNX (2x2x0,8)</t>
  </si>
  <si>
    <t>23.</t>
  </si>
  <si>
    <t>Trubky instalační ohebné, průměrů 16,20,25,32,45,50,60 mm dle potřeby použití</t>
  </si>
  <si>
    <t>24.</t>
  </si>
  <si>
    <t>Trubky instalační plné, d25;32 mm pro přiznané rozvody. Dle výběru architekta - kovové</t>
  </si>
  <si>
    <t>25.</t>
  </si>
  <si>
    <t>Sortiment pro přizanné vedení, instalační kolena, T kusy, zátky, apod. pro trubky d25;32 mm - kovové</t>
  </si>
  <si>
    <t>26.</t>
  </si>
  <si>
    <t>Příchytky pro trubky, počítáno pro 0,5-1m délky, včetně kotvícího materiálu - kovové</t>
  </si>
  <si>
    <t>27.</t>
  </si>
  <si>
    <r>
      <t xml:space="preserve">Kabelová  průchodka (plyno-vodo těsná ) včetně systémového příslušenství, (např. typ HSI 150 K/x , BETTRA ) </t>
    </r>
    <r>
      <rPr>
        <b/>
        <sz val="10"/>
        <rFont val="Roboto Condensed"/>
      </rPr>
      <t>Dodávka stavby</t>
    </r>
  </si>
  <si>
    <t>28.</t>
  </si>
  <si>
    <t>Trubka instalační  KOPOFLEX KF09075 s protahovacím drátem</t>
  </si>
  <si>
    <t>29.</t>
  </si>
  <si>
    <t>Trubky KOPOFLEX použít dle koordinační realizace tras. Vhodnost použití daného průměru bude ověřena při realizaci na základě místních podmínek</t>
  </si>
  <si>
    <t>30.</t>
  </si>
  <si>
    <t>Příslušenství pro trubky KOPOFLEX (koncovky, spojky, apod.)</t>
  </si>
  <si>
    <t>31.</t>
  </si>
  <si>
    <t>Potřeba plynoucí z realizace</t>
  </si>
  <si>
    <t>32.</t>
  </si>
  <si>
    <t>Instalační krabice KT125, dle potřeby, protahovací</t>
  </si>
  <si>
    <t>33.</t>
  </si>
  <si>
    <t>Instalační krabice typu KPR 68 / v provedení instalace do dřevěné konstrukce</t>
  </si>
  <si>
    <t>34.</t>
  </si>
  <si>
    <t>Instalační krabice přístrojové/protahovací (var. S víčkem) v provedení instalace na dřevěné konstrukce - kovové</t>
  </si>
  <si>
    <t>35.</t>
  </si>
  <si>
    <t>Kabelkové příchytky pro volně vedené kabely nad podhledem včetně kotvícího materiálu (bal. 100 ks)</t>
  </si>
  <si>
    <t>36.</t>
  </si>
  <si>
    <t>Prvek pro instalci zásuvek a vypínačů do zateplení, KEZxxxx</t>
  </si>
  <si>
    <t>37.</t>
  </si>
  <si>
    <t>Konstrukce pro stoupací vedení včetně kotvícího materiálu. Š50-200</t>
  </si>
  <si>
    <t>38.</t>
  </si>
  <si>
    <t>kabelové žlaby použít dle koordinační realizace tras. Vhodnost použití daného rozměru bude ověřena při realizaci na základě místních podmínek</t>
  </si>
  <si>
    <t>1050: Zemnící a jímací soustava</t>
  </si>
  <si>
    <t>Spadá do kategorie vyhrazených technických zařízení II, a proto je nutné v souladu s ustanovením v TZ vypracovat dílenskou dokumentaci zhotovitele. Podléhá samostatné revizi.
PD uvádí referenční materiály, které se mohou měnit na základě konkrétních navržených způsobů řešení v realizační PD dodavatele.
Pro účely nacenění díla je nutné brát tyto položky jako informativní.</t>
  </si>
  <si>
    <t>V4A 30x3,5, VOLNĚ</t>
  </si>
  <si>
    <t>DRÁT ZEMNÍCÍ V4A 10 BEZ PVC, VOLNĚ</t>
  </si>
  <si>
    <t>EKVIPOTENCIONÁLNÍ SVORKOVNICE MET</t>
  </si>
  <si>
    <t>VODIČ CYA 25 ŽL/Z – SPOJENÍ ZÁKLADOVÉHO ZEMNIČE S VÝVODEM PRO MET</t>
  </si>
  <si>
    <t>UZEMNĚNÍ A POSPOJOVÁNÍ</t>
  </si>
  <si>
    <t>DRÁT 8 ALMGSI, PEVNĚ</t>
  </si>
  <si>
    <t>SK SVORKY + SVORKY/OBJÍMKY PRO PŘIPOJENÍ KOVOVÝCH KONSTRUKCÍ STAVBY NA STŘEŠE</t>
  </si>
  <si>
    <t xml:space="preserve">DRŽÁK VEDENÍ NA STĚNĚ (DRŽÁK VEDENÍ S UMĚLOHMOTNOU PODLOŽKOU. DRŽÁK VEDENÍ PRO MONTÁŽ NA STĚNU, MATERIÁL DRŽÁKU VEDENÍ NEREZ, UCHYCENÍ VEDENÍ PEVNÉ, ROZSAH DRŽÁKU (PRŮM.) 8/10MM, </t>
  </si>
  <si>
    <t>DRŽÁK VEDENÍ PRO UCHYCENÍ DRÁTŮ A PÁSKŮ NA NA STŘEŠE POD TAŠKY V PŘÍPADĚ INSTALACE NAD KRYTINU (MATERIÁL DRŽÁKU UMĚLÁ HMOTA, BARVA DRŽÁKU VEDENÍ ŠEDÁ, PRŮMĚR DRÁTU 8 mm, DÉLKA VZPĚRY 205 mm, VÝŠKA DRŽÁKU 36 mm, VNITŘNÍ ZÁVIT M8, MOŽNOST UPEVNĚNÍ/PŘIPOJENÍ - LEHKÉ VYTVAROVÁNÍ PODLE DRÁŽEK TAŠKY)</t>
  </si>
  <si>
    <t xml:space="preserve">HROMOSVOD </t>
  </si>
  <si>
    <t>PODPŮRNÁ TRUBKA PRO VODIČ S VYSOKONAPĚŤOVOU IZOLACÍ "s=75", PODPŮRNÁ TRUBKA S VNITŘNÍM PŘIPOJENÍM A PRUŽINOVOU PA SVORKOU.  
S KRATKOU JÍMACÍ TYČÍ (JÍMACÍ TYČ Ø 22/16/10 mm, DÉLKA 1000mm ( MATERIÁL JÍMACÍ TYČE - AL, DÉLKA JÍMACÍ TYČE - 1000mm, MATERIÁL PODPŮRNÉ TRUBKY - GFK/AL, DÉLKA PODPŮRNÉ TRUBKY - 3200mm,  VNĚJŠÍ PRŮMĚR - 50mm, DÉLKA IZOLAČNÍ ČÁSTI - 1535mm, SÍLA STĚNY TRUBKY - 4 mm, KOEFICIENT MATERIÁLU Km - 0,7, TEPLOTA PROSTŘEDÍ -50 °C ... +100 °C, PROVEDENÍ - ODOLNOST PROTI UV ZÁŘENÍ, POUZDRO 60 X 5 mm, MAX. VOLNÁ DÉLKA S JÍMACÍ TYČÍ (MONTÁŽ NA STĚNU)- 3600mm, MAX. RYCHLOST NÁRAZOVÉHO VĚTRU (MONTÁŽ NA STĚNU, 1X VYSOKONAPĚŤOVÝ VODIČ s75 UVNITŘ)- 237 km/h, MAX. RYCHLOST NÁRAZOVÉHO VĚTRU (MONTÁŽ NA STĚNU, 1X VYSOKONAPĚŤOVÝ VODIČ s75 VNĚ)-222 km/h, MAX. RYCHLOST NÁRAZOVÉHO VĚTRU (MONTÁŽ NA STĚNU, 4X VYSOKONAPĚŤOVÝ VODIČ s75 VNĚ)- 194 km/h, NORMA DIN IEC/TS 62561-8 (VDE V 0185-561-8), VÁHA 6,12kg) S DÉLKOU 3,5m NAD ÚROVNÍ STŘECHY</t>
  </si>
  <si>
    <t>SADA PRO UPEVNĚNÍ VODIČE HVI (UPEVŇOVACÍ SADA PRO PŘIPOJENÍ VODIČŮ HVI K PODPŮRNÝM TRUBKÁM PRO VODIČE HVI, SLOŽENÁ Z PŘIPOJOVACÍ DESTIČKY (ČTYŘNÁSOBNÉ S DVOJICÍ POJISTNÝCH MATIC) A UPEVŇOVACÍHO KROUŽKU SE ČTYŘMI DRŽÁKY VEDENÍ (D 20mm), OPATŘENÝMI PROŘEZEM PRO ZAJIŠTĚNÍ OBLASTI KONCOVKY (SOUČÁSTÍ SADY JSOU 2 STAHOVACÍ PÁSKY). MATERIÁL NEREZ/Al, PRŮMĚR UPEVŇOVACÍHO KROUŽKU 61mm, UCHYCENÍ PŘIPOJOVACÍ DESTIČKY ČTYŘHRANNÝ OTVOR 13mm, PODPĚRY VEDENÍ 4x20mm, NORMA DIN IEC/TS 62561-8 (VDE V 0185-561-8), VÁHA 701g)</t>
  </si>
  <si>
    <t>DRŽÁK NA STĚNU/KROV (MATERIÁL NEREZ, ROZSAH UCHYCENÍ OBJÍMKY 50mm, ŠROUB [8x] 5,1/ [4x] 11x20mm, MATERIÁL ŠROUBU NEREZ, ODSTUP OD STĚNY 80mm, VÁHA 618g)</t>
  </si>
  <si>
    <t xml:space="preserve">OSTATNÍ NESPECIFIKOVANÝ MATERIÁL HROMOSVODU </t>
  </si>
  <si>
    <t>VYSOKONAPĚŤOVÝ VODIČ HVI (s=75) BARVA ŠEDÁ (HLAVNÍ PARAMETRY VYSOKONAPĚŤOVÝCH VODIČŮ (s=0,75m):ZKUŠEBNÍ IMPULZNÍ PROUD:150 kA (VLNY 10/350); RÁZOVÉ IMPULZNÍ NAPĚTÍ:785 kV; DÉLKA SVODU:12,5 m, MAX. DOVOLENÉ OTEPLENÍ PRO LPS II: 95 K; ODPOR PŘI STEJNOSMĚRNÉM PROUDU:-VNITŘNÍHO VODIČE:&lt; 1 Ω/km, VODIVÉHO PLÁŠTĚ: 1-8 kΩ/m, IZOLAČNÍ ODPOR:&gt;10 GΩ.km, STABILNÍ A ODOLNÝ PRO UV)</t>
  </si>
  <si>
    <t xml:space="preserve">ZKUŠEBNÍ SVORKA </t>
  </si>
  <si>
    <t>PA SVORKY (K ŘÍZENÍ ELEKTRICKÉHO POLE NA PLÁŠTI VODIČE HVI V OBLASTI KONCOVKY. SPECIÁLNÍ DRÁŽKOVÁNÍ ZAJIŠŤUJE DOKONALÝ KONTAKT S POLOVODIVÝM PLÁŠTĚM. MATERIÁL NEREZ, ROZSAH SVORKY Ø 20 mm, PŘIPOJOVACÍ OTVOR Ø 11 mm, ŠROUB M10 X 20 mm,  MATERIÁL ŠROUBU/MATICE NEREZ, NORMA DIN IEC/TS 62561-8 (VDE V 0185-561-8), VÁHA 72g)</t>
  </si>
  <si>
    <t xml:space="preserve">PŘÍSLUŠENSTVÍ PRO MONTÁŽ A INSTALACI HVI VODIČE </t>
  </si>
  <si>
    <t xml:space="preserve">ŠTÍTEK 1 </t>
  </si>
  <si>
    <t>PŘIPOJOVACÍ PRVKY PRO VODIČ HVI VNĚ PODPŮRNÉ TRUBKY V PŘÍPADĚ PROPOJENÍ 2 JÍMAČŮ (PŘIPOJOVACÍ PRVEK PRO ZAKONČENÍ VODIČE HVI, PRO ZAJIŠTĚNÍ OBLASTI KONCOVKY VNĚ NOSNÉ TRUBKY (PŘIPOJOVACÍ PRVEK PRO PŘIPOJENÍ VODIČE NA DESTIČKU, SOUČÁSTÍ JSOU 2 SMRŠŤOVACÍ IZOLACE).  MATERIÁL NEREZ, PŘIPOJENÍ ZÁVIT M12, PRŮMĚR PŘIPOJOVACÍHO PRVKU 23 mm, PROVEDENÍ S PODLOŽKOU NORD-LOCK, ŠROUB ZÁVRTNÝ ŠROUB M6 X 8 mm, NORMA DIN IEC/TS 62561-8 (VDE V 0185-561-8), VÁHA 192g)</t>
  </si>
  <si>
    <t>SADA PŘIPOJOVACÍCH PRVKŮ PRO VYSOKONAPĚŤOVÝ VODIČ s75 UVNITŘ PODPŮRNÉ TRUBKY  (PŘIPOJOVACÍ PRVKY PRO ZAKONČENÍ VODIČE NA OBOU KONCÍCH. PŘIPOJOVACÍ PRVEK PRO PŘIPOJENÍ NA JINÉ ČÁSTI VNĚJŠÍ OCHRANY PŘED BLESKEM NEBO NA UZEMŇOVACÍ SOUSTAVU (SOUČÁSTÍ JSOU ČTYŘI SMRŠŤOVACÍ IZOLACE). TYTO PŘIPOJOVACÍ PRVKY MOHOU BÝT POUŽITY PRO VODIČE URČENÉ PRO VLOŽENÍ DO PODPŮRNÉ TRUBKY, MATERIÁL NEREZ, PŘIPOJENÍ SVORNÍK Ø 10mm, L 50 mm, PRŮMĚR PŘIPOJOVACÍHO PRVKU 23 mm, ŠROUB ZÁVRTNÝ ŠROUB M6 X 8 mm, NORMA DIN IEC/TS 62561-8 (VDE V 0185-561-8), VÁHA 356 g)</t>
  </si>
  <si>
    <t>STŘEŠNÍ DRŽÁK VEDENÍ S PŘÍLOŽKOU SE DVĚMA ŠROUBY A S PROLISOVANOU VZPĚROU PRO ULOŽENÍ VODIČE V PLOŠE ŠIKMÝCH STŘECH, MATERIÁL DRŽÁKU VEDENÍ NEREZ, ROZSAH DRŽÁKU (PRŮM.) 20/23mm, DÉLKA VZPĚRY 205 MM, NORMA DIN IEC/TS 62561-8 (VDE V 0185-561-8)</t>
  </si>
  <si>
    <t>DRŽÁK VEDENÍ NA STĚNĚ (DRŽÁK VEDENÍ S UMĚLOHMOTNOU PODLOŽKOU. DRŽÁK VEDENÍ PRO MONTÁŽ NA STĚNU, S PŘÍLOŽKOU SE DVĚMA ŠROUBY (NENÍ URČEN PRO MONTÁŽ V OBLASTI KONCOVKY), MATERIÁL DRŽÁKU VEDENÍ NEREZ, UCHYCENÍ VEDENÍ PEVNÉ, ROZSAH DRŽÁKU (PRŮM.) 20/23mm, VÝŠKA DRŽÁKU VEDENÍ 24 mm, ZÁVIT M8, ŠROUB M6x16 mm, NORMA ČSN EN 62561-4, VÁHA 49g)</t>
  </si>
  <si>
    <t>UF - krabice pro zkušební svorky (se svorkou), 549001</t>
  </si>
  <si>
    <t>STAVEBNÍ  A ZEMNÍ PRÁCE</t>
  </si>
  <si>
    <t xml:space="preserve">PŘIVAŘENÍ ZÁKLADOVÉHO ZEMNIČE V4A S DRÁTEM FEZN 10 (POPŘ. 2X SVORKA POZINK   KŘÍŽOVÁ BEZ MEZIDESTIČKY, PRO SPOJENÍ DRÁTŮ A PÁSKŮ ) </t>
  </si>
  <si>
    <t>ZABEZPEČENÍ PRACOVIŠTĚ</t>
  </si>
  <si>
    <t>MONTÁŽ NESPECIFIKOVATELNÉ POLOŽKY</t>
  </si>
  <si>
    <t>SPOLUPRÁCE S OSTATNÍMI PROFESEMI</t>
  </si>
  <si>
    <t>REVIZNÍ TECHNIK</t>
  </si>
  <si>
    <t>SPOLUPRÁCE S REVIZNÍM TECHNIKEM</t>
  </si>
  <si>
    <t>PODRUŽNÝ MATERIÁL (+3% CENY MATERIÁLU)</t>
  </si>
  <si>
    <t>KOMPLETNÍ INSTALACE</t>
  </si>
  <si>
    <t>INSTALACE A DOPRAVA</t>
  </si>
  <si>
    <t>1060: ostatní</t>
  </si>
  <si>
    <t>Kompletní instalace - odhad</t>
  </si>
  <si>
    <t>1070: ostatní</t>
  </si>
  <si>
    <t>OST.</t>
  </si>
  <si>
    <t>Odpadové hospodářství</t>
  </si>
  <si>
    <t>pol.</t>
  </si>
  <si>
    <t xml:space="preserve">Realizační dokumentace dodavatele - zohlednění konkrétních výrobků a svorkových schémat! </t>
  </si>
  <si>
    <t>Výrobní dokumentace výrobků dodaných na stavbu, pokud není součástí ceny výrobku. Např. rozvodnice, apod.</t>
  </si>
  <si>
    <t>Pomocné práce elektro při zapojení zařízení MaR, včeteně potřebného materiálu</t>
  </si>
  <si>
    <t>Pomocné práce elektro při zapojení zařízení UT/TUV/CHL, včeteně potřebného materiálu</t>
  </si>
  <si>
    <t>Pomocné práce elektro při zapojení zařízení VZT, včeteně potřebného materiálu</t>
  </si>
  <si>
    <t>Pomocné práce elektro při zapojení zařízení ZTI, včeteně potřebného materiálu</t>
  </si>
  <si>
    <t>Pomocné práce elektro při zapojení zařízení ESL, včeteně potřebného materiálu</t>
  </si>
  <si>
    <t>Nastavení zařízení</t>
  </si>
  <si>
    <t>Vyhotovení výpočtů umělého osvětlení, návrh svítidel</t>
  </si>
  <si>
    <t>Jednání a administrativní úkony, včetně nutných účastí na schvalovacích řízeních. Jednání s místní správou PDS, apod.</t>
  </si>
  <si>
    <t>Certifikační měření – 
měření na kabelech, vypracování měřících protokolů, provedení všech měření a certifikace systému podle příslušných norem.. Vypracování měřících protokolů.</t>
  </si>
  <si>
    <t>Měření a revize
Měření a revize – měření na kabelech, vypracování měřících protokolů
provedení všech měření a kompletní revize systému podle příslušných norem. Vypracování měřících protokolů a revizních zpráv.</t>
  </si>
  <si>
    <t>Drobný elektroinstalační a spojovací materiál
Podružný materiál – drobný elektroinstalační materiál, hmoždinky, materiál pro svazkování kabelů v trase, vázací pásky, štítky, popisky, značení tras apod. apod. (cca 3% -  instalačního materiálu) vč. případných bezpečnostních tabulek a instrukcí, bezpečnostní značení.</t>
  </si>
  <si>
    <t>Protipožární ucpávky 
Požární ucpávka s požární odolností prostupů požárními úseky podle požárně bezpečnostního řešení objektu. Tmel, minerální vata, štítky, atd.
dodávka protipožární ucpávky dle doporučení výrobce, označení prostupu identifikačním štítkem.</t>
  </si>
  <si>
    <t>Koordinační funkční zkoušky
Koordinační funkční zkoušku technicky zajišťuje zkušební technik EPS a koordinuje ji projektant PBŘS za přítomnosti zkušebních techniků všech připojených ovládaných a doplňujících zařízení. O provedené zkoušce musí být vyhotoven doklad včetně vyhodnocení výsledků zkoušky. Podmínky k provedení zkoušek na předmětu díla organizuje  a opatřuje Zhotovitel.</t>
  </si>
  <si>
    <t>Komplexní zkoušky
Zhotovitel provede komplexní zkoušky celého díla za účelem prokázání kvality, funkčnosti a parametrů dodaného předmětu díla. V návrhu bude podle potřeby projektová dokumentace pro vysvětlení činnosti a rozsahu díla.
Komplexní zkouškou se rozumí vyzkoušení vzájemně propojených a na sebe navazujících systémů, které byli předem úspěšně individuálně vyzkoušené, mají potřebné atesty, měření a revize
Rozsah a průběh komplexních zkoušek zhotovitel zkoordinuje s navazujícími systémy a zpracuje harmonogram komplexních zkoušek, které se po odsouhlasení objednatelem stanou závazným podkladem pro přípravu a provedení komplexního vyzkoušení.
Na závěr komplexních zkoušek bude sepsán závěrečný protokol, v kterém bude vyhodnoceno provedení a kvalita zkoušeného díla.
Podmínky k provedení zkoušek na předmětu díla organizuje a obstarává zhotovitel
Po ukončení individuálních a komplexních zkoušek je možné zahájit zkušební provoz a po úspěšném ukončení zkušebního provozu bude zahájeno převzetí</t>
  </si>
  <si>
    <t>Uvedení do provozu
Uvedení systému do provozu v souběhu se všemi navazujícími profesemi, na které je zařízení napojeno a řízeno.</t>
  </si>
  <si>
    <t>Školení
Zaškolení obsluhy a údržby
Zaškolení obsluhy – zhotovitel provede řádné zaškolení pracovníků obsluhy, kteří budou předané zařízení provozovat a obsluhovat – uživatelé.
Zaškolení údržby – zhotovitel provede řádné zaškolení pracovníků údržby, kteří budou zajišťovat údržbu a preventivní prohlídku systémů na základe zhotovitelem vypracovaných Předpisů režimů údržby a preventivních prohlídek systémů</t>
  </si>
  <si>
    <t>Návody a manuály
Zhotovitel předá sadu  manuálů a návodů k obsluze všech prvků zařízení v českém jazyce</t>
  </si>
  <si>
    <t>Doprava</t>
  </si>
  <si>
    <t>Všeobecné pokyny</t>
  </si>
  <si>
    <t>Úvodní ustanovení</t>
  </si>
  <si>
    <t>Tento seznam strojů a zařízení s výkazem výměr slouží jako podklad pro vypracování cenové nabídky dodavatele na realizaci díla a nenahrazuje realizační rozpočet zhotovitele/objednatele. Při zpracování realizačního rozpočtu či nabídky musí zpracovatel počítat s použitím veškerých zařízení a materiálů, které bude považovat za účelné nebo nezbytné k zajištění dokonalé realizace předmětu díla, vyplývající z jeho účelu a požadované funkce, a to při splnění všech potřebných garancí. To platí i v případě, že tyto dodávky, plnění nebo práce vyplývají z charakteru a účelu nabízeného zařízení nebo jsou nezbytné pro dosažení požadované funkce.
Ceny uvedené uchazečem musí být stanoveny tak, aby zahrnovaly veškeré práce, pomocné činnosti a dodávky nezbytné pro kompletní provedení díla, i pokud nejsou v této dokumentaci zcela definovány. Dále je nutné zohlednit obsah technické zprávy a výkresové dokumentace a brát v úvahu dodávky související zejména s následujícími kapitolami technické zprávy:
Podmínky pro realizaci díla a jeho uvedení do provozu
Seznam dokladů vyžadovaných pro uvedení stavby do užívání
Zásady ochrany zdraví a bezpečnosti práce, související předpisy
Zásady ochrany životního prostředí.</t>
  </si>
  <si>
    <t>Všechny použité přístroje a zařízení musí být dodány v souladu se zákonem č. 22/1997 Sb., s přímo souvisejícími nařízeními vlády a s ostatními zákony a předpisy platnými k datu dodávky zařízení. Viz ustanovení v TZ.</t>
  </si>
  <si>
    <t>Délky kabelových tras jsou odečteny elektronicky z výkresové dokumentace. K délkám je připočtena rezerva, viz ustanovení v TZ. Délky kabelových tras se mohou lišit v závislosti na způsobu zvolené instalace, která může být odlišná od plánovaného vedení v projektové dokumentaci. V rámci cenové nabídky je dodavatel povinen na tuto skutečnost upozornit objednatele. Projektant doporučuje považovat délky v seznamu za orientační.
Dodavatel si s objednatelem na základě těchto délek dohodne cenu za metráž a instalaci kabeláže, kterou dodavatel po realizaci, případně v jejím průběhu, prokáže měřením. V rámci dodávky bude nárokováno pouze zboží, u kterého bude prokázána nezbytnost jeho využití při realizaci díla.
Objednatel bere na vědomí, že pokud je pro provoz technického zařízení potřebná kabeláž, bude dodána a nárokována, i když není přímo uvedena v této projektové dokumentaci. Vzhledem k charakteru projektové dokumentace, která nestanovuje konkrétní typy zařízení ani výrobce, je možné dodat zařízení vyžadující odlišný montážní postup a tedy i jiné zapojení.</t>
  </si>
  <si>
    <t>Nedílnou součástí seznamu je výkresová dokumentace a technická zpráva. Veškeré viditelné koncové prvky, jako například vypínače, zásuvky, světla apod., musí být před objednáním a dodáním na stavbu vyvzorkovány a schváleny investorem nebo architektem. Toto platí i pro vedení přiznaných kabelových tras.</t>
  </si>
  <si>
    <t>ref</t>
  </si>
  <si>
    <t>2010: el. zařízení - datové rozvody</t>
  </si>
  <si>
    <t>Rack strukturované kabeláže 600x600x42U</t>
  </si>
  <si>
    <t>Průchodka kabelů pro RIE/RDE.</t>
  </si>
  <si>
    <t xml:space="preserve">Kartáčová záslepka, 370 x 90 mm
</t>
  </si>
  <si>
    <t xml:space="preserve">Lemová hrana, 1 m
</t>
  </si>
  <si>
    <t xml:space="preserve">Kabelová průchodka s molitanovou výplní
</t>
  </si>
  <si>
    <t>Zámek do kliky - FAB</t>
  </si>
  <si>
    <t>19“ rozvodný panel 1U; 7 x zásuvka podle ČSN, max. 16 A; bleskojistka</t>
  </si>
  <si>
    <t>19" vyvazovací panel 1U, 6x vyvazovací háček 70 x 40 mm, vhodné pro vyšší zatížení</t>
  </si>
  <si>
    <t>19" modulární patch panel 24p.</t>
  </si>
  <si>
    <t>Keyestone UTP/6, modulární (patch panely/zásuvky)</t>
  </si>
  <si>
    <t>Keyestone FTP/6, modulární (patch panely/zásuvky)</t>
  </si>
  <si>
    <t>optická vana 1U pro zakončení optického kabelu 24vl. včetně konektorů</t>
  </si>
  <si>
    <t>Police, hloubka 550mm, výsuvná</t>
  </si>
  <si>
    <t>Switch 24-48p 10/100/1000 Mbit, dle  koordinace s IT</t>
  </si>
  <si>
    <t>PoE+ Switch 8,12,24p., dle  koordinace s IT</t>
  </si>
  <si>
    <t>Wifi AP s talířovou charakteristikou a funkcí MASH - Unifi Ubiqi</t>
  </si>
  <si>
    <t>Zásuvka na stěnu pro 2x RJ45/cat.6-UTP, nosná maska, včetně krytu - do KPR68, dle designu silnoproudu</t>
  </si>
  <si>
    <t>Zásuvka do podlahového boxu a mediaboxu RJ 45/cat.6-UTP, nosná maska, včetně krytu</t>
  </si>
  <si>
    <t>Konektor RJ45-M pro volné zakončení kabelů UTP/6, Premium cord</t>
  </si>
  <si>
    <t>Konektor RJ45-M pro volné zakončení kabelů FTP/6, Premium cord</t>
  </si>
  <si>
    <t>2020: el. zařízení - Kamerový systém VSS</t>
  </si>
  <si>
    <t>Pozn. koordinovat dodávku s AVT</t>
  </si>
  <si>
    <t>NVR pro 32 IP kamer, až 12MP, 16x PoE, VA, bez HDD</t>
  </si>
  <si>
    <t>HDD 8TB</t>
  </si>
  <si>
    <t>poe switch 16p  250w</t>
  </si>
  <si>
    <t>Venkovní IP kamera s 5MPx rozlišením (2560 x 1920 bodů při 30 snímcích za sekundu), vybavená motorzoom objektivem s ohniskovou vzdáleností 2,8 až 10 mm a úhlem záběru od 41° do 95°. Podporuje kompresi videa H.265 a disponuje funkcemi jako WDR Pro 120 dB, 3D redukce šumu a inteligentní IR přísvit s dosahem až 30 metrů. Kamera je odolná vůči povětrnostním vlivům díky krytí IP66 a IK10 a nabízí provozní teplotní rozsah od -40°C do 60°C. Napájení je zajištěno přes PoE 802.3af a nechybí ani slot pro microSD/SDHC/SDXC karty pro lokální úložiště.</t>
  </si>
  <si>
    <t>vnitřní dome IP kamera vybavená 5MPx snímačem, který umožňuje rozlišení 2560 x 1920 při 30 snímcích za sekundu. Díky technologiím SNV a WDR Pro dokáže zachytit vysoce kvalitní obraz i v prostředích s vysokým kontrastem a nízkým osvětlením. Kamera je vybavena IR přísvitem s dosahem až 30 metrů pro lepší noční vidění. Podporuje kompresi H.265 a technologii Smart Stream III, což umožňuje snížit spotřebu šířky pásma až o 90% při zachování vynikající kvality obrazu. Navíc nabízí kybernetickou ochranu prostřednictvím integrace s Trend Micro IoT Security. K dispozici jsou dvě varianty objektivů: pevné ohnisko a objektiv s dálkovým ostřením. Pevný objektiv má ohniskovou vzdálenost 2,8 mm s horizontálním úhlem záběru 103°, vertikálním 76° a diagonálním 134°</t>
  </si>
  <si>
    <t>Licence pro provoz kamerového systému</t>
  </si>
  <si>
    <t>2040: el. zařízení - Nouzové volání - NV</t>
  </si>
  <si>
    <t>Hlavní jednotka s optickou a akustickou signalizací - 4 linky, včetně napájecího trafa do zásuvky 230V</t>
  </si>
  <si>
    <t>Volací tlačítko tahové - ZT/RT</t>
  </si>
  <si>
    <t>Vybavovací tlačítko - AT</t>
  </si>
  <si>
    <t>Signalizační světlo - LV</t>
  </si>
  <si>
    <t>Pomocný instalalační materiál</t>
  </si>
  <si>
    <t>2050: el. zařízení - Hodiny jednotného času</t>
  </si>
  <si>
    <t>Hlavní hodiny řady HN60</t>
  </si>
  <si>
    <t>analogové nástěnné hodiny -s podružným hodinovým strojkem pro polarizované minutové impulzy 24v</t>
  </si>
  <si>
    <t>Instalační materiál pro uchycení hodin stěna/strop</t>
  </si>
  <si>
    <t>Rozvodnice na stěnu v provedení 2x12 MOD pro hlavní hodiny a zdroj</t>
  </si>
  <si>
    <t>2070: el. zařízení - Poplachový zabezpečovací a tísňový systém s kontrolou vstupu</t>
  </si>
  <si>
    <t>Dodávku systému zabezpečení a EKV koordinovat se stávajícím použitým zařízením v místním školském areálu.</t>
  </si>
  <si>
    <t>Výkaz zobrazuje pouze základní položky</t>
  </si>
  <si>
    <t>Zabezpečnovací ústředna, síťovatelná, integrace kontroly vstupu, jednotná správa včetně GSM modulu a vnitřní propojovací kabeláže, kompletní</t>
  </si>
  <si>
    <t>Volitelný LTE/UMTS/GPRS modem pro ústředny MB-Secure PRO</t>
  </si>
  <si>
    <t xml:space="preserve">kryt ustredny </t>
  </si>
  <si>
    <t>Napájecí zdroj</t>
  </si>
  <si>
    <t>Akumulátor 12V / 26 Ah</t>
  </si>
  <si>
    <t>Box pro zdroj a AKU</t>
  </si>
  <si>
    <t>Koncentrátor 8in/8out</t>
  </si>
  <si>
    <t xml:space="preserve">
Kovový kryt pro koncentrátor</t>
  </si>
  <si>
    <t>Dveřní modul pro ACS - ovl. 2x dveře, 2x zámek</t>
  </si>
  <si>
    <t>Čtečka bez klávesnice, RS-485</t>
  </si>
  <si>
    <t>Kódová klávesnice systému PZTS</t>
  </si>
  <si>
    <r>
      <t xml:space="preserve">Magnetický kontakt dveří 4 drátový do PZTS </t>
    </r>
    <r>
      <rPr>
        <b/>
        <sz val="10"/>
        <rFont val="Roboto Condensed"/>
      </rPr>
      <t>- dodávka dveří</t>
    </r>
  </si>
  <si>
    <t>Instalační/propojovací krabice pro připojení magnetů do systému</t>
  </si>
  <si>
    <t>Pohybový deteltor Viewguard PIR BUS-1/BUS-2, optika 90°</t>
  </si>
  <si>
    <t>Kloubový držák pro detektory řady SCM a Viewguard včetně instaalčního materiálu</t>
  </si>
  <si>
    <t>Patice - kouřový detektor</t>
  </si>
  <si>
    <t>Opticko-kouřový hlásič</t>
  </si>
  <si>
    <t>Instalační software pro správu systému</t>
  </si>
  <si>
    <t>USB načítací stanice pro klíčenky a karty</t>
  </si>
  <si>
    <t>Přístupové klíčenky/karty k systému</t>
  </si>
  <si>
    <t>elektromechanický zámek dveří</t>
  </si>
  <si>
    <t>Připojovací kabel zámku</t>
  </si>
  <si>
    <t>Kování klika-klika</t>
  </si>
  <si>
    <t>Dělený čtyřhran</t>
  </si>
  <si>
    <t>Zámky dveří a příslušenství nutno koordinovat s dodávkou dveří, případně nutno upravit produktové kódy</t>
  </si>
  <si>
    <t>Pomocný instalační materiál systému PZTS a EKV</t>
  </si>
  <si>
    <t>2080: Kabeláž, úložné konstrukce, příslušenství</t>
  </si>
  <si>
    <t>Kabeláž odečtena z projektové dokumentace a násobena pomocí koeficientů s ohledem na vedení kabelové trasy. Doporučením PD je zajištění ceny za metrové délky kabelů. Uvedené délky ve VV jsou informační. Na toto je potřeba pamatovat v rámci přípravy cenové nabídky. Délky průřezů nad 10qmm a úložné konstrukce je nutné zaměřit při realizaci na základě založení kabelové trasy. Dle skutečného vedení tras.</t>
  </si>
  <si>
    <t>Instalační kabel CAT6 UTP PVC Eca</t>
  </si>
  <si>
    <t>Instalační kabel CAT6 FTP PVC Eca</t>
  </si>
  <si>
    <t>Optický kabel 24 vl. SM vhodný pro vnitřní a vnější rozvody. Gumový plášť</t>
  </si>
  <si>
    <t>Optický kabel dodat až po vyjasnění topologie areálových rozvodů</t>
  </si>
  <si>
    <t>kabel JYSTY 1x2x0,8</t>
  </si>
  <si>
    <t>kabel 4x0,22  OEM pro MK</t>
  </si>
  <si>
    <t>Reproduktorový kabel 2x2,5 (variantně CYKY-J 3x2,5)</t>
  </si>
  <si>
    <t>Linkový kabel stereo 2 × 20 × 0,12 mm², Cu stínění</t>
  </si>
  <si>
    <t>kabel CYKY-J 3x1,5 qmm - pomocné propoje</t>
  </si>
  <si>
    <t>kabel CYKY-J 3x2,5 qmm - pomocné propoje</t>
  </si>
  <si>
    <t>kabel CYKY-J 5x1,5 qmm - pomocné propoje</t>
  </si>
  <si>
    <t>kabel CYKY-J 5x2,5 qmm - pomocné propoje</t>
  </si>
  <si>
    <t>Instalační prvek pro montáž kamery a prvků ESL do zateplení budovy. S tubusem pro kabely a montážní deskou pod fasádu. Lze použít i pro jiné fasádní prvky elektro určené pro montáž na fasádu se zateplením</t>
  </si>
  <si>
    <t>elektroinstalační krabice propojovací pro perové svorky WAGO. Rozbočení systémů/sběrnic po trase</t>
  </si>
  <si>
    <t>Pružinové svorky 3x1,5-5x1,5 pro kabely (bal. 100 ks)</t>
  </si>
  <si>
    <t>Příchytky pro volně vedené kabely 1-10 kabelů, včetně kotvícího materiálu, pásky (bal. 100ks)</t>
  </si>
  <si>
    <t>2090: instalace</t>
  </si>
  <si>
    <t>2100: ostatní</t>
  </si>
  <si>
    <t>Pozn. Platí souhrnně i pro AV techniku uvedenou na samostatném listu</t>
  </si>
  <si>
    <t xml:space="preserve">Realizační dokumentace dodavatele </t>
  </si>
  <si>
    <t>Projektová dokumentace skutečného provedení - slaboproudé elektroinstalace</t>
  </si>
  <si>
    <t>3010: el. zařízení - Audio Video Technika</t>
  </si>
  <si>
    <t>3020: el. zařízení - AVT zařízení pro m.č. 1.02</t>
  </si>
  <si>
    <t>Pozn. Samostaný celek včetně montáží</t>
  </si>
  <si>
    <t xml:space="preserve">AV technika - LCD zobrazovače </t>
  </si>
  <si>
    <t xml:space="preserve">Hliníkový stojan v provedení stříbrný elox v sadě s křídly pro LCD panel 86", Uchycení do stěny, variabilní závaží, tichý chod, magnetická křídla s vysoce odolným keramickým povrchem, odkládací polička, křídla o rozměrech 100x120cm. Vhodný pro LCD panely do hmotnosti 64kg </t>
  </si>
  <si>
    <t xml:space="preserve">Interaktivní LCD dotykový panel 86" TFT LCD Backlight IPS  UHD, 16:9, UHD 3840x2160, Kontrast: 1200:1 (typ.) 5000:1 (DCR), HDMI 2.0, USB-C, Android, umožňuje až 40bodový dotykový vstup více uživatelů, </t>
  </si>
  <si>
    <t>Elektroinstalační krabice rozvodná + víčko 150x150x77mm šedá</t>
  </si>
  <si>
    <t>Kabeláž HDMI, UTP, napájení, trubkování a drobný instalační materiál monitory</t>
  </si>
  <si>
    <t>INST</t>
  </si>
  <si>
    <t xml:space="preserve">Instalace </t>
  </si>
  <si>
    <t>AV technika - Přípojná místa a IO body AVT</t>
  </si>
  <si>
    <t>Podlahová krabice (čtvercový podlahový box 264mm) - výklopné výko, počet modulů 12, rozměr modulu 45x45, počet přístrojových vložek 3, min. hloubka pro vestavbu 64mm,  - osazeni 6x UTP a 4x230V</t>
  </si>
  <si>
    <t>Box pro montáž přípojného místa na čelní stěnu vedle LCD 86", 3 moduly 55, pro instalaci převodníku HDMI, USB-C, audio na UTP a zásuvky 230V</t>
  </si>
  <si>
    <t>Box pro montáž přípojného místa do stolu, 3 moduly 55, pro instalaci převodníku HDMI, USB-C, audio na UTP a zásuvky 230V</t>
  </si>
  <si>
    <t>Zásuvka 230 V pro instalaci do boxu pro moduly 55</t>
  </si>
  <si>
    <t>Převodník vysílač (transmitter) HDMI,USB-C, Audio na UTP cat 6, pro převod vstupů AV na UTP do vzdálenosti 100m (stěna veldle LCD astůl přednášejícího), podpora 4K/60 @ 4:4:4, kodér analogového audio signálu, pro montáž do dvojitého boxu Flex55 EU, kompatibilní s DTP a HDBT, HDCP 2.3 kompatibilní, obousměrný port RS232, podpora EDID a HDCP, konfigurační USB-C port na zadním panelu, indikace zvoleného vstupu diodou LED, umožňuje napájení po UTP</t>
  </si>
  <si>
    <t>Převodník vysílač (transmitter) HDMI na UTP cat 6 s výstupem Loop HDMI pro příhledový monitor a výstup počítače PC a interaktivního LCD 86" panelu, převod HDMI na UTP do vzdálenosti 100m, podpora 4K/60 @ 4:4:4, kodér analogového audio signálu, kompatibilní s DTP a HDBT, HDCP 2.3 kompatibilní, obousměrný port RS232, podpora EDID a HDCP, konfigurační USB-C port na předním panelu, indikace  přítomnosti signálu diodou LED, napájení 12V</t>
  </si>
  <si>
    <t>Převodník přijímač (receiver) UTP cat 6 na HDMI, pro vstup HDMI do LCD interkativní stěny cat 6 s výstupem HDMI a audio, přenos signálu HDMI UTP do vzdálenosti 100m, podpora 4K/60 @ 4:4:4, dekodér analogového audio signálu, kompatibilní s DTP a HDBT, HDCP 2.3 kompatibilní, obousměrný port RS232, podpora EDID a HDCP, konfigurační USB-C port na předním panelu, indikace  přítomnosti signálu diodou LED, napájení 12V</t>
  </si>
  <si>
    <t xml:space="preserve">Kabeláž HDMI, UTP, USB, AUDIO, napájení a drobný instalační materiál pro přípojná místa </t>
  </si>
  <si>
    <t>Instalace přípojných míst do kateder, stěn a do racku, instalace AVT</t>
  </si>
  <si>
    <t>AV technika - VCF zařízení pro MS Teams</t>
  </si>
  <si>
    <t>Videokonferenční sestava pro MS Teams obsahující 2x kamera, rozlišení videa: 3840 × 2160, Maximální snímková frekvence: 30 fps, Úhel zorného pole (FOV): 80°, Automatické ostření, Digitální zoom. MCore Pro mini-PC, Dotykový panel pro ovládání MTouch Plus a RoomSensor, napájecí adaptér, kabely, příslušenství.
1× vícekamerový procesor AVHub, napájecí adaptér a kabely
2× zařízení pro bezdrátové sdílení obsahu</t>
  </si>
  <si>
    <t>Pokročilé mikrofonní pole s 16 všesměrovými jednotkami, 8 nezávislých snímacích zón, plně duplexní snímání zvuku ((STIPA 0,78 při poloměru snímání 3,2 metru), efektivní pokrytí až 60 m2 (STIPA 0,72 při poloměru snímání 4,5 metru) v prostředí RT60=408ms @ 1khz, hladina hluku = 10dBA, výška 2,8 metru,
Inteligentní zpracování zvuku: Integruje pokročilé technologie redukce šumu, ozvěny a dozvuky, 
Inteligentní sledování, Vestavěný DSP, Podporuje AES67, PoE, integrace do stropu</t>
  </si>
  <si>
    <t>Kabeláž HDMI, UTP, napájení a drobný instalační materiál</t>
  </si>
  <si>
    <t>Instalace videokonferenčních PTZ kamer</t>
  </si>
  <si>
    <t>AV technika - Audio ozvučení</t>
  </si>
  <si>
    <t>Line-Array reprosoustava 12 x 2", 240/120W @ 12 Ohm / 40/20W @ 100V, max. SPL 113dB @ 1m, frekvenční rozsah 120Hz-20kHz @ -10dB, vyzařovací úhel 170°x20°. K dispozici data pro akustický simulační SW EASE. Hliníková ozvučnice, ocelová krycí mřížka, včetně montážního úchytu v barvě reprosoustavy umožňujícího horizontální natočení i vertikální sklon, rozměry (ŠxVxH) 70x1006x101mm</t>
  </si>
  <si>
    <t>Reproduktor 2-pásmový 8"+1" pro venkovní instalaci, 140/70W @ 16 Ohm / 60/30/15W @ 100V, citlivost 89dB @ 1W/1m, max. SPL 108dB @ 1m, frekvenční rozsah 60Hz-17kHz @ ±3dB, 50Hz-20kHz @ -10dB, vyzařovací úhel 110°x110°, stupeň krytí IP55</t>
  </si>
  <si>
    <t>Zesilovač 4x160W/4ohm/8ohm/70V/100V, DSP procesor, LCD, řízení po Ethernetu, GPIO/Aux, digitální audio směrnice BLU Link pro poropojení s DSP maticí, 1U</t>
  </si>
  <si>
    <t>Kabeláž a drobný instalační materál pro audio management</t>
  </si>
  <si>
    <t>Instalace audio managementu</t>
  </si>
  <si>
    <t xml:space="preserve">kpl </t>
  </si>
  <si>
    <t>AV technika - Distribuce Video / Audio obsahu</t>
  </si>
  <si>
    <t>Kabeláž HDMI, UTP, RS232 a instalační materál pro systém distribuce obrazu</t>
  </si>
  <si>
    <t>Instalace systému distribuce obrazu</t>
  </si>
  <si>
    <t>39.</t>
  </si>
  <si>
    <t>Konfigurace systému distribuce obrazu</t>
  </si>
  <si>
    <t>Prezentační technika</t>
  </si>
  <si>
    <t>40.</t>
  </si>
  <si>
    <t>Prezentační PC s klávenicí, myší, vč. SW, bez monitoru</t>
  </si>
  <si>
    <t xml:space="preserve">AV technika - Řídící systém AVT </t>
  </si>
  <si>
    <t>41.</t>
  </si>
  <si>
    <t>Racková skříň 19" s prosklenými dveřmi 600x600mm, výška 42 U, ventilátory, rozvody a police</t>
  </si>
  <si>
    <t>42.</t>
  </si>
  <si>
    <t xml:space="preserve">Datový ETH switch pro AVT a řídící systém, Switch - do racku, smart, 24× RJ-45, 4× SFP, 24× 10/100/1000Base-T, IGMP a DHCP, Auto-MDI/MDIX, plug and Play, PoE a zrcadlení portů, QoS (Quality of Service) a VLAN, podporuje 802,3af (PoE), přepínací kapacita 128 Gb/s, maximální provozní teplota 50 °C, rozměry 43,9 × 257 × 439,9 mm (V×Š×H), hmotnost 4030 g </t>
  </si>
  <si>
    <t>43.</t>
  </si>
  <si>
    <t>Řídící jednoka pro ovládání AVT a silového rozvaděče, Ultra-Fast 1600 MIPS processor, 512 MB Onboard RAM, 1 M Non-Volatile Memory, 8 GB SDHC FLASH Memory, 1 RU Rack Space, 2 AXLink Interfaces ,1 10/100 LAN Interface, 1 10/100 ICSLan Interface, 8 Digital I/O Ports, 2 RS-232/422/485 Ports, 6 RS-232-only Ports, 8 IR/Serial Output Ports, 8 Relay Ports</t>
  </si>
  <si>
    <t xml:space="preserve">Napájecí zdroj pro řídící jednotku </t>
  </si>
  <si>
    <t>Kabeláž a drobný instalační materál pro řídící systém</t>
  </si>
  <si>
    <t>Instalace řídícího systému</t>
  </si>
  <si>
    <t>Programování a konfigurace řídícího systému a AVT</t>
  </si>
  <si>
    <t>AV technika - obecně</t>
  </si>
  <si>
    <t>Projekční činnost - Dokumentace pro provedení části AVT s technickou zprávou, schématem zapojení, výkresem kabelových tras apod.</t>
  </si>
  <si>
    <t>Zaškolení obsluhy a provozní zkoušky za účasti zástupce provozovatele</t>
  </si>
  <si>
    <t>Manuál návod k obsluze</t>
  </si>
  <si>
    <t>Odpadové hospodářsví - likvidace obalů</t>
  </si>
  <si>
    <t>3030: el. zařízení - AVT zařízení pro m.č. 2.02</t>
  </si>
  <si>
    <t xml:space="preserve">Projektor Laser, 1920x1200 (WUXGA), formát obrazu 16:10, Kontrast 3000000:1, projekční poměr 1.77, Svítivost až 7 000 lm, 1,6x zoom, 6bodová korekce obrazovky, Lens shift, Korekce V a H, Podpora příkazů CEC a signálů 4K přes HDMI®, Životnost lampy (normal) 20000 hod., Hmotnost:  7.2 kg, 2x HDMI, 2x VGA, ETH, RS232, napájení 230V 
</t>
  </si>
  <si>
    <t>Držák projektoru pro projektor, montáž pod strop, pro větší projektory do 30 kg, náklon   +/- 15° , natáčení   360°, materiál kov, barva stříbrná</t>
  </si>
  <si>
    <t xml:space="preserve"> 4K prezentační displej 65", Rozlišení 3840 x 2160, Jas 450cd/m²,  LCD Wi-Fi 450 cd/m², formát obrazu 16:9, odezva 8ms, kontrastní poměr 1200:1, dynamický kontrast 5000:1, pozorovací úhly 1784°, zabudovaný procesor Android 11, provoz 24/7</t>
  </si>
  <si>
    <t>Držák monitoru s vysuvem a natáčením, nebo mobilní stojan</t>
  </si>
  <si>
    <t>Převodník vysílač (transmitter) HDMI,USB-C, Audio na UTP cat 6, pro převod vstupů AV na UTP do vzdálenosti 100m, podpora 4K/60 @ 4:4:4, kodér analogového audio signálu, pro montáž do dvojitého boxu Flex55 EU, umístění na stěnu (vedle tabule a ve stole přednášejícího), kompatibilní s DTP a HDBT, HDCP 2.3 kompatibilní, obousměrný port RS232, podpora EDID a HDCP, konfigurační USB-C port na zadním panelu, indikace zvoleného vstupu diodou LED, umožňuje napájení po UTP</t>
  </si>
  <si>
    <t>Převodník vysílač (transmitter) HDMI na UTP cat 6 s výstupem Loop HDMI pro příhledový výstup z prezentačního PC, převod HDMI na UTP do vzdálenosti 100m, podpora 4K/60 @ 4:4:4, kodér analogového audio signálu, kompatibilní s DTP a HDBT, HDCP 2.3 kompatibilní, obousměrný port RS232, podpora EDID a HDCP, konfigurační USB-C port na předním panelu, indikace  přítomnosti signálu diodou LED, napájení 12V</t>
  </si>
  <si>
    <t>Převodník přijímač (receiver) UTP cat 6 na HDMI, pro vstup HDMI do Laser projektoru s výstupem HDMI a audio, přenos signálu HDMI UTP do vzdálenosti 100m, podpora 4K/60 @ 4:4:4, dekodér analogového audio signálu, kompatibilní s DTP a HDBT, HDCP 2.3 kompatibilní, obousměrný port RS232, podpora EDID a HDCP, konfigurační USB-C port na předním panelu, indikace  přítomnosti signálu diodou LED, napájení 12V</t>
  </si>
  <si>
    <t>ETH/ KNX-EIB komunikační brána, IP rozhraní, s KNX IP a Data Secure</t>
  </si>
  <si>
    <t xml:space="preserve">Výměra </t>
  </si>
  <si>
    <t>Jedn. cena</t>
  </si>
  <si>
    <t>Cena</t>
  </si>
  <si>
    <t>Komentář</t>
  </si>
  <si>
    <t>Výkaz výměr - ČZU Lesovna - MaR</t>
  </si>
  <si>
    <t>Měření a regulace</t>
  </si>
  <si>
    <t>Rozvaděč, elektrovýzbroj</t>
  </si>
  <si>
    <t>Rozvaděč skříňový 600x1800x300 vč. kompletní elektrovýzbroje, svorek, zdrojů a říd.systému a montáže, přep.ochrany, stoptlačítko, kontrolky, přepínače…</t>
  </si>
  <si>
    <t>skříň s montážní deskou, ochrana přepětí, kontrolky a jištění dle dodaného zařízení, ranžír + ostatní vybavení + montáž ŘS + režijní práce (doprava, sestrojení, manipulace atd.)</t>
  </si>
  <si>
    <t>Jištěný silový přívod 400V/3kW, jistič, vyp.cívka</t>
  </si>
  <si>
    <t>Jištěný silový vývod 230V/10A, jistič</t>
  </si>
  <si>
    <t>Jištěný spínaný silový vývod 230V/10A, jistič, stykač, ovl.obvod</t>
  </si>
  <si>
    <t>Jištěný silový přívod 400V/7kW, jistič, vyp.cívka</t>
  </si>
  <si>
    <t>Jištěný spínaný silový vývod 400V/10A, jistič, stykač, ovl.obvod</t>
  </si>
  <si>
    <t>Řídící systém</t>
  </si>
  <si>
    <t>Potřebné napájení říd. systému, oddělovací zdroj</t>
  </si>
  <si>
    <t>Regulátor volně programovatelný pro 200 dat.bodů, připojení na komunikaci, vstupně výstupní karty dle specifikace níže</t>
  </si>
  <si>
    <t>Univerzální analogový vstup 8x AI</t>
  </si>
  <si>
    <t>Analogový výstup 8x 0-10V AO</t>
  </si>
  <si>
    <t>Vstup pro bezpotenciálový kontakt, 16xDI</t>
  </si>
  <si>
    <t>Výstup releový spínací 6xDO</t>
  </si>
  <si>
    <t>napájecí a sběrnicový modul</t>
  </si>
  <si>
    <t>Modul integrace Modbus RTU</t>
  </si>
  <si>
    <t>Modul integrace Modbus TCP/IP</t>
  </si>
  <si>
    <t>Modul integace KNX zařízení (64 adrs), napájecí zdroj</t>
  </si>
  <si>
    <t>Mbus koncentrátor pro 25 slaves, zdroj, výstup Ethernet</t>
  </si>
  <si>
    <t>LCD panel na dveře rozvaděče s uživatelskou grafikou</t>
  </si>
  <si>
    <t>Periferie - dodávka, montáž a zapojení</t>
  </si>
  <si>
    <t>Odporové čidlo teploty jímkové 100mm vč. jímky a návarku</t>
  </si>
  <si>
    <t>Odporové čidlo teploty prostorové</t>
  </si>
  <si>
    <t>Čidlo teploty a rel.vlhkosti do VZT kanálu</t>
  </si>
  <si>
    <t>Čidlo VOC a CO2 do VZT kanálu</t>
  </si>
  <si>
    <t>Odporové čidlo teploty do VZT kanálu</t>
  </si>
  <si>
    <t>Odporové čidlo teploty venkovní</t>
  </si>
  <si>
    <t>Odporové čidlo teploty příložné vč. upevňovacího pásku</t>
  </si>
  <si>
    <t>Příložný termostat 0-60°C vč. upevňovacího pásku</t>
  </si>
  <si>
    <t>Rotační klapkový pohon 24V, 0-10V, 18Nm</t>
  </si>
  <si>
    <t>Rotační klapkový pohon 24V, 0-10V, 18Nm, hav.funkce</t>
  </si>
  <si>
    <t>Rotační klapkový pohon 24V, on/off, 18Nm, hav.funkce</t>
  </si>
  <si>
    <t>Rotační klapkový pohon 24V, on/off, 18Nm</t>
  </si>
  <si>
    <t>Čidlo tlaku pro kapaliny 0-10Bar, 0-10V, vč. montážní sady a manost.ventilu</t>
  </si>
  <si>
    <t>Čidlo zaplavení vč.sond a relé</t>
  </si>
  <si>
    <t>Příložné čidlo rosného bodu vč. montážní sady</t>
  </si>
  <si>
    <t>Diferenční tlakový spínač 50-500Pa na vzduch vč. odběrů</t>
  </si>
  <si>
    <t>Diferenční tlakový spínač 20-300Pa na vzduch vč. odběrů</t>
  </si>
  <si>
    <t>Servisní vypínač 3pól, 10A</t>
  </si>
  <si>
    <t>Servisní vypínač 1pól, 10A</t>
  </si>
  <si>
    <t xml:space="preserve">Čidlo diferenčního tlaku pro vzduch, 0…1000 Pa, 0-10V vč.odběrů </t>
  </si>
  <si>
    <t>Prostorový spínač s kontrolkou na zeď,  barva černá</t>
  </si>
  <si>
    <t>Protimrazový termostat 2 bod., kapilára 6m, -5..15°C</t>
  </si>
  <si>
    <t>Čidlo úniku chladiva R410A, 2 stupňové relé, porucha</t>
  </si>
  <si>
    <t>Piezoel. Siréna se zábleskovým světlem, 230V</t>
  </si>
  <si>
    <t>Výstražná tabule s nápisem "nebezpečí - únik chladiva" prosvětlená - 230V</t>
  </si>
  <si>
    <t>Hřibové tlačítko STOP na zeď</t>
  </si>
  <si>
    <t>Aktor pro ovládání pohonu žaluzií, monáž do krabice (vč. krabice), komunikace KNX</t>
  </si>
  <si>
    <t>Prostorové čidlo teploty, komunikace KNX</t>
  </si>
  <si>
    <t>Prostorové čidlo teploty, CO2, ovládací tlačítka pro rolety komunikace KNX</t>
  </si>
  <si>
    <t>Meteocentrála komunikace KNX</t>
  </si>
  <si>
    <t>Periferie - pouze zapojení dod.navazujících profesí</t>
  </si>
  <si>
    <t>zapojení</t>
  </si>
  <si>
    <t>Kabeláž vč.kabelových tras, montáže a uložení, pom.materiálu</t>
  </si>
  <si>
    <t>J-Y(St)Y 2x2x0,8mm</t>
  </si>
  <si>
    <t>JYTY 2x1mm</t>
  </si>
  <si>
    <t>JYTY 4x1mm</t>
  </si>
  <si>
    <t>JYTY 7x1mm</t>
  </si>
  <si>
    <t>CYKY 3x1,5mm</t>
  </si>
  <si>
    <t>CYKY 5x1,5mm</t>
  </si>
  <si>
    <t>kabelový žlab 50x50mm vč. spojovací a nosné konstrukce</t>
  </si>
  <si>
    <t>kabelový žlab 100x50mm vč. spojovací a nosné konstrukce</t>
  </si>
  <si>
    <t>materiál pro kabelové trasy (lišty, trubky apod.)</t>
  </si>
  <si>
    <t>kabelový výkop vč. chráničky</t>
  </si>
  <si>
    <t>Uživatelský SW pro PLC podstanice - I/O</t>
  </si>
  <si>
    <t>SW pro integraci měřičů spotřeb do Smart metering</t>
  </si>
  <si>
    <t>Vizualizační software pro LCD panel</t>
  </si>
  <si>
    <t>Rozšíření vizualizačního software vč.licenčních bodů</t>
  </si>
  <si>
    <t>SW pro integraci Modbus</t>
  </si>
  <si>
    <t>Revize a zkoušky</t>
  </si>
  <si>
    <t>Zaškolení obsluhy, manuály</t>
  </si>
  <si>
    <t>Nastavení a oživení</t>
  </si>
  <si>
    <t>Komplexní zkoušky (test 1:1)</t>
  </si>
  <si>
    <t>Předávací dokumentace stavby (protokoly, certifikáty, revize)</t>
  </si>
  <si>
    <t>Dodavatelská (dílenská) dokumentace</t>
  </si>
  <si>
    <t>Dokumentace skutečného provedení stavby</t>
  </si>
  <si>
    <t>Doprava a přesuny</t>
  </si>
  <si>
    <t>Projektové řízení a vedení stavby</t>
  </si>
  <si>
    <t>Zabezpečení pracoviště, plošina…</t>
  </si>
  <si>
    <t>Profesní koordinace</t>
  </si>
  <si>
    <t>Zkušební provoz</t>
  </si>
  <si>
    <t>h</t>
  </si>
  <si>
    <t>Zásuvka 230 V pro instalaci do boxu pro moduly 45</t>
  </si>
  <si>
    <t>Přípojný modul HDMI + Audio do PK modul 45</t>
  </si>
  <si>
    <t>Aktivní optický HDMI 2.1 kabel AOC, pro přenos dat až 48 Gbps, s podporou nejnovějšího 8K rozlišení včetně 8K 60 Hz, 4K až 120 Hz, HDR, eARC, Dolby Vison s 8/10/12 bit, délka 15 m</t>
  </si>
  <si>
    <t>Instalace přípojných míst do kateder, stěn a do PK, instalace AVT</t>
  </si>
  <si>
    <t xml:space="preserve">Audio digitální matice 10*6 in / Out, </t>
  </si>
  <si>
    <t>4K HDMI/DTP 4x4 multiformátová HDMI 4k/60 matice 4x4 hdmi s výstupem audio (de-embeding) a výstupem S/PDIF, podpora HDMI 2.0 / 12bit, 4:4:4 4k/60, řízením po RS232 / ETH v.č. regulace výstupní hlasitosti analog. Audia, napájení 230V</t>
  </si>
  <si>
    <t>Dotykový panel řídícího systému pro ovládání AVT, velikost obrazovky 10", rozlišení min 1280*600, kapacitní dotyková vrstva, napájení PoE</t>
  </si>
  <si>
    <t>motoricky ovládané promítací plátno, splňující vysoké nároky na projekci, ocelový čtvercový tubus 12,5 x 12,5 cm, provedení v bílé barvě, automatické koncové spínače, upevňovací elementy posuvné 55cm po délce tubusu vpravo a vlevo, upevnění na zeď/strop, bezúdržbový motor, napájení 240V</t>
  </si>
  <si>
    <t>Box pro montáž přípojného místa na čelní stěnu vedle projekce, 3 moduly 55, pro instalaci převodníku HDMI, USB-C, audio na UTP a zásuvky 230V</t>
  </si>
  <si>
    <t>Box pro montáž přípojného místa za LCD příhled, 3 moduly 55, pro instalaci převodníku HDMI, USB-C, audio na UTP a zásuvky 230V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</si>
</sst>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 #,##0.00\ &quot;Kč&quot;_-;\-* #,##0.00\ &quot;Kč&quot;_-;_-* &quot;-&quot;??\ &quot;Kč&quot;_-;_-@_-"/>
    <numFmt numFmtId="164" formatCode="#,##0.00%"/>
    <numFmt numFmtId="165" formatCode="dd\.mm\.yyyy"/>
    <numFmt numFmtId="166" formatCode="#,##0.00000"/>
    <numFmt numFmtId="167" formatCode="#,##0.000"/>
    <numFmt numFmtId="168" formatCode="#,##0.00_ ;[Red]\-#,##0.00\ "/>
    <numFmt numFmtId="169" formatCode="#,##0\ &quot;Kč&quot;"/>
    <numFmt numFmtId="170" formatCode="#"/>
    <numFmt numFmtId="171" formatCode="#,###"/>
    <numFmt numFmtId="172" formatCode="#,##0.00\ _K_č"/>
    <numFmt numFmtId="173" formatCode="_(#,##0.0??;\-\ #,##0.0??;&quot;–&quot;???;_(@_)"/>
    <numFmt numFmtId="174" formatCode="#,##0_ ;\-#,##0\ "/>
    <numFmt numFmtId="175" formatCode="#,##0.0_ ;\-#,##0.0\ "/>
    <numFmt numFmtId="176" formatCode="_(#,##0.00_);[Red]\-\ #,##0.00_);&quot;–&quot;??;_(@_)"/>
    <numFmt numFmtId="177" formatCode="_(#,##0_);[Red]\-\ #,##0_);&quot;–&quot;??;_(@_)"/>
    <numFmt numFmtId="178" formatCode="_(#,##0&quot;.&quot;_);;;_(@_)"/>
  </numFmts>
  <fonts count="105">
    <font>
      <sz val="8"/>
      <name val="Arial CE"/>
      <family val="2"/>
    </font>
    <font>
      <sz val="11"/>
      <color theme="1"/>
      <name val="Calibri"/>
      <family val="2"/>
      <charset val="238"/>
      <scheme val="minor"/>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color rgb="FFFFFFFF"/>
      <name val="Arial CE"/>
    </font>
    <font>
      <sz val="8"/>
      <color rgb="FF3366FF"/>
      <name val="Arial CE"/>
    </font>
    <font>
      <b/>
      <sz val="14"/>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8"/>
      <color rgb="FF000000"/>
      <name val="Arial CE"/>
    </font>
    <font>
      <sz val="10"/>
      <color rgb="FF3366FF"/>
      <name val="Arial CE"/>
    </font>
    <font>
      <sz val="10"/>
      <color rgb="FF464646"/>
      <name val="Arial CE"/>
    </font>
    <font>
      <b/>
      <sz val="12"/>
      <color rgb="FF800000"/>
      <name val="Arial CE"/>
    </font>
    <font>
      <sz val="8"/>
      <color rgb="FF960000"/>
      <name val="Arial CE"/>
    </font>
    <font>
      <b/>
      <sz val="8"/>
      <name val="Arial CE"/>
    </font>
    <font>
      <sz val="7"/>
      <color rgb="FF969696"/>
      <name val="Arial CE"/>
    </font>
    <font>
      <i/>
      <sz val="9"/>
      <color rgb="FF0000FF"/>
      <name val="Arial CE"/>
    </font>
    <font>
      <i/>
      <sz val="8"/>
      <color rgb="FF0000FF"/>
      <name val="Arial CE"/>
    </font>
    <font>
      <b/>
      <sz val="9"/>
      <name val="Arial CE"/>
    </font>
    <font>
      <u/>
      <sz val="11"/>
      <color theme="10"/>
      <name val="Calibri"/>
      <scheme val="minor"/>
    </font>
    <font>
      <b/>
      <sz val="11"/>
      <color theme="1"/>
      <name val="Calibri"/>
      <family val="2"/>
      <charset val="238"/>
      <scheme val="minor"/>
    </font>
    <font>
      <b/>
      <sz val="10"/>
      <color rgb="FF003366"/>
      <name val="Arial CE"/>
    </font>
    <font>
      <sz val="8"/>
      <name val="Arial CE"/>
    </font>
    <font>
      <b/>
      <sz val="9"/>
      <color rgb="FF960000"/>
      <name val="Arial CE"/>
    </font>
    <font>
      <b/>
      <sz val="8"/>
      <color rgb="FF003366"/>
      <name val="Arial CE"/>
      <charset val="238"/>
    </font>
    <font>
      <b/>
      <sz val="9"/>
      <color rgb="FF003366"/>
      <name val="Arial CE"/>
      <charset val="238"/>
    </font>
    <font>
      <b/>
      <sz val="9"/>
      <color rgb="FF003366"/>
      <name val="Arial CE"/>
    </font>
    <font>
      <b/>
      <sz val="9"/>
      <name val="Arial CE"/>
      <charset val="238"/>
    </font>
    <font>
      <sz val="9"/>
      <color rgb="FFFF0000"/>
      <name val="Arial CE"/>
    </font>
    <font>
      <b/>
      <sz val="16"/>
      <color theme="1"/>
      <name val="Verdana"/>
      <family val="2"/>
      <charset val="238"/>
    </font>
    <font>
      <sz val="9"/>
      <color theme="1"/>
      <name val="Verdana"/>
      <family val="2"/>
      <charset val="238"/>
    </font>
    <font>
      <sz val="9"/>
      <color theme="1"/>
      <name val="Calibri"/>
      <family val="2"/>
      <charset val="238"/>
      <scheme val="minor"/>
    </font>
    <font>
      <sz val="9"/>
      <name val="Verdana"/>
      <family val="2"/>
      <charset val="238"/>
    </font>
    <font>
      <b/>
      <sz val="9"/>
      <color theme="1"/>
      <name val="Verdana"/>
      <family val="2"/>
      <charset val="238"/>
    </font>
    <font>
      <b/>
      <sz val="11"/>
      <color theme="1"/>
      <name val="Arial"/>
      <family val="2"/>
      <charset val="238"/>
    </font>
    <font>
      <b/>
      <sz val="9"/>
      <color theme="1"/>
      <name val="Arial"/>
      <family val="2"/>
      <charset val="238"/>
    </font>
    <font>
      <sz val="8"/>
      <color theme="1"/>
      <name val="Arial"/>
      <family val="2"/>
      <charset val="238"/>
    </font>
    <font>
      <i/>
      <sz val="10"/>
      <color theme="1"/>
      <name val="Calibri"/>
      <family val="2"/>
      <charset val="238"/>
      <scheme val="minor"/>
    </font>
    <font>
      <i/>
      <sz val="8"/>
      <color theme="1"/>
      <name val="Arial"/>
      <family val="2"/>
      <charset val="238"/>
    </font>
    <font>
      <b/>
      <sz val="8"/>
      <color theme="1"/>
      <name val="Arial"/>
      <family val="2"/>
      <charset val="238"/>
    </font>
    <font>
      <sz val="10"/>
      <color theme="1"/>
      <name val="Arial"/>
      <family val="2"/>
      <charset val="238"/>
    </font>
    <font>
      <b/>
      <sz val="8"/>
      <color theme="2" tint="-0.249977111117893"/>
      <name val="Arial"/>
      <family val="2"/>
      <charset val="238"/>
    </font>
    <font>
      <sz val="8"/>
      <color theme="2" tint="-0.249977111117893"/>
      <name val="Arial"/>
      <family val="2"/>
      <charset val="238"/>
    </font>
    <font>
      <sz val="8"/>
      <color theme="1"/>
      <name val="Verdana"/>
      <family val="2"/>
      <charset val="238"/>
    </font>
    <font>
      <i/>
      <sz val="9"/>
      <color theme="1"/>
      <name val="Calibri"/>
      <family val="2"/>
      <charset val="238"/>
      <scheme val="minor"/>
    </font>
    <font>
      <i/>
      <sz val="9"/>
      <color theme="1"/>
      <name val="Arial"/>
      <family val="2"/>
      <charset val="238"/>
    </font>
    <font>
      <sz val="9"/>
      <color rgb="FFFF0000"/>
      <name val="Calibri"/>
      <family val="2"/>
      <charset val="238"/>
      <scheme val="minor"/>
    </font>
    <font>
      <b/>
      <sz val="11"/>
      <color rgb="FFFF0000"/>
      <name val="Calibri"/>
      <family val="2"/>
      <charset val="238"/>
      <scheme val="minor"/>
    </font>
    <font>
      <b/>
      <u/>
      <sz val="30"/>
      <color theme="1"/>
      <name val="Calibri"/>
      <family val="2"/>
      <charset val="238"/>
      <scheme val="minor"/>
    </font>
    <font>
      <b/>
      <u/>
      <sz val="20"/>
      <color theme="1"/>
      <name val="Calibri"/>
      <family val="2"/>
      <charset val="238"/>
      <scheme val="minor"/>
    </font>
    <font>
      <b/>
      <i/>
      <sz val="12"/>
      <name val="Arial CE"/>
      <charset val="238"/>
    </font>
    <font>
      <b/>
      <sz val="16"/>
      <name val="Arial CE"/>
      <family val="2"/>
      <charset val="238"/>
    </font>
    <font>
      <sz val="10"/>
      <name val="Arial CE"/>
      <family val="2"/>
      <charset val="238"/>
    </font>
    <font>
      <b/>
      <i/>
      <sz val="11"/>
      <color theme="1"/>
      <name val="Calibri"/>
      <family val="2"/>
      <charset val="238"/>
      <scheme val="minor"/>
    </font>
    <font>
      <b/>
      <sz val="10"/>
      <color theme="1"/>
      <name val="Arial"/>
      <family val="2"/>
      <charset val="238"/>
    </font>
    <font>
      <b/>
      <u val="singleAccounting"/>
      <sz val="11"/>
      <color theme="1"/>
      <name val="Calibri"/>
      <family val="2"/>
      <charset val="238"/>
      <scheme val="minor"/>
    </font>
    <font>
      <b/>
      <u val="singleAccounting"/>
      <sz val="11"/>
      <color rgb="FFFF0000"/>
      <name val="Calibri"/>
      <family val="2"/>
      <charset val="238"/>
      <scheme val="minor"/>
    </font>
    <font>
      <sz val="11"/>
      <color indexed="8"/>
      <name val="Calibri"/>
      <family val="2"/>
      <charset val="238"/>
    </font>
    <font>
      <u/>
      <sz val="11"/>
      <color theme="10"/>
      <name val="Calibri"/>
      <family val="2"/>
      <charset val="238"/>
    </font>
    <font>
      <b/>
      <sz val="10"/>
      <color indexed="8"/>
      <name val="Arial"/>
      <family val="2"/>
      <charset val="238"/>
    </font>
    <font>
      <sz val="10"/>
      <color indexed="9"/>
      <name val="Arial"/>
      <family val="2"/>
      <charset val="238"/>
    </font>
    <font>
      <sz val="10"/>
      <color indexed="8"/>
      <name val="Arial"/>
      <family val="2"/>
      <charset val="238"/>
    </font>
    <font>
      <sz val="10"/>
      <name val="Arial"/>
      <family val="2"/>
      <charset val="238"/>
    </font>
    <font>
      <b/>
      <sz val="10"/>
      <name val="Roboto Condensed"/>
    </font>
    <font>
      <sz val="10"/>
      <name val="Roboto Condensed"/>
    </font>
    <font>
      <b/>
      <sz val="10"/>
      <color rgb="FFFF0000"/>
      <name val="Roboto Condensed"/>
    </font>
    <font>
      <i/>
      <sz val="10"/>
      <name val="Roboto Condensed"/>
    </font>
    <font>
      <b/>
      <i/>
      <sz val="10"/>
      <name val="Roboto Condensed"/>
    </font>
    <font>
      <sz val="11"/>
      <name val="Arial"/>
      <family val="2"/>
      <charset val="238"/>
    </font>
    <font>
      <b/>
      <u/>
      <sz val="12"/>
      <name val="Arial"/>
      <family val="2"/>
      <charset val="238"/>
    </font>
    <font>
      <b/>
      <u/>
      <sz val="11"/>
      <name val="Arial"/>
      <family val="2"/>
      <charset val="238"/>
    </font>
    <font>
      <sz val="9"/>
      <name val="Arial"/>
      <family val="2"/>
      <charset val="238"/>
    </font>
    <font>
      <u/>
      <sz val="10"/>
      <name val="Roboto Condensed"/>
    </font>
    <font>
      <b/>
      <sz val="9"/>
      <color indexed="18"/>
      <name val="Arial"/>
      <family val="2"/>
      <charset val="238"/>
    </font>
    <font>
      <sz val="9"/>
      <color indexed="18"/>
      <name val="Arial"/>
      <family val="2"/>
      <charset val="238"/>
    </font>
    <font>
      <b/>
      <sz val="16"/>
      <color theme="1"/>
      <name val="Arial"/>
      <family val="2"/>
      <charset val="238"/>
    </font>
    <font>
      <b/>
      <sz val="9"/>
      <color indexed="61"/>
      <name val="Arial"/>
      <family val="2"/>
      <charset val="238"/>
    </font>
    <font>
      <b/>
      <sz val="11"/>
      <color indexed="61"/>
      <name val="Arial"/>
      <family val="2"/>
      <charset val="238"/>
    </font>
    <font>
      <sz val="9"/>
      <color indexed="61"/>
      <name val="Arial"/>
      <family val="2"/>
      <charset val="238"/>
    </font>
    <font>
      <sz val="9"/>
      <color indexed="8"/>
      <name val="Arial"/>
      <family val="2"/>
      <charset val="238"/>
    </font>
    <font>
      <sz val="9"/>
      <color rgb="FFFF0000"/>
      <name val="Arial"/>
      <family val="2"/>
      <charset val="238"/>
    </font>
    <font>
      <b/>
      <sz val="9"/>
      <color indexed="12"/>
      <name val="Arial"/>
      <family val="2"/>
      <charset val="238"/>
    </font>
    <font>
      <sz val="10"/>
      <name val="Roboto Condensed"/>
      <charset val="238"/>
    </font>
    <font>
      <b/>
      <sz val="10"/>
      <name val="Roboto Condensed"/>
      <charset val="238"/>
    </font>
    <font>
      <i/>
      <sz val="10"/>
      <name val="Roboto Condensed"/>
      <charset val="238"/>
    </font>
  </fonts>
  <fills count="17">
    <fill>
      <patternFill patternType="none"/>
    </fill>
    <fill>
      <patternFill patternType="gray125"/>
    </fill>
    <fill>
      <patternFill patternType="solid">
        <fgColor rgb="FFC0C0C0"/>
      </patternFill>
    </fill>
    <fill>
      <patternFill patternType="solid">
        <fgColor rgb="FFBEBEBE"/>
      </patternFill>
    </fill>
    <fill>
      <patternFill patternType="solid">
        <fgColor rgb="FFD2D2D2"/>
      </patternFill>
    </fill>
    <fill>
      <patternFill patternType="solid">
        <fgColor theme="0"/>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2" tint="-0.249977111117893"/>
        <bgColor indexed="64"/>
      </patternFill>
    </fill>
    <fill>
      <patternFill patternType="solid">
        <fgColor rgb="FFFFFFFF"/>
        <bgColor indexed="64"/>
      </patternFill>
    </fill>
    <fill>
      <patternFill patternType="solid">
        <fgColor indexed="43"/>
        <bgColor indexed="64"/>
      </patternFill>
    </fill>
    <fill>
      <patternFill patternType="solid">
        <fgColor theme="7" tint="0.59999389629810485"/>
        <bgColor indexed="64"/>
      </patternFill>
    </fill>
    <fill>
      <patternFill patternType="solid">
        <fgColor indexed="10"/>
        <bgColor indexed="8"/>
      </patternFill>
    </fill>
    <fill>
      <patternFill patternType="solid">
        <fgColor indexed="8"/>
        <bgColor indexed="8"/>
      </patternFill>
    </fill>
    <fill>
      <patternFill patternType="solid">
        <fgColor indexed="9"/>
        <bgColor indexed="8"/>
      </patternFill>
    </fill>
    <fill>
      <patternFill patternType="solid">
        <fgColor indexed="11"/>
        <bgColor indexed="8"/>
      </patternFill>
    </fill>
    <fill>
      <patternFill patternType="solid">
        <fgColor theme="0" tint="-0.14999847407452621"/>
        <bgColor indexed="64"/>
      </patternFill>
    </fill>
  </fills>
  <borders count="118">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
      <left/>
      <right style="thin">
        <color indexed="64"/>
      </right>
      <top style="thin">
        <color rgb="FF000000"/>
      </top>
      <bottom/>
      <diagonal/>
    </border>
    <border>
      <left/>
      <right style="thin">
        <color indexed="64"/>
      </right>
      <top/>
      <bottom/>
      <diagonal/>
    </border>
    <border>
      <left/>
      <right style="thin">
        <color indexed="64"/>
      </right>
      <top style="hair">
        <color rgb="FF969696"/>
      </top>
      <bottom/>
      <diagonal/>
    </border>
    <border>
      <left/>
      <right style="thin">
        <color indexed="64"/>
      </right>
      <top style="hair">
        <color rgb="FF000000"/>
      </top>
      <bottom style="hair">
        <color rgb="FF000000"/>
      </bottom>
      <diagonal/>
    </border>
    <border>
      <left/>
      <right style="thin">
        <color indexed="64"/>
      </right>
      <top/>
      <bottom style="thin">
        <color rgb="FF000000"/>
      </bottom>
      <diagonal/>
    </border>
    <border>
      <left/>
      <right style="thin">
        <color indexed="64"/>
      </right>
      <top style="hair">
        <color rgb="FF969696"/>
      </top>
      <bottom style="hair">
        <color rgb="FF969696"/>
      </bottom>
      <diagonal/>
    </border>
    <border>
      <left style="hair">
        <color rgb="FF969696"/>
      </left>
      <right style="thin">
        <color indexed="64"/>
      </right>
      <top style="hair">
        <color rgb="FF969696"/>
      </top>
      <bottom style="hair">
        <color rgb="FF969696"/>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auto="1"/>
      </left>
      <right/>
      <top style="thin">
        <color auto="1"/>
      </top>
      <bottom style="double">
        <color indexed="64"/>
      </bottom>
      <diagonal/>
    </border>
    <border>
      <left/>
      <right/>
      <top style="thin">
        <color auto="1"/>
      </top>
      <bottom style="double">
        <color indexed="64"/>
      </bottom>
      <diagonal/>
    </border>
    <border>
      <left/>
      <right style="thin">
        <color indexed="64"/>
      </right>
      <top style="thin">
        <color auto="1"/>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hair">
        <color indexed="64"/>
      </right>
      <top/>
      <bottom style="thin">
        <color indexed="64"/>
      </bottom>
      <diagonal/>
    </border>
    <border>
      <left style="thin">
        <color auto="1"/>
      </left>
      <right/>
      <top style="thin">
        <color auto="1"/>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auto="1"/>
      </bottom>
      <diagonal/>
    </border>
    <border>
      <left style="thin">
        <color auto="1"/>
      </left>
      <right style="hair">
        <color auto="1"/>
      </right>
      <top style="hair">
        <color auto="1"/>
      </top>
      <bottom style="hair">
        <color auto="1"/>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auto="1"/>
      </left>
      <right style="thin">
        <color auto="1"/>
      </right>
      <top style="hair">
        <color auto="1"/>
      </top>
      <bottom style="hair">
        <color auto="1"/>
      </bottom>
      <diagonal/>
    </border>
    <border>
      <left style="thin">
        <color indexed="64"/>
      </left>
      <right style="thin">
        <color indexed="64"/>
      </right>
      <top style="hair">
        <color auto="1"/>
      </top>
      <bottom style="hair">
        <color auto="1"/>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auto="1"/>
      </left>
      <right style="thin">
        <color auto="1"/>
      </right>
      <top style="hair">
        <color auto="1"/>
      </top>
      <bottom style="thin">
        <color auto="1"/>
      </bottom>
      <diagonal/>
    </border>
    <border>
      <left style="thin">
        <color indexed="64"/>
      </left>
      <right style="thin">
        <color indexed="64"/>
      </right>
      <top style="hair">
        <color auto="1"/>
      </top>
      <bottom style="thin">
        <color indexed="64"/>
      </bottom>
      <diagonal/>
    </border>
    <border>
      <left style="thin">
        <color auto="1"/>
      </left>
      <right style="hair">
        <color auto="1"/>
      </right>
      <top/>
      <bottom style="hair">
        <color auto="1"/>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auto="1"/>
      </left>
      <right/>
      <top/>
      <bottom style="hair">
        <color indexed="64"/>
      </bottom>
      <diagonal/>
    </border>
    <border>
      <left style="thin">
        <color auto="1"/>
      </left>
      <right/>
      <top style="hair">
        <color auto="1"/>
      </top>
      <bottom style="hair">
        <color auto="1"/>
      </bottom>
      <diagonal/>
    </border>
    <border>
      <left/>
      <right/>
      <top style="hair">
        <color auto="1"/>
      </top>
      <bottom style="hair">
        <color auto="1"/>
      </bottom>
      <diagonal/>
    </border>
    <border>
      <left style="hair">
        <color indexed="64"/>
      </left>
      <right style="hair">
        <color indexed="64"/>
      </right>
      <top style="medium">
        <color indexed="64"/>
      </top>
      <bottom style="hair">
        <color indexed="64"/>
      </bottom>
      <diagonal/>
    </border>
    <border>
      <left style="hair">
        <color auto="1"/>
      </left>
      <right style="hair">
        <color auto="1"/>
      </right>
      <top style="hair">
        <color auto="1"/>
      </top>
      <bottom style="medium">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7">
    <xf numFmtId="0" fontId="0" fillId="0" borderId="0"/>
    <xf numFmtId="0" fontId="39" fillId="0" borderId="0" applyNumberFormat="0" applyFill="0" applyBorder="0" applyAlignment="0" applyProtection="0"/>
    <xf numFmtId="0" fontId="1" fillId="0" borderId="0"/>
    <xf numFmtId="0" fontId="77" fillId="0" borderId="0" applyFill="0" applyProtection="0"/>
    <xf numFmtId="0" fontId="78" fillId="0" borderId="0" applyNumberFormat="0" applyFill="0" applyBorder="0" applyAlignment="0" applyProtection="0"/>
    <xf numFmtId="0" fontId="82" fillId="0" borderId="0"/>
    <xf numFmtId="0" fontId="82" fillId="0" borderId="0"/>
  </cellStyleXfs>
  <cellXfs count="866">
    <xf numFmtId="0" fontId="0" fillId="0" borderId="0" xfId="0"/>
    <xf numFmtId="0" fontId="0" fillId="0" borderId="0" xfId="0"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0" fillId="0" borderId="0" xfId="0" applyAlignment="1">
      <alignment vertical="center" wrapText="1"/>
    </xf>
    <xf numFmtId="0" fontId="7" fillId="0" borderId="0" xfId="0" applyFont="1" applyAlignment="1">
      <alignment vertical="center"/>
    </xf>
    <xf numFmtId="0" fontId="8" fillId="0" borderId="0" xfId="0" applyFont="1" applyAlignment="1">
      <alignment vertical="center"/>
    </xf>
    <xf numFmtId="0" fontId="0" fillId="0" borderId="0" xfId="0" applyAlignment="1">
      <alignment horizontal="center" vertical="center" wrapText="1"/>
    </xf>
    <xf numFmtId="0" fontId="9" fillId="0" borderId="0" xfId="0" applyFont="1"/>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0" fillId="0" borderId="0" xfId="0" applyAlignment="1">
      <alignment horizontal="left" vertical="center"/>
    </xf>
    <xf numFmtId="0" fontId="0" fillId="0" borderId="1" xfId="0" applyBorder="1"/>
    <xf numFmtId="0" fontId="0" fillId="0" borderId="2" xfId="0" applyBorder="1"/>
    <xf numFmtId="0" fontId="0" fillId="0" borderId="3" xfId="0" applyBorder="1"/>
    <xf numFmtId="0" fontId="15" fillId="0" borderId="0" xfId="0" applyFont="1" applyAlignment="1">
      <alignment horizontal="left" vertical="center"/>
    </xf>
    <xf numFmtId="0" fontId="14" fillId="0" borderId="0" xfId="0" applyFont="1" applyAlignment="1">
      <alignment horizontal="left" vertical="center"/>
    </xf>
    <xf numFmtId="0" fontId="2" fillId="0" borderId="0" xfId="0" applyFont="1" applyAlignment="1">
      <alignment horizontal="left" vertical="top"/>
    </xf>
    <xf numFmtId="0" fontId="3" fillId="0" borderId="0" xfId="0" applyFont="1" applyAlignment="1">
      <alignment horizontal="left" vertical="center"/>
    </xf>
    <xf numFmtId="0" fontId="4"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center" wrapText="1"/>
    </xf>
    <xf numFmtId="0" fontId="0" fillId="0" borderId="4" xfId="0" applyBorder="1"/>
    <xf numFmtId="0" fontId="0" fillId="0" borderId="3" xfId="0" applyBorder="1" applyAlignment="1">
      <alignment vertical="center"/>
    </xf>
    <xf numFmtId="0" fontId="16" fillId="0" borderId="5" xfId="0" applyFont="1" applyBorder="1" applyAlignment="1">
      <alignment horizontal="left" vertical="center"/>
    </xf>
    <xf numFmtId="0" fontId="0" fillId="0" borderId="5" xfId="0" applyBorder="1" applyAlignment="1">
      <alignment vertical="center"/>
    </xf>
    <xf numFmtId="0" fontId="2" fillId="0" borderId="0" xfId="0" applyFont="1" applyAlignment="1">
      <alignment horizontal="right" vertical="center"/>
    </xf>
    <xf numFmtId="0" fontId="2" fillId="0" borderId="3" xfId="0" applyFont="1" applyBorder="1" applyAlignment="1">
      <alignment vertical="center"/>
    </xf>
    <xf numFmtId="0" fontId="0" fillId="3" borderId="0" xfId="0" applyFill="1" applyAlignment="1">
      <alignment vertical="center"/>
    </xf>
    <xf numFmtId="0" fontId="5" fillId="3" borderId="6" xfId="0" applyFont="1" applyFill="1" applyBorder="1" applyAlignment="1">
      <alignment horizontal="left" vertical="center"/>
    </xf>
    <xf numFmtId="0" fontId="0" fillId="3" borderId="7" xfId="0" applyFill="1" applyBorder="1" applyAlignment="1">
      <alignment vertical="center"/>
    </xf>
    <xf numFmtId="0" fontId="5" fillId="3" borderId="7" xfId="0" applyFont="1" applyFill="1" applyBorder="1" applyAlignment="1">
      <alignment horizontal="center" vertical="center"/>
    </xf>
    <xf numFmtId="0" fontId="18" fillId="0" borderId="4" xfId="0" applyFont="1" applyBorder="1" applyAlignment="1">
      <alignment horizontal="left" vertical="center"/>
    </xf>
    <xf numFmtId="0" fontId="0" fillId="0" borderId="4" xfId="0" applyBorder="1" applyAlignment="1">
      <alignment vertical="center"/>
    </xf>
    <xf numFmtId="0" fontId="2" fillId="0" borderId="5" xfId="0" applyFont="1" applyBorder="1" applyAlignment="1">
      <alignment horizontal="left" vertical="center"/>
    </xf>
    <xf numFmtId="0" fontId="0" fillId="0" borderId="9" xfId="0" applyBorder="1" applyAlignment="1">
      <alignment vertical="center"/>
    </xf>
    <xf numFmtId="0" fontId="0" fillId="0" borderId="10"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3" fillId="0" borderId="3" xfId="0" applyFont="1" applyBorder="1" applyAlignment="1">
      <alignment vertical="center"/>
    </xf>
    <xf numFmtId="0" fontId="4" fillId="0" borderId="3" xfId="0" applyFont="1" applyBorder="1" applyAlignment="1">
      <alignment vertical="center"/>
    </xf>
    <xf numFmtId="0" fontId="4" fillId="0" borderId="0" xfId="0" applyFont="1" applyAlignment="1">
      <alignment horizontal="left" vertical="center"/>
    </xf>
    <xf numFmtId="0" fontId="16" fillId="0" borderId="0" xfId="0" applyFont="1" applyAlignment="1">
      <alignment vertical="center"/>
    </xf>
    <xf numFmtId="165" fontId="3" fillId="0" borderId="0" xfId="0" applyNumberFormat="1" applyFont="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0" fillId="0" borderId="0" xfId="0" applyFont="1" applyAlignment="1">
      <alignment horizontal="left" vertical="center"/>
    </xf>
    <xf numFmtId="0" fontId="0" fillId="0" borderId="15" xfId="0" applyBorder="1" applyAlignment="1">
      <alignment vertical="center"/>
    </xf>
    <xf numFmtId="0" fontId="0" fillId="4" borderId="7" xfId="0" applyFill="1" applyBorder="1" applyAlignment="1">
      <alignment vertical="center"/>
    </xf>
    <xf numFmtId="0" fontId="21" fillId="4" borderId="0" xfId="0" applyFont="1" applyFill="1" applyAlignment="1">
      <alignment horizontal="center" vertical="center"/>
    </xf>
    <xf numFmtId="0" fontId="22" fillId="0" borderId="16"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0" fillId="0" borderId="11" xfId="0" applyBorder="1" applyAlignment="1">
      <alignment vertical="center"/>
    </xf>
    <xf numFmtId="0" fontId="5" fillId="0" borderId="3" xfId="0" applyFont="1" applyBorder="1" applyAlignment="1">
      <alignment vertical="center"/>
    </xf>
    <xf numFmtId="0" fontId="23" fillId="0" borderId="0" xfId="0" applyFont="1" applyAlignment="1">
      <alignment horizontal="left" vertical="center"/>
    </xf>
    <xf numFmtId="0" fontId="23" fillId="0" borderId="0" xfId="0" applyFont="1" applyAlignment="1">
      <alignment vertical="center"/>
    </xf>
    <xf numFmtId="4" fontId="23" fillId="0" borderId="0" xfId="0" applyNumberFormat="1" applyFont="1" applyAlignment="1">
      <alignment vertical="center"/>
    </xf>
    <xf numFmtId="0" fontId="5" fillId="0" borderId="0" xfId="0" applyFont="1" applyAlignment="1">
      <alignment horizontal="center" vertical="center"/>
    </xf>
    <xf numFmtId="4" fontId="19" fillId="0" borderId="14" xfId="0" applyNumberFormat="1" applyFont="1" applyBorder="1" applyAlignment="1">
      <alignment vertical="center"/>
    </xf>
    <xf numFmtId="4" fontId="19" fillId="0" borderId="0" xfId="0" applyNumberFormat="1" applyFont="1" applyAlignment="1">
      <alignment vertical="center"/>
    </xf>
    <xf numFmtId="166" fontId="19" fillId="0" borderId="0" xfId="0" applyNumberFormat="1" applyFont="1" applyAlignment="1">
      <alignment vertical="center"/>
    </xf>
    <xf numFmtId="4" fontId="19" fillId="0" borderId="15" xfId="0" applyNumberFormat="1" applyFont="1" applyBorder="1" applyAlignment="1">
      <alignment vertical="center"/>
    </xf>
    <xf numFmtId="0" fontId="5" fillId="0" borderId="0" xfId="0" applyFont="1" applyAlignment="1">
      <alignment horizontal="left" vertical="center"/>
    </xf>
    <xf numFmtId="0" fontId="24" fillId="0" borderId="0" xfId="0" applyFont="1" applyAlignment="1">
      <alignment horizontal="left" vertical="center"/>
    </xf>
    <xf numFmtId="0" fontId="25" fillId="0" borderId="0" xfId="1" applyFont="1" applyAlignment="1">
      <alignment horizontal="center" vertical="center"/>
    </xf>
    <xf numFmtId="0" fontId="6" fillId="0" borderId="3" xfId="0" applyFont="1" applyBorder="1" applyAlignment="1">
      <alignment vertical="center"/>
    </xf>
    <xf numFmtId="0" fontId="26" fillId="0" borderId="0" xfId="0" applyFont="1" applyAlignment="1">
      <alignment vertical="center"/>
    </xf>
    <xf numFmtId="0" fontId="27" fillId="0" borderId="0" xfId="0" applyFont="1" applyAlignment="1">
      <alignment vertical="center"/>
    </xf>
    <xf numFmtId="0" fontId="4" fillId="0" borderId="0" xfId="0" applyFont="1" applyAlignment="1">
      <alignment horizontal="center" vertical="center"/>
    </xf>
    <xf numFmtId="4" fontId="28" fillId="0" borderId="14" xfId="0" applyNumberFormat="1" applyFont="1" applyBorder="1" applyAlignment="1">
      <alignment vertical="center"/>
    </xf>
    <xf numFmtId="4" fontId="28" fillId="0" borderId="0" xfId="0" applyNumberFormat="1" applyFont="1" applyAlignment="1">
      <alignment vertical="center"/>
    </xf>
    <xf numFmtId="166" fontId="28" fillId="0" borderId="0" xfId="0" applyNumberFormat="1" applyFont="1" applyAlignment="1">
      <alignment vertical="center"/>
    </xf>
    <xf numFmtId="4" fontId="28" fillId="0" borderId="15" xfId="0" applyNumberFormat="1" applyFont="1" applyBorder="1" applyAlignment="1">
      <alignment vertical="center"/>
    </xf>
    <xf numFmtId="0" fontId="6" fillId="0" borderId="0" xfId="0" applyFont="1" applyAlignment="1">
      <alignment horizontal="left" vertical="center"/>
    </xf>
    <xf numFmtId="0" fontId="29" fillId="0" borderId="0" xfId="0" applyFont="1" applyAlignment="1">
      <alignment horizontal="left" vertical="center"/>
    </xf>
    <xf numFmtId="0" fontId="30" fillId="0" borderId="0" xfId="0" applyFont="1" applyAlignment="1">
      <alignment horizontal="left" vertical="center"/>
    </xf>
    <xf numFmtId="0" fontId="0" fillId="0" borderId="3" xfId="0" applyBorder="1" applyAlignment="1">
      <alignment vertical="center" wrapText="1"/>
    </xf>
    <xf numFmtId="4" fontId="3" fillId="0" borderId="0" xfId="0" applyNumberFormat="1" applyFont="1" applyAlignment="1">
      <alignment vertical="center"/>
    </xf>
    <xf numFmtId="0" fontId="31" fillId="0" borderId="0" xfId="0" applyFont="1" applyAlignment="1">
      <alignment horizontal="left" vertical="center"/>
    </xf>
    <xf numFmtId="0" fontId="16" fillId="0" borderId="0" xfId="0" applyFont="1" applyAlignment="1">
      <alignment horizontal="left" vertical="center"/>
    </xf>
    <xf numFmtId="4" fontId="2" fillId="0" borderId="0" xfId="0" applyNumberFormat="1" applyFont="1" applyAlignment="1">
      <alignment vertical="center"/>
    </xf>
    <xf numFmtId="164" fontId="2" fillId="0" borderId="0" xfId="0" applyNumberFormat="1" applyFont="1" applyAlignment="1">
      <alignment horizontal="right" vertical="center"/>
    </xf>
    <xf numFmtId="0" fontId="0" fillId="4" borderId="0" xfId="0" applyFill="1" applyAlignment="1">
      <alignment vertical="center"/>
    </xf>
    <xf numFmtId="0" fontId="5" fillId="4" borderId="6" xfId="0" applyFont="1" applyFill="1" applyBorder="1" applyAlignment="1">
      <alignment horizontal="left" vertical="center"/>
    </xf>
    <xf numFmtId="0" fontId="5" fillId="4" borderId="7" xfId="0" applyFont="1" applyFill="1" applyBorder="1" applyAlignment="1">
      <alignment horizontal="right" vertical="center"/>
    </xf>
    <xf numFmtId="0" fontId="5" fillId="4" borderId="7" xfId="0" applyFont="1" applyFill="1" applyBorder="1" applyAlignment="1">
      <alignment horizontal="center" vertical="center"/>
    </xf>
    <xf numFmtId="4" fontId="5" fillId="4" borderId="7" xfId="0" applyNumberFormat="1" applyFont="1" applyFill="1" applyBorder="1" applyAlignment="1">
      <alignment vertical="center"/>
    </xf>
    <xf numFmtId="0" fontId="0" fillId="4" borderId="8" xfId="0" applyFill="1" applyBorder="1" applyAlignment="1">
      <alignment vertical="center"/>
    </xf>
    <xf numFmtId="0" fontId="2" fillId="0" borderId="5" xfId="0" applyFont="1" applyBorder="1" applyAlignment="1">
      <alignment horizontal="center" vertical="center"/>
    </xf>
    <xf numFmtId="0" fontId="2" fillId="0" borderId="5" xfId="0" applyFont="1" applyBorder="1" applyAlignment="1">
      <alignment horizontal="right" vertical="center"/>
    </xf>
    <xf numFmtId="0" fontId="21" fillId="4" borderId="0" xfId="0" applyFont="1" applyFill="1" applyAlignment="1">
      <alignment horizontal="left" vertical="center"/>
    </xf>
    <xf numFmtId="0" fontId="21" fillId="4" borderId="0" xfId="0" applyFont="1" applyFill="1" applyAlignment="1">
      <alignment horizontal="right" vertical="center"/>
    </xf>
    <xf numFmtId="0" fontId="32" fillId="0" borderId="0" xfId="0" applyFont="1" applyAlignment="1">
      <alignment horizontal="left" vertical="center"/>
    </xf>
    <xf numFmtId="0" fontId="7" fillId="0" borderId="3" xfId="0" applyFont="1" applyBorder="1" applyAlignment="1">
      <alignment vertical="center"/>
    </xf>
    <xf numFmtId="0" fontId="7" fillId="0" borderId="20" xfId="0" applyFont="1" applyBorder="1" applyAlignment="1">
      <alignment horizontal="left" vertical="center"/>
    </xf>
    <xf numFmtId="0" fontId="7" fillId="0" borderId="20" xfId="0" applyFont="1" applyBorder="1" applyAlignment="1">
      <alignment vertical="center"/>
    </xf>
    <xf numFmtId="4" fontId="7" fillId="0" borderId="20" xfId="0" applyNumberFormat="1" applyFont="1" applyBorder="1" applyAlignment="1">
      <alignment vertical="center"/>
    </xf>
    <xf numFmtId="0" fontId="8" fillId="0" borderId="3" xfId="0" applyFont="1" applyBorder="1" applyAlignment="1">
      <alignment vertical="center"/>
    </xf>
    <xf numFmtId="0" fontId="8" fillId="0" borderId="20" xfId="0" applyFont="1" applyBorder="1" applyAlignment="1">
      <alignment horizontal="left" vertical="center"/>
    </xf>
    <xf numFmtId="0" fontId="8" fillId="0" borderId="20" xfId="0" applyFont="1" applyBorder="1" applyAlignment="1">
      <alignment vertical="center"/>
    </xf>
    <xf numFmtId="4" fontId="8" fillId="0" borderId="20" xfId="0" applyNumberFormat="1" applyFont="1" applyBorder="1" applyAlignment="1">
      <alignment vertical="center"/>
    </xf>
    <xf numFmtId="4" fontId="32" fillId="0" borderId="0" xfId="0" applyNumberFormat="1" applyFont="1" applyAlignment="1">
      <alignment vertical="center"/>
    </xf>
    <xf numFmtId="0" fontId="22" fillId="0" borderId="0" xfId="0" applyFont="1" applyAlignment="1">
      <alignment horizontal="center" vertical="center"/>
    </xf>
    <xf numFmtId="0" fontId="0" fillId="0" borderId="3" xfId="0" applyBorder="1" applyAlignment="1" applyProtection="1">
      <alignment vertical="center"/>
      <protection locked="0"/>
    </xf>
    <xf numFmtId="0" fontId="0" fillId="0" borderId="0" xfId="0" applyAlignment="1" applyProtection="1">
      <alignment vertical="center"/>
      <protection locked="0"/>
    </xf>
    <xf numFmtId="4" fontId="8" fillId="0" borderId="0" xfId="0" applyNumberFormat="1" applyFont="1" applyAlignment="1" applyProtection="1">
      <alignment vertical="center"/>
      <protection locked="0"/>
    </xf>
    <xf numFmtId="0" fontId="2" fillId="0" borderId="0" xfId="0" applyFont="1" applyAlignment="1" applyProtection="1">
      <alignment horizontal="center" vertical="center"/>
      <protection locked="0"/>
    </xf>
    <xf numFmtId="0" fontId="0" fillId="0" borderId="0" xfId="0" applyAlignment="1" applyProtection="1">
      <alignment horizontal="left" vertical="center"/>
      <protection locked="0"/>
    </xf>
    <xf numFmtId="4" fontId="0" fillId="0" borderId="0" xfId="0" applyNumberFormat="1" applyAlignment="1" applyProtection="1">
      <alignment vertical="center"/>
      <protection locked="0"/>
    </xf>
    <xf numFmtId="0" fontId="23" fillId="4" borderId="0" xfId="0" applyFont="1" applyFill="1" applyAlignment="1">
      <alignment horizontal="left" vertical="center"/>
    </xf>
    <xf numFmtId="4" fontId="23" fillId="4" borderId="0" xfId="0" applyNumberFormat="1" applyFont="1" applyFill="1" applyAlignment="1">
      <alignment vertical="center"/>
    </xf>
    <xf numFmtId="0" fontId="0" fillId="0" borderId="3" xfId="0" applyBorder="1" applyAlignment="1">
      <alignment horizontal="center" vertical="center" wrapText="1"/>
    </xf>
    <xf numFmtId="0" fontId="21" fillId="4" borderId="16" xfId="0" applyFont="1" applyFill="1" applyBorder="1" applyAlignment="1">
      <alignment horizontal="center" vertical="center" wrapText="1"/>
    </xf>
    <xf numFmtId="0" fontId="21" fillId="4" borderId="17"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0" xfId="0" applyFont="1" applyFill="1" applyAlignment="1">
      <alignment horizontal="center" vertical="center" wrapText="1"/>
    </xf>
    <xf numFmtId="4" fontId="23" fillId="0" borderId="0" xfId="0" applyNumberFormat="1" applyFont="1"/>
    <xf numFmtId="166" fontId="33" fillId="0" borderId="12" xfId="0" applyNumberFormat="1" applyFont="1" applyBorder="1"/>
    <xf numFmtId="166" fontId="33" fillId="0" borderId="13" xfId="0" applyNumberFormat="1" applyFont="1" applyBorder="1"/>
    <xf numFmtId="4" fontId="34" fillId="0" borderId="0" xfId="0" applyNumberFormat="1" applyFont="1" applyAlignment="1">
      <alignment vertical="center"/>
    </xf>
    <xf numFmtId="0" fontId="9" fillId="0" borderId="3" xfId="0" applyFont="1" applyBorder="1"/>
    <xf numFmtId="0" fontId="9" fillId="0" borderId="0" xfId="0" applyFont="1" applyAlignment="1">
      <alignment horizontal="left"/>
    </xf>
    <xf numFmtId="0" fontId="7" fillId="0" borderId="0" xfId="0" applyFont="1" applyAlignment="1">
      <alignment horizontal="left"/>
    </xf>
    <xf numFmtId="4" fontId="7" fillId="0" borderId="0" xfId="0" applyNumberFormat="1" applyFont="1"/>
    <xf numFmtId="0" fontId="9" fillId="0" borderId="14" xfId="0" applyFont="1" applyBorder="1"/>
    <xf numFmtId="166" fontId="9" fillId="0" borderId="0" xfId="0" applyNumberFormat="1" applyFont="1"/>
    <xf numFmtId="166" fontId="9" fillId="0" borderId="15" xfId="0" applyNumberFormat="1" applyFont="1" applyBorder="1"/>
    <xf numFmtId="0" fontId="9" fillId="0" borderId="0" xfId="0" applyFont="1" applyAlignment="1">
      <alignment horizontal="center"/>
    </xf>
    <xf numFmtId="4" fontId="9" fillId="0" borderId="0" xfId="0" applyNumberFormat="1" applyFont="1" applyAlignment="1">
      <alignment vertical="center"/>
    </xf>
    <xf numFmtId="0" fontId="8" fillId="0" borderId="0" xfId="0" applyFont="1" applyAlignment="1">
      <alignment horizontal="left"/>
    </xf>
    <xf numFmtId="4" fontId="8" fillId="0" borderId="0" xfId="0" applyNumberFormat="1" applyFont="1"/>
    <xf numFmtId="0" fontId="21" fillId="0" borderId="22" xfId="0" applyFont="1" applyBorder="1" applyAlignment="1" applyProtection="1">
      <alignment horizontal="center" vertical="center"/>
      <protection locked="0"/>
    </xf>
    <xf numFmtId="49" fontId="21" fillId="0" borderId="22" xfId="0" applyNumberFormat="1" applyFont="1" applyBorder="1" applyAlignment="1" applyProtection="1">
      <alignment horizontal="left" vertical="center" wrapText="1"/>
      <protection locked="0"/>
    </xf>
    <xf numFmtId="0" fontId="21" fillId="0" borderId="22" xfId="0" applyFont="1" applyBorder="1" applyAlignment="1" applyProtection="1">
      <alignment horizontal="left" vertical="center" wrapText="1"/>
      <protection locked="0"/>
    </xf>
    <xf numFmtId="0" fontId="21" fillId="0" borderId="22" xfId="0" applyFont="1" applyBorder="1" applyAlignment="1" applyProtection="1">
      <alignment horizontal="center" vertical="center" wrapText="1"/>
      <protection locked="0"/>
    </xf>
    <xf numFmtId="167" fontId="21" fillId="0" borderId="22" xfId="0" applyNumberFormat="1" applyFont="1" applyBorder="1" applyAlignment="1" applyProtection="1">
      <alignment vertical="center"/>
      <protection locked="0"/>
    </xf>
    <xf numFmtId="4" fontId="21" fillId="0" borderId="22" xfId="0" applyNumberFormat="1" applyFont="1" applyBorder="1" applyAlignment="1" applyProtection="1">
      <alignment vertical="center"/>
      <protection locked="0"/>
    </xf>
    <xf numFmtId="0" fontId="0" fillId="0" borderId="22" xfId="0" applyBorder="1" applyAlignment="1" applyProtection="1">
      <alignment vertical="center"/>
      <protection locked="0"/>
    </xf>
    <xf numFmtId="0" fontId="22" fillId="0" borderId="14" xfId="0" applyFont="1" applyBorder="1" applyAlignment="1">
      <alignment horizontal="left" vertical="center"/>
    </xf>
    <xf numFmtId="166" fontId="22" fillId="0" borderId="0" xfId="0" applyNumberFormat="1" applyFont="1" applyAlignment="1">
      <alignment vertical="center"/>
    </xf>
    <xf numFmtId="166" fontId="22" fillId="0" borderId="15" xfId="0" applyNumberFormat="1" applyFont="1" applyBorder="1" applyAlignment="1">
      <alignment vertical="center"/>
    </xf>
    <xf numFmtId="0" fontId="21" fillId="0" borderId="0" xfId="0" applyFont="1" applyAlignment="1">
      <alignment horizontal="left" vertical="center"/>
    </xf>
    <xf numFmtId="4" fontId="0" fillId="0" borderId="0" xfId="0" applyNumberFormat="1" applyAlignment="1">
      <alignment vertical="center"/>
    </xf>
    <xf numFmtId="0" fontId="10" fillId="0" borderId="3" xfId="0" applyFont="1" applyBorder="1" applyAlignment="1">
      <alignment vertical="center"/>
    </xf>
    <xf numFmtId="0" fontId="35"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10" fillId="0" borderId="14" xfId="0" applyFont="1" applyBorder="1" applyAlignment="1">
      <alignment vertical="center"/>
    </xf>
    <xf numFmtId="0" fontId="10" fillId="0" borderId="15" xfId="0" applyFont="1" applyBorder="1" applyAlignment="1">
      <alignment vertical="center"/>
    </xf>
    <xf numFmtId="0" fontId="11" fillId="0" borderId="3"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167" fontId="11" fillId="0" borderId="0" xfId="0" applyNumberFormat="1" applyFont="1" applyAlignment="1">
      <alignment vertical="center"/>
    </xf>
    <xf numFmtId="0" fontId="11" fillId="0" borderId="14" xfId="0" applyFont="1" applyBorder="1" applyAlignment="1">
      <alignment vertical="center"/>
    </xf>
    <xf numFmtId="0" fontId="11" fillId="0" borderId="15" xfId="0" applyFont="1" applyBorder="1" applyAlignment="1">
      <alignment vertical="center"/>
    </xf>
    <xf numFmtId="0" fontId="36" fillId="0" borderId="22" xfId="0" applyFont="1" applyBorder="1" applyAlignment="1" applyProtection="1">
      <alignment horizontal="center" vertical="center"/>
      <protection locked="0"/>
    </xf>
    <xf numFmtId="49" fontId="36" fillId="0" borderId="22" xfId="0" applyNumberFormat="1" applyFont="1" applyBorder="1" applyAlignment="1" applyProtection="1">
      <alignment horizontal="left" vertical="center" wrapText="1"/>
      <protection locked="0"/>
    </xf>
    <xf numFmtId="0" fontId="36" fillId="0" borderId="22" xfId="0" applyFont="1" applyBorder="1" applyAlignment="1" applyProtection="1">
      <alignment horizontal="left" vertical="center" wrapText="1"/>
      <protection locked="0"/>
    </xf>
    <xf numFmtId="0" fontId="36" fillId="0" borderId="22" xfId="0" applyFont="1" applyBorder="1" applyAlignment="1" applyProtection="1">
      <alignment horizontal="center" vertical="center" wrapText="1"/>
      <protection locked="0"/>
    </xf>
    <xf numFmtId="167" fontId="36" fillId="0" borderId="22" xfId="0" applyNumberFormat="1" applyFont="1" applyBorder="1" applyAlignment="1" applyProtection="1">
      <alignment vertical="center"/>
      <protection locked="0"/>
    </xf>
    <xf numFmtId="4" fontId="36" fillId="0" borderId="22" xfId="0" applyNumberFormat="1" applyFont="1" applyBorder="1" applyAlignment="1" applyProtection="1">
      <alignment vertical="center"/>
      <protection locked="0"/>
    </xf>
    <xf numFmtId="0" fontId="37" fillId="0" borderId="22" xfId="0" applyFont="1" applyBorder="1" applyAlignment="1" applyProtection="1">
      <alignment vertical="center"/>
      <protection locked="0"/>
    </xf>
    <xf numFmtId="0" fontId="37" fillId="0" borderId="3" xfId="0" applyFont="1" applyBorder="1" applyAlignment="1">
      <alignment vertical="center"/>
    </xf>
    <xf numFmtId="0" fontId="36" fillId="0" borderId="14" xfId="0" applyFont="1" applyBorder="1" applyAlignment="1">
      <alignment horizontal="left" vertical="center"/>
    </xf>
    <xf numFmtId="0" fontId="36" fillId="0" borderId="0" xfId="0" applyFont="1" applyAlignment="1">
      <alignment horizontal="center" vertical="center"/>
    </xf>
    <xf numFmtId="0" fontId="12" fillId="0" borderId="3" xfId="0" applyFont="1" applyBorder="1" applyAlignment="1">
      <alignment vertical="center"/>
    </xf>
    <xf numFmtId="0" fontId="12" fillId="0" borderId="0" xfId="0" applyFont="1" applyAlignment="1">
      <alignment horizontal="left" vertical="center"/>
    </xf>
    <xf numFmtId="0" fontId="12" fillId="0" borderId="0" xfId="0" applyFont="1" applyAlignment="1">
      <alignment horizontal="left" vertical="center" wrapText="1"/>
    </xf>
    <xf numFmtId="167" fontId="12" fillId="0" borderId="0" xfId="0" applyNumberFormat="1" applyFont="1" applyAlignment="1">
      <alignment vertical="center"/>
    </xf>
    <xf numFmtId="0" fontId="12" fillId="0" borderId="14" xfId="0" applyFont="1" applyBorder="1" applyAlignment="1">
      <alignment vertical="center"/>
    </xf>
    <xf numFmtId="0" fontId="12" fillId="0" borderId="15" xfId="0" applyFont="1" applyBorder="1" applyAlignment="1">
      <alignment vertical="center"/>
    </xf>
    <xf numFmtId="0" fontId="22" fillId="0" borderId="19" xfId="0" applyFont="1" applyBorder="1" applyAlignment="1">
      <alignment horizontal="left" vertical="center"/>
    </xf>
    <xf numFmtId="0" fontId="22" fillId="0" borderId="20" xfId="0" applyFont="1" applyBorder="1" applyAlignment="1">
      <alignment horizontal="center" vertical="center"/>
    </xf>
    <xf numFmtId="166" fontId="22" fillId="0" borderId="20" xfId="0" applyNumberFormat="1" applyFont="1" applyBorder="1" applyAlignment="1">
      <alignment vertical="center"/>
    </xf>
    <xf numFmtId="166" fontId="22" fillId="0" borderId="21" xfId="0" applyNumberFormat="1" applyFont="1" applyBorder="1" applyAlignment="1">
      <alignment vertical="center"/>
    </xf>
    <xf numFmtId="0" fontId="5" fillId="0" borderId="0" xfId="0" applyFont="1" applyAlignment="1">
      <alignment horizontal="left" vertical="center" wrapText="1"/>
    </xf>
    <xf numFmtId="0" fontId="38" fillId="0" borderId="16" xfId="0" applyFont="1" applyBorder="1" applyAlignment="1">
      <alignment horizontal="left" vertical="center" wrapText="1"/>
    </xf>
    <xf numFmtId="0" fontId="38" fillId="0" borderId="22" xfId="0" applyFont="1" applyBorder="1" applyAlignment="1">
      <alignment horizontal="left" vertical="center" wrapText="1"/>
    </xf>
    <xf numFmtId="0" fontId="38" fillId="0" borderId="22" xfId="0" applyFont="1" applyBorder="1" applyAlignment="1">
      <alignment horizontal="left" vertical="center"/>
    </xf>
    <xf numFmtId="167" fontId="38" fillId="0" borderId="18" xfId="0" applyNumberFormat="1" applyFont="1" applyBorder="1" applyAlignment="1">
      <alignment vertical="center"/>
    </xf>
    <xf numFmtId="0" fontId="0" fillId="0" borderId="0" xfId="0" applyAlignment="1">
      <alignment horizontal="left" vertical="center" wrapText="1"/>
    </xf>
    <xf numFmtId="167" fontId="0" fillId="0" borderId="0" xfId="0" applyNumberFormat="1" applyAlignment="1">
      <alignment vertical="center"/>
    </xf>
    <xf numFmtId="0" fontId="34" fillId="0" borderId="0" xfId="0" applyFont="1" applyAlignment="1">
      <alignment horizontal="left" vertical="center"/>
    </xf>
    <xf numFmtId="14" fontId="3" fillId="0" borderId="0" xfId="0" applyNumberFormat="1" applyFont="1" applyAlignment="1">
      <alignment horizontal="left" vertical="center"/>
    </xf>
    <xf numFmtId="0" fontId="1" fillId="5" borderId="1" xfId="2" applyFill="1" applyBorder="1"/>
    <xf numFmtId="0" fontId="1" fillId="5" borderId="2" xfId="2" applyFill="1" applyBorder="1"/>
    <xf numFmtId="0" fontId="1" fillId="5" borderId="0" xfId="2" applyFill="1"/>
    <xf numFmtId="0" fontId="1" fillId="5" borderId="3" xfId="2" applyFill="1" applyBorder="1"/>
    <xf numFmtId="0" fontId="15" fillId="5" borderId="0" xfId="2" applyFont="1" applyFill="1" applyAlignment="1">
      <alignment horizontal="left" vertical="center"/>
    </xf>
    <xf numFmtId="0" fontId="2" fillId="5" borderId="0" xfId="2" applyFont="1" applyFill="1" applyAlignment="1">
      <alignment horizontal="left" vertical="top"/>
    </xf>
    <xf numFmtId="0" fontId="3" fillId="5" borderId="0" xfId="2" applyFont="1" applyFill="1" applyAlignment="1">
      <alignment horizontal="left" vertical="center"/>
    </xf>
    <xf numFmtId="0" fontId="4" fillId="5" borderId="0" xfId="2" applyFont="1" applyFill="1" applyAlignment="1">
      <alignment horizontal="left" vertical="top"/>
    </xf>
    <xf numFmtId="0" fontId="2" fillId="5" borderId="0" xfId="2" applyFont="1" applyFill="1" applyAlignment="1">
      <alignment horizontal="left" vertical="center"/>
    </xf>
    <xf numFmtId="14" fontId="3" fillId="5" borderId="0" xfId="2" applyNumberFormat="1" applyFont="1" applyFill="1" applyAlignment="1">
      <alignment horizontal="left" vertical="center"/>
    </xf>
    <xf numFmtId="0" fontId="1" fillId="5" borderId="4" xfId="2" applyFill="1" applyBorder="1"/>
    <xf numFmtId="0" fontId="1" fillId="5" borderId="3" xfId="2" applyFill="1" applyBorder="1" applyAlignment="1">
      <alignment vertical="center"/>
    </xf>
    <xf numFmtId="0" fontId="1" fillId="5" borderId="0" xfId="2" applyFill="1" applyAlignment="1">
      <alignment vertical="center"/>
    </xf>
    <xf numFmtId="0" fontId="16" fillId="5" borderId="5" xfId="2" applyFont="1" applyFill="1" applyBorder="1" applyAlignment="1">
      <alignment horizontal="left" vertical="center"/>
    </xf>
    <xf numFmtId="0" fontId="1" fillId="5" borderId="5" xfId="2" applyFill="1" applyBorder="1" applyAlignment="1">
      <alignment vertical="center"/>
    </xf>
    <xf numFmtId="0" fontId="2" fillId="5" borderId="0" xfId="2" applyFont="1" applyFill="1" applyAlignment="1">
      <alignment horizontal="right" vertical="center"/>
    </xf>
    <xf numFmtId="0" fontId="2" fillId="5" borderId="3" xfId="2" applyFont="1" applyFill="1" applyBorder="1" applyAlignment="1">
      <alignment vertical="center"/>
    </xf>
    <xf numFmtId="0" fontId="2" fillId="5" borderId="0" xfId="2" applyFont="1" applyFill="1" applyAlignment="1">
      <alignment vertical="center"/>
    </xf>
    <xf numFmtId="0" fontId="5" fillId="5" borderId="6" xfId="2" applyFont="1" applyFill="1" applyBorder="1" applyAlignment="1">
      <alignment horizontal="left" vertical="center"/>
    </xf>
    <xf numFmtId="0" fontId="1" fillId="5" borderId="7" xfId="2" applyFill="1" applyBorder="1" applyAlignment="1">
      <alignment vertical="center"/>
    </xf>
    <xf numFmtId="0" fontId="5" fillId="5" borderId="7" xfId="2" applyFont="1" applyFill="1" applyBorder="1" applyAlignment="1">
      <alignment horizontal="center" vertical="center"/>
    </xf>
    <xf numFmtId="4" fontId="5" fillId="5" borderId="7" xfId="2" applyNumberFormat="1" applyFont="1" applyFill="1" applyBorder="1" applyAlignment="1">
      <alignment vertical="center"/>
    </xf>
    <xf numFmtId="0" fontId="1" fillId="5" borderId="9" xfId="2" applyFill="1" applyBorder="1" applyAlignment="1">
      <alignment vertical="center"/>
    </xf>
    <xf numFmtId="0" fontId="1" fillId="5" borderId="10" xfId="2" applyFill="1" applyBorder="1" applyAlignment="1">
      <alignment vertical="center"/>
    </xf>
    <xf numFmtId="0" fontId="1" fillId="5" borderId="1" xfId="2" applyFill="1" applyBorder="1" applyAlignment="1">
      <alignment vertical="center"/>
    </xf>
    <xf numFmtId="0" fontId="1" fillId="5" borderId="2" xfId="2" applyFill="1" applyBorder="1" applyAlignment="1">
      <alignment vertical="center"/>
    </xf>
    <xf numFmtId="0" fontId="3" fillId="5" borderId="3" xfId="2" applyFont="1" applyFill="1" applyBorder="1" applyAlignment="1">
      <alignment vertical="center"/>
    </xf>
    <xf numFmtId="0" fontId="3" fillId="5" borderId="0" xfId="2" applyFont="1" applyFill="1" applyAlignment="1">
      <alignment vertical="center"/>
    </xf>
    <xf numFmtId="0" fontId="4" fillId="5" borderId="3" xfId="2" applyFont="1" applyFill="1" applyBorder="1" applyAlignment="1">
      <alignment vertical="center"/>
    </xf>
    <xf numFmtId="0" fontId="4" fillId="5" borderId="0" xfId="2" applyFont="1" applyFill="1" applyAlignment="1">
      <alignment horizontal="left" vertical="center"/>
    </xf>
    <xf numFmtId="0" fontId="4" fillId="5" borderId="0" xfId="2" applyFont="1" applyFill="1" applyAlignment="1">
      <alignment vertical="center"/>
    </xf>
    <xf numFmtId="0" fontId="16" fillId="5" borderId="0" xfId="2" applyFont="1" applyFill="1" applyAlignment="1">
      <alignment vertical="center"/>
    </xf>
    <xf numFmtId="165" fontId="3" fillId="5" borderId="0" xfId="2" applyNumberFormat="1" applyFont="1" applyFill="1" applyAlignment="1">
      <alignment horizontal="left" vertical="center"/>
    </xf>
    <xf numFmtId="0" fontId="21" fillId="5" borderId="8" xfId="2" applyFont="1" applyFill="1" applyBorder="1" applyAlignment="1">
      <alignment horizontal="center" vertical="center"/>
    </xf>
    <xf numFmtId="0" fontId="5" fillId="5" borderId="3" xfId="2" applyFont="1" applyFill="1" applyBorder="1" applyAlignment="1">
      <alignment vertical="center"/>
    </xf>
    <xf numFmtId="0" fontId="23" fillId="5" borderId="0" xfId="2" applyFont="1" applyFill="1" applyAlignment="1">
      <alignment horizontal="left" vertical="center"/>
    </xf>
    <xf numFmtId="0" fontId="23" fillId="5" borderId="0" xfId="2" applyFont="1" applyFill="1" applyAlignment="1">
      <alignment vertical="center"/>
    </xf>
    <xf numFmtId="4" fontId="23" fillId="5" borderId="0" xfId="2" applyNumberFormat="1" applyFont="1" applyFill="1" applyAlignment="1">
      <alignment vertical="center"/>
    </xf>
    <xf numFmtId="0" fontId="5" fillId="5" borderId="0" xfId="2" applyFont="1" applyFill="1" applyAlignment="1">
      <alignment horizontal="center" vertical="center"/>
    </xf>
    <xf numFmtId="0" fontId="8" fillId="5" borderId="0" xfId="2" applyFont="1" applyFill="1" applyAlignment="1">
      <alignment vertical="center"/>
    </xf>
    <xf numFmtId="0" fontId="41" fillId="5" borderId="0" xfId="2" applyFont="1" applyFill="1" applyAlignment="1">
      <alignment horizontal="left" vertical="center" wrapText="1"/>
    </xf>
    <xf numFmtId="0" fontId="3" fillId="5" borderId="0" xfId="2" applyFont="1" applyFill="1" applyAlignment="1">
      <alignment horizontal="center" vertical="center"/>
    </xf>
    <xf numFmtId="0" fontId="42" fillId="5" borderId="2" xfId="2" applyFont="1" applyFill="1" applyBorder="1"/>
    <xf numFmtId="0" fontId="1" fillId="5" borderId="23" xfId="2" applyFill="1" applyBorder="1"/>
    <xf numFmtId="0" fontId="42" fillId="5" borderId="0" xfId="2" applyFont="1" applyFill="1"/>
    <xf numFmtId="0" fontId="1" fillId="5" borderId="24" xfId="2" applyFill="1" applyBorder="1"/>
    <xf numFmtId="0" fontId="42" fillId="5" borderId="0" xfId="2" applyFont="1" applyFill="1" applyAlignment="1">
      <alignment vertical="center"/>
    </xf>
    <xf numFmtId="0" fontId="1" fillId="5" borderId="24" xfId="2" applyFill="1" applyBorder="1" applyAlignment="1">
      <alignment vertical="center"/>
    </xf>
    <xf numFmtId="0" fontId="1" fillId="5" borderId="3" xfId="2" applyFill="1" applyBorder="1" applyAlignment="1">
      <alignment vertical="center" wrapText="1"/>
    </xf>
    <xf numFmtId="0" fontId="1" fillId="5" borderId="0" xfId="2" applyFill="1" applyAlignment="1">
      <alignment vertical="center" wrapText="1"/>
    </xf>
    <xf numFmtId="0" fontId="42" fillId="5" borderId="0" xfId="2" applyFont="1" applyFill="1" applyAlignment="1">
      <alignment vertical="center" wrapText="1"/>
    </xf>
    <xf numFmtId="0" fontId="1" fillId="5" borderId="24" xfId="2" applyFill="1" applyBorder="1" applyAlignment="1">
      <alignment vertical="center" wrapText="1"/>
    </xf>
    <xf numFmtId="0" fontId="1" fillId="5" borderId="12" xfId="2" applyFill="1" applyBorder="1" applyAlignment="1">
      <alignment vertical="center"/>
    </xf>
    <xf numFmtId="0" fontId="42" fillId="5" borderId="12" xfId="2" applyFont="1" applyFill="1" applyBorder="1" applyAlignment="1">
      <alignment vertical="center"/>
    </xf>
    <xf numFmtId="0" fontId="1" fillId="5" borderId="25" xfId="2" applyFill="1" applyBorder="1" applyAlignment="1">
      <alignment vertical="center"/>
    </xf>
    <xf numFmtId="0" fontId="16" fillId="5" borderId="0" xfId="2" applyFont="1" applyFill="1" applyAlignment="1">
      <alignment horizontal="left" vertical="center"/>
    </xf>
    <xf numFmtId="0" fontId="3" fillId="5" borderId="0" xfId="2" applyFont="1" applyFill="1" applyAlignment="1">
      <alignment horizontal="right" vertical="center"/>
    </xf>
    <xf numFmtId="0" fontId="20" fillId="5" borderId="0" xfId="2" applyFont="1" applyFill="1" applyAlignment="1">
      <alignment horizontal="left" vertical="center"/>
    </xf>
    <xf numFmtId="4" fontId="2" fillId="5" borderId="0" xfId="2" applyNumberFormat="1" applyFont="1" applyFill="1" applyAlignment="1">
      <alignment vertical="center"/>
    </xf>
    <xf numFmtId="164" fontId="3" fillId="5" borderId="0" xfId="2" applyNumberFormat="1" applyFont="1" applyFill="1" applyAlignment="1">
      <alignment horizontal="right" vertical="center"/>
    </xf>
    <xf numFmtId="0" fontId="5" fillId="5" borderId="7" xfId="2" applyFont="1" applyFill="1" applyBorder="1" applyAlignment="1">
      <alignment horizontal="right" vertical="center"/>
    </xf>
    <xf numFmtId="0" fontId="42" fillId="5" borderId="7" xfId="2" applyFont="1" applyFill="1" applyBorder="1" applyAlignment="1">
      <alignment vertical="center"/>
    </xf>
    <xf numFmtId="0" fontId="1" fillId="5" borderId="26" xfId="2" applyFill="1" applyBorder="1" applyAlignment="1">
      <alignment vertical="center"/>
    </xf>
    <xf numFmtId="0" fontId="42" fillId="5" borderId="10" xfId="2" applyFont="1" applyFill="1" applyBorder="1" applyAlignment="1">
      <alignment vertical="center"/>
    </xf>
    <xf numFmtId="0" fontId="1" fillId="5" borderId="27" xfId="2" applyFill="1" applyBorder="1" applyAlignment="1">
      <alignment vertical="center"/>
    </xf>
    <xf numFmtId="0" fontId="42" fillId="5" borderId="2" xfId="2" applyFont="1" applyFill="1" applyBorder="1" applyAlignment="1">
      <alignment vertical="center"/>
    </xf>
    <xf numFmtId="0" fontId="1" fillId="5" borderId="23" xfId="2" applyFill="1" applyBorder="1" applyAlignment="1">
      <alignment vertical="center"/>
    </xf>
    <xf numFmtId="0" fontId="21" fillId="5" borderId="0" xfId="2" applyFont="1" applyFill="1" applyAlignment="1">
      <alignment horizontal="left" vertical="center"/>
    </xf>
    <xf numFmtId="0" fontId="21" fillId="5" borderId="0" xfId="2" applyFont="1" applyFill="1" applyAlignment="1">
      <alignment horizontal="right" vertical="center"/>
    </xf>
    <xf numFmtId="0" fontId="32" fillId="5" borderId="0" xfId="2" applyFont="1" applyFill="1" applyAlignment="1">
      <alignment horizontal="left" vertical="center"/>
    </xf>
    <xf numFmtId="0" fontId="7" fillId="5" borderId="3" xfId="2" applyFont="1" applyFill="1" applyBorder="1" applyAlignment="1">
      <alignment vertical="center"/>
    </xf>
    <xf numFmtId="0" fontId="7" fillId="5" borderId="0" xfId="2" applyFont="1" applyFill="1" applyAlignment="1">
      <alignment vertical="center"/>
    </xf>
    <xf numFmtId="0" fontId="8" fillId="5" borderId="20" xfId="2" applyFont="1" applyFill="1" applyBorder="1" applyAlignment="1">
      <alignment horizontal="left" vertical="center"/>
    </xf>
    <xf numFmtId="0" fontId="7" fillId="5" borderId="20" xfId="2" applyFont="1" applyFill="1" applyBorder="1" applyAlignment="1">
      <alignment vertical="center"/>
    </xf>
    <xf numFmtId="4" fontId="8" fillId="5" borderId="20" xfId="2" applyNumberFormat="1" applyFont="1" applyFill="1" applyBorder="1" applyAlignment="1">
      <alignment vertical="center"/>
    </xf>
    <xf numFmtId="0" fontId="7" fillId="5" borderId="24" xfId="2" applyFont="1" applyFill="1" applyBorder="1" applyAlignment="1">
      <alignment vertical="center"/>
    </xf>
    <xf numFmtId="0" fontId="1" fillId="5" borderId="3" xfId="2" applyFill="1" applyBorder="1" applyAlignment="1">
      <alignment horizontal="center" vertical="center" wrapText="1"/>
    </xf>
    <xf numFmtId="0" fontId="21" fillId="5" borderId="16" xfId="2" applyFont="1" applyFill="1" applyBorder="1" applyAlignment="1">
      <alignment horizontal="center" vertical="center" wrapText="1"/>
    </xf>
    <xf numFmtId="0" fontId="21" fillId="5" borderId="17" xfId="2" applyFont="1" applyFill="1" applyBorder="1" applyAlignment="1">
      <alignment horizontal="center" vertical="center" wrapText="1"/>
    </xf>
    <xf numFmtId="0" fontId="21" fillId="5" borderId="28" xfId="2" applyFont="1" applyFill="1" applyBorder="1" applyAlignment="1">
      <alignment horizontal="center" vertical="center" wrapText="1"/>
    </xf>
    <xf numFmtId="0" fontId="43" fillId="5" borderId="0" xfId="2" applyFont="1" applyFill="1" applyAlignment="1">
      <alignment horizontal="left" vertical="center"/>
    </xf>
    <xf numFmtId="0" fontId="21" fillId="5" borderId="0" xfId="2" applyFont="1" applyFill="1" applyAlignment="1">
      <alignment vertical="center"/>
    </xf>
    <xf numFmtId="4" fontId="43" fillId="5" borderId="0" xfId="2" applyNumberFormat="1" applyFont="1" applyFill="1"/>
    <xf numFmtId="0" fontId="21" fillId="5" borderId="24" xfId="2" applyFont="1" applyFill="1" applyBorder="1" applyAlignment="1">
      <alignment vertical="center"/>
    </xf>
    <xf numFmtId="0" fontId="44" fillId="5" borderId="3" xfId="2" applyFont="1" applyFill="1" applyBorder="1"/>
    <xf numFmtId="0" fontId="45" fillId="5" borderId="0" xfId="2" applyFont="1" applyFill="1"/>
    <xf numFmtId="0" fontId="45" fillId="5" borderId="0" xfId="2" applyFont="1" applyFill="1" applyAlignment="1">
      <alignment horizontal="left"/>
    </xf>
    <xf numFmtId="0" fontId="38" fillId="5" borderId="0" xfId="2" applyFont="1" applyFill="1"/>
    <xf numFmtId="4" fontId="45" fillId="5" borderId="0" xfId="2" applyNumberFormat="1" applyFont="1" applyFill="1"/>
    <xf numFmtId="0" fontId="46" fillId="5" borderId="24" xfId="2" applyFont="1" applyFill="1" applyBorder="1"/>
    <xf numFmtId="0" fontId="1" fillId="5" borderId="3" xfId="2" applyFill="1" applyBorder="1" applyAlignment="1" applyProtection="1">
      <alignment vertical="center"/>
      <protection locked="0"/>
    </xf>
    <xf numFmtId="0" fontId="21" fillId="5" borderId="22" xfId="2" applyFont="1" applyFill="1" applyBorder="1" applyAlignment="1" applyProtection="1">
      <alignment horizontal="center" vertical="center"/>
      <protection locked="0"/>
    </xf>
    <xf numFmtId="49" fontId="21" fillId="5" borderId="22" xfId="2" applyNumberFormat="1" applyFont="1" applyFill="1" applyBorder="1" applyAlignment="1" applyProtection="1">
      <alignment horizontal="left" vertical="center" wrapText="1"/>
      <protection locked="0"/>
    </xf>
    <xf numFmtId="0" fontId="21" fillId="5" borderId="22" xfId="2" applyFont="1" applyFill="1" applyBorder="1" applyAlignment="1" applyProtection="1">
      <alignment horizontal="left" vertical="center" wrapText="1"/>
      <protection locked="0"/>
    </xf>
    <xf numFmtId="0" fontId="21" fillId="5" borderId="22" xfId="2" applyFont="1" applyFill="1" applyBorder="1" applyAlignment="1" applyProtection="1">
      <alignment horizontal="center" vertical="center" wrapText="1"/>
      <protection locked="0"/>
    </xf>
    <xf numFmtId="167" fontId="21" fillId="5" borderId="22" xfId="2" applyNumberFormat="1" applyFont="1" applyFill="1" applyBorder="1" applyAlignment="1" applyProtection="1">
      <alignment vertical="center"/>
      <protection locked="0"/>
    </xf>
    <xf numFmtId="4" fontId="21" fillId="5" borderId="22" xfId="2" applyNumberFormat="1" applyFont="1" applyFill="1" applyBorder="1" applyAlignment="1" applyProtection="1">
      <alignment vertical="center"/>
      <protection locked="0"/>
    </xf>
    <xf numFmtId="0" fontId="21" fillId="5" borderId="29" xfId="2" applyFont="1" applyFill="1" applyBorder="1" applyAlignment="1" applyProtection="1">
      <alignment horizontal="left" vertical="center" wrapText="1"/>
      <protection locked="0"/>
    </xf>
    <xf numFmtId="0" fontId="45" fillId="0" borderId="0" xfId="2" applyFont="1"/>
    <xf numFmtId="0" fontId="45" fillId="0" borderId="0" xfId="2" applyFont="1" applyAlignment="1">
      <alignment horizontal="left"/>
    </xf>
    <xf numFmtId="0" fontId="38" fillId="0" borderId="0" xfId="2" applyFont="1"/>
    <xf numFmtId="4" fontId="45" fillId="0" borderId="0" xfId="2" applyNumberFormat="1" applyFont="1"/>
    <xf numFmtId="0" fontId="46" fillId="0" borderId="24" xfId="2" applyFont="1" applyBorder="1"/>
    <xf numFmtId="0" fontId="21" fillId="0" borderId="22" xfId="2" applyFont="1" applyBorder="1" applyAlignment="1" applyProtection="1">
      <alignment horizontal="center" vertical="center"/>
      <protection locked="0"/>
    </xf>
    <xf numFmtId="49" fontId="21" fillId="0" borderId="22" xfId="2" applyNumberFormat="1" applyFont="1" applyBorder="1" applyAlignment="1" applyProtection="1">
      <alignment horizontal="left" vertical="center" wrapText="1"/>
      <protection locked="0"/>
    </xf>
    <xf numFmtId="0" fontId="21" fillId="0" borderId="22" xfId="2" applyFont="1" applyBorder="1" applyAlignment="1" applyProtection="1">
      <alignment horizontal="left" vertical="center" wrapText="1"/>
      <protection locked="0"/>
    </xf>
    <xf numFmtId="0" fontId="21" fillId="0" borderId="22" xfId="2" applyFont="1" applyBorder="1" applyAlignment="1" applyProtection="1">
      <alignment horizontal="center" vertical="center" wrapText="1"/>
      <protection locked="0"/>
    </xf>
    <xf numFmtId="167" fontId="21" fillId="0" borderId="22" xfId="2" applyNumberFormat="1" applyFont="1" applyBorder="1" applyAlignment="1" applyProtection="1">
      <alignment vertical="center"/>
      <protection locked="0"/>
    </xf>
    <xf numFmtId="4" fontId="21" fillId="0" borderId="22" xfId="2" applyNumberFormat="1" applyFont="1" applyBorder="1" applyAlignment="1" applyProtection="1">
      <alignment vertical="center"/>
      <protection locked="0"/>
    </xf>
    <xf numFmtId="0" fontId="21" fillId="0" borderId="29" xfId="2" applyFont="1" applyBorder="1" applyAlignment="1" applyProtection="1">
      <alignment horizontal="left" vertical="center" wrapText="1"/>
      <protection locked="0"/>
    </xf>
    <xf numFmtId="0" fontId="21" fillId="0" borderId="0" xfId="2" applyFont="1" applyAlignment="1" applyProtection="1">
      <alignment horizontal="center" vertical="center"/>
      <protection locked="0"/>
    </xf>
    <xf numFmtId="49" fontId="21" fillId="0" borderId="0" xfId="2" applyNumberFormat="1" applyFont="1" applyAlignment="1" applyProtection="1">
      <alignment horizontal="left" vertical="center" wrapText="1"/>
      <protection locked="0"/>
    </xf>
    <xf numFmtId="0" fontId="21" fillId="0" borderId="0" xfId="2" applyFont="1" applyAlignment="1" applyProtection="1">
      <alignment horizontal="left" vertical="center" wrapText="1"/>
      <protection locked="0"/>
    </xf>
    <xf numFmtId="0" fontId="21" fillId="0" borderId="0" xfId="2" applyFont="1" applyAlignment="1" applyProtection="1">
      <alignment horizontal="center" vertical="center" wrapText="1"/>
      <protection locked="0"/>
    </xf>
    <xf numFmtId="167" fontId="21" fillId="0" borderId="0" xfId="2" applyNumberFormat="1" applyFont="1" applyAlignment="1" applyProtection="1">
      <alignment vertical="center"/>
      <protection locked="0"/>
    </xf>
    <xf numFmtId="4" fontId="21" fillId="0" borderId="0" xfId="2" applyNumberFormat="1" applyFont="1" applyAlignment="1" applyProtection="1">
      <alignment vertical="center"/>
      <protection locked="0"/>
    </xf>
    <xf numFmtId="0" fontId="21" fillId="0" borderId="24" xfId="2" applyFont="1" applyBorder="1" applyAlignment="1" applyProtection="1">
      <alignment horizontal="left" vertical="center" wrapText="1"/>
      <protection locked="0"/>
    </xf>
    <xf numFmtId="0" fontId="45" fillId="5" borderId="3" xfId="2" applyFont="1" applyFill="1" applyBorder="1"/>
    <xf numFmtId="0" fontId="47" fillId="0" borderId="0" xfId="2" applyFont="1"/>
    <xf numFmtId="0" fontId="48" fillId="0" borderId="22" xfId="2" applyFont="1" applyBorder="1" applyAlignment="1" applyProtection="1">
      <alignment horizontal="left" vertical="center" wrapText="1"/>
      <protection locked="0"/>
    </xf>
    <xf numFmtId="4" fontId="48" fillId="0" borderId="22" xfId="2" applyNumberFormat="1" applyFont="1" applyBorder="1" applyAlignment="1" applyProtection="1">
      <alignment vertical="center"/>
      <protection locked="0"/>
    </xf>
    <xf numFmtId="4" fontId="48" fillId="0" borderId="0" xfId="2" applyNumberFormat="1" applyFont="1" applyAlignment="1" applyProtection="1">
      <alignment vertical="center"/>
      <protection locked="0"/>
    </xf>
    <xf numFmtId="0" fontId="1" fillId="0" borderId="0" xfId="2"/>
    <xf numFmtId="0" fontId="8" fillId="5" borderId="20" xfId="2" applyFont="1" applyFill="1" applyBorder="1" applyAlignment="1">
      <alignment vertical="center"/>
    </xf>
    <xf numFmtId="0" fontId="49" fillId="0" borderId="30" xfId="2" applyFont="1" applyBorder="1" applyAlignment="1">
      <alignment horizontal="left" vertical="center"/>
    </xf>
    <xf numFmtId="0" fontId="50" fillId="0" borderId="30" xfId="2" applyFont="1" applyBorder="1" applyAlignment="1">
      <alignment horizontal="center" vertical="center"/>
    </xf>
    <xf numFmtId="0" fontId="51" fillId="0" borderId="30" xfId="2" applyFont="1" applyBorder="1"/>
    <xf numFmtId="0" fontId="51" fillId="0" borderId="30" xfId="2" applyFont="1" applyBorder="1" applyAlignment="1">
      <alignment horizontal="center" vertical="center"/>
    </xf>
    <xf numFmtId="0" fontId="51" fillId="0" borderId="30" xfId="2" applyFont="1" applyBorder="1" applyAlignment="1">
      <alignment vertical="center"/>
    </xf>
    <xf numFmtId="0" fontId="50" fillId="0" borderId="30" xfId="2" applyFont="1" applyBorder="1" applyAlignment="1">
      <alignment horizontal="left" vertical="center"/>
    </xf>
    <xf numFmtId="14" fontId="50" fillId="5" borderId="30" xfId="2" applyNumberFormat="1" applyFont="1" applyFill="1" applyBorder="1" applyAlignment="1">
      <alignment horizontal="left" vertical="center"/>
    </xf>
    <xf numFmtId="0" fontId="50" fillId="0" borderId="30" xfId="2" applyFont="1" applyBorder="1" applyAlignment="1">
      <alignment vertical="center"/>
    </xf>
    <xf numFmtId="0" fontId="51" fillId="0" borderId="30" xfId="2" applyFont="1" applyBorder="1" applyAlignment="1">
      <alignment vertical="center" wrapText="1"/>
    </xf>
    <xf numFmtId="0" fontId="50" fillId="6" borderId="30" xfId="2" applyFont="1" applyFill="1" applyBorder="1" applyAlignment="1">
      <alignment horizontal="center" vertical="center" wrapText="1"/>
    </xf>
    <xf numFmtId="168" fontId="52" fillId="7" borderId="30" xfId="2" applyNumberFormat="1" applyFont="1" applyFill="1" applyBorder="1" applyAlignment="1">
      <alignment horizontal="center" vertical="center" wrapText="1"/>
    </xf>
    <xf numFmtId="0" fontId="50" fillId="0" borderId="30" xfId="2" applyFont="1" applyBorder="1" applyAlignment="1">
      <alignment horizontal="center" vertical="center" wrapText="1"/>
    </xf>
    <xf numFmtId="0" fontId="50" fillId="0" borderId="30" xfId="2" applyFont="1" applyBorder="1"/>
    <xf numFmtId="0" fontId="53" fillId="0" borderId="30" xfId="2" applyFont="1" applyBorder="1"/>
    <xf numFmtId="169" fontId="50" fillId="0" borderId="30" xfId="2" applyNumberFormat="1" applyFont="1" applyBorder="1"/>
    <xf numFmtId="0" fontId="53" fillId="0" borderId="30" xfId="2" applyFont="1" applyBorder="1" applyAlignment="1">
      <alignment horizontal="left"/>
    </xf>
    <xf numFmtId="0" fontId="1" fillId="8" borderId="30" xfId="2" applyFill="1" applyBorder="1" applyAlignment="1">
      <alignment wrapText="1"/>
    </xf>
    <xf numFmtId="0" fontId="1" fillId="8" borderId="30" xfId="2" applyFill="1" applyBorder="1" applyAlignment="1">
      <alignment horizontal="center" vertical="center" wrapText="1"/>
    </xf>
    <xf numFmtId="0" fontId="54" fillId="8" borderId="30" xfId="2" applyFont="1" applyFill="1" applyBorder="1" applyAlignment="1">
      <alignment wrapText="1"/>
    </xf>
    <xf numFmtId="169" fontId="1" fillId="8" borderId="30" xfId="2" applyNumberFormat="1" applyFill="1" applyBorder="1" applyAlignment="1">
      <alignment wrapText="1"/>
    </xf>
    <xf numFmtId="0" fontId="1" fillId="8" borderId="30" xfId="2" applyFill="1" applyBorder="1"/>
    <xf numFmtId="0" fontId="1" fillId="0" borderId="30" xfId="2" applyBorder="1" applyAlignment="1">
      <alignment wrapText="1"/>
    </xf>
    <xf numFmtId="0" fontId="1" fillId="0" borderId="30" xfId="2" applyBorder="1" applyAlignment="1">
      <alignment vertical="center" wrapText="1"/>
    </xf>
    <xf numFmtId="0" fontId="55" fillId="0" borderId="30" xfId="2" applyFont="1" applyBorder="1" applyAlignment="1">
      <alignment wrapText="1"/>
    </xf>
    <xf numFmtId="0" fontId="56" fillId="0" borderId="30" xfId="2" applyFont="1" applyBorder="1" applyAlignment="1">
      <alignment horizontal="center" wrapText="1"/>
    </xf>
    <xf numFmtId="169" fontId="1" fillId="0" borderId="30" xfId="2" applyNumberFormat="1" applyBorder="1" applyAlignment="1">
      <alignment wrapText="1"/>
    </xf>
    <xf numFmtId="0" fontId="57" fillId="0" borderId="30" xfId="2" applyFont="1" applyBorder="1" applyAlignment="1">
      <alignment horizontal="center" vertical="center" wrapText="1"/>
    </xf>
    <xf numFmtId="0" fontId="58" fillId="0" borderId="30" xfId="2" applyFont="1" applyBorder="1" applyAlignment="1">
      <alignment wrapText="1"/>
    </xf>
    <xf numFmtId="0" fontId="51" fillId="0" borderId="30" xfId="2" applyFont="1" applyBorder="1" applyAlignment="1">
      <alignment horizontal="center" vertical="center" wrapText="1"/>
    </xf>
    <xf numFmtId="0" fontId="1" fillId="0" borderId="30" xfId="2" applyBorder="1" applyAlignment="1">
      <alignment horizontal="center" vertical="center" wrapText="1"/>
    </xf>
    <xf numFmtId="0" fontId="59" fillId="0" borderId="30" xfId="2" applyFont="1" applyBorder="1" applyAlignment="1">
      <alignment wrapText="1"/>
    </xf>
    <xf numFmtId="0" fontId="60" fillId="0" borderId="30" xfId="2" applyFont="1" applyBorder="1"/>
    <xf numFmtId="0" fontId="61" fillId="0" borderId="30" xfId="2" applyFont="1" applyBorder="1" applyAlignment="1">
      <alignment wrapText="1"/>
    </xf>
    <xf numFmtId="0" fontId="62" fillId="0" borderId="30" xfId="2" applyFont="1" applyBorder="1" applyAlignment="1">
      <alignment horizontal="center" wrapText="1"/>
    </xf>
    <xf numFmtId="0" fontId="63" fillId="0" borderId="30" xfId="2" applyFont="1" applyBorder="1" applyAlignment="1">
      <alignment horizontal="center" wrapText="1"/>
    </xf>
    <xf numFmtId="0" fontId="60" fillId="8" borderId="30" xfId="2" applyFont="1" applyFill="1" applyBorder="1"/>
    <xf numFmtId="0" fontId="64" fillId="0" borderId="30" xfId="2" applyFont="1" applyBorder="1" applyAlignment="1">
      <alignment horizontal="center" vertical="center" wrapText="1"/>
    </xf>
    <xf numFmtId="0" fontId="58" fillId="0" borderId="30" xfId="2" applyFont="1" applyBorder="1" applyAlignment="1">
      <alignment horizontal="center" vertical="center" wrapText="1"/>
    </xf>
    <xf numFmtId="0" fontId="1" fillId="0" borderId="30" xfId="2" applyBorder="1"/>
    <xf numFmtId="0" fontId="51" fillId="8" borderId="30" xfId="2" applyFont="1" applyFill="1" applyBorder="1"/>
    <xf numFmtId="0" fontId="1" fillId="5" borderId="30" xfId="2" applyFill="1" applyBorder="1" applyAlignment="1">
      <alignment wrapText="1"/>
    </xf>
    <xf numFmtId="0" fontId="1" fillId="5" borderId="30" xfId="2" applyFill="1" applyBorder="1" applyAlignment="1">
      <alignment vertical="center" wrapText="1"/>
    </xf>
    <xf numFmtId="0" fontId="59" fillId="5" borderId="30" xfId="2" applyFont="1" applyFill="1" applyBorder="1" applyAlignment="1">
      <alignment wrapText="1"/>
    </xf>
    <xf numFmtId="0" fontId="56" fillId="5" borderId="30" xfId="2" applyFont="1" applyFill="1" applyBorder="1" applyAlignment="1">
      <alignment horizontal="center" wrapText="1"/>
    </xf>
    <xf numFmtId="169" fontId="1" fillId="5" borderId="30" xfId="2" applyNumberFormat="1" applyFill="1" applyBorder="1" applyAlignment="1">
      <alignment wrapText="1"/>
    </xf>
    <xf numFmtId="0" fontId="51" fillId="5" borderId="30" xfId="2" applyFont="1" applyFill="1" applyBorder="1"/>
    <xf numFmtId="0" fontId="59" fillId="0" borderId="30" xfId="2" applyFont="1" applyBorder="1" applyAlignment="1">
      <alignment horizontal="left" vertical="top" wrapText="1"/>
    </xf>
    <xf numFmtId="0" fontId="65" fillId="0" borderId="30" xfId="2" applyFont="1" applyBorder="1" applyAlignment="1">
      <alignment wrapText="1"/>
    </xf>
    <xf numFmtId="0" fontId="56" fillId="9" borderId="30" xfId="2" applyFont="1" applyFill="1" applyBorder="1" applyAlignment="1">
      <alignment horizontal="center" wrapText="1"/>
    </xf>
    <xf numFmtId="0" fontId="1" fillId="9" borderId="30" xfId="2" applyFill="1" applyBorder="1" applyAlignment="1">
      <alignment wrapText="1"/>
    </xf>
    <xf numFmtId="0" fontId="1" fillId="8" borderId="30" xfId="2" applyFill="1" applyBorder="1" applyAlignment="1">
      <alignment vertical="center" wrapText="1"/>
    </xf>
    <xf numFmtId="0" fontId="56" fillId="0" borderId="30" xfId="2" applyFont="1" applyBorder="1" applyAlignment="1">
      <alignment wrapText="1"/>
    </xf>
    <xf numFmtId="0" fontId="1" fillId="5" borderId="30" xfId="2" applyFill="1" applyBorder="1" applyAlignment="1">
      <alignment horizontal="center" vertical="center" wrapText="1"/>
    </xf>
    <xf numFmtId="0" fontId="66" fillId="0" borderId="30" xfId="2" applyFont="1" applyBorder="1" applyAlignment="1">
      <alignment vertical="center"/>
    </xf>
    <xf numFmtId="0" fontId="51" fillId="8" borderId="30" xfId="2" applyFont="1" applyFill="1" applyBorder="1" applyAlignment="1">
      <alignment vertical="center"/>
    </xf>
    <xf numFmtId="169" fontId="67" fillId="0" borderId="30" xfId="2" applyNumberFormat="1" applyFont="1" applyBorder="1"/>
    <xf numFmtId="0" fontId="1" fillId="0" borderId="0" xfId="2" applyAlignment="1">
      <alignment horizontal="center"/>
    </xf>
    <xf numFmtId="0" fontId="1" fillId="0" borderId="34" xfId="2" applyBorder="1"/>
    <xf numFmtId="0" fontId="1" fillId="0" borderId="35" xfId="2" applyBorder="1"/>
    <xf numFmtId="0" fontId="1" fillId="0" borderId="35" xfId="2" applyBorder="1" applyAlignment="1">
      <alignment horizontal="center"/>
    </xf>
    <xf numFmtId="0" fontId="1" fillId="0" borderId="36" xfId="2" applyBorder="1" applyAlignment="1">
      <alignment horizontal="center"/>
    </xf>
    <xf numFmtId="49" fontId="70" fillId="10" borderId="31" xfId="2" applyNumberFormat="1" applyFont="1" applyFill="1" applyBorder="1" applyAlignment="1">
      <alignment horizontal="left" vertical="center"/>
    </xf>
    <xf numFmtId="0" fontId="71" fillId="10" borderId="32" xfId="2" applyFont="1" applyFill="1" applyBorder="1" applyAlignment="1">
      <alignment vertical="center"/>
    </xf>
    <xf numFmtId="1" fontId="72" fillId="10" borderId="32" xfId="2" applyNumberFormat="1" applyFont="1" applyFill="1" applyBorder="1" applyAlignment="1">
      <alignment horizontal="center" vertical="center"/>
    </xf>
    <xf numFmtId="2" fontId="72" fillId="10" borderId="32" xfId="2" applyNumberFormat="1" applyFont="1" applyFill="1" applyBorder="1" applyAlignment="1">
      <alignment horizontal="center" vertical="center"/>
    </xf>
    <xf numFmtId="2" fontId="72" fillId="10" borderId="33" xfId="2" applyNumberFormat="1" applyFont="1" applyFill="1" applyBorder="1" applyAlignment="1">
      <alignment horizontal="center" vertical="center"/>
    </xf>
    <xf numFmtId="49" fontId="70" fillId="10" borderId="37" xfId="2" applyNumberFormat="1" applyFont="1" applyFill="1" applyBorder="1" applyAlignment="1">
      <alignment horizontal="left" vertical="center"/>
    </xf>
    <xf numFmtId="0" fontId="71" fillId="10" borderId="0" xfId="2" applyFont="1" applyFill="1" applyAlignment="1">
      <alignment vertical="center"/>
    </xf>
    <xf numFmtId="1" fontId="72" fillId="10" borderId="0" xfId="2" applyNumberFormat="1" applyFont="1" applyFill="1" applyAlignment="1">
      <alignment horizontal="center" vertical="center"/>
    </xf>
    <xf numFmtId="2" fontId="72" fillId="10" borderId="0" xfId="2" applyNumberFormat="1" applyFont="1" applyFill="1" applyAlignment="1">
      <alignment horizontal="center" vertical="center"/>
    </xf>
    <xf numFmtId="2" fontId="72" fillId="10" borderId="38" xfId="2" applyNumberFormat="1" applyFont="1" applyFill="1" applyBorder="1" applyAlignment="1">
      <alignment horizontal="center" vertical="center"/>
    </xf>
    <xf numFmtId="0" fontId="1" fillId="0" borderId="31" xfId="2" applyBorder="1"/>
    <xf numFmtId="0" fontId="1" fillId="0" borderId="32" xfId="2" applyBorder="1"/>
    <xf numFmtId="0" fontId="1" fillId="0" borderId="32" xfId="2" applyBorder="1" applyAlignment="1">
      <alignment horizontal="center"/>
    </xf>
    <xf numFmtId="0" fontId="1" fillId="0" borderId="33" xfId="2" applyBorder="1" applyAlignment="1">
      <alignment horizontal="center"/>
    </xf>
    <xf numFmtId="0" fontId="40" fillId="0" borderId="34" xfId="2" applyFont="1" applyBorder="1" applyAlignment="1">
      <alignment horizontal="center" vertical="center"/>
    </xf>
    <xf numFmtId="0" fontId="40" fillId="0" borderId="35" xfId="2" applyFont="1" applyBorder="1" applyAlignment="1">
      <alignment horizontal="center" vertical="center"/>
    </xf>
    <xf numFmtId="0" fontId="40" fillId="0" borderId="36" xfId="2" applyFont="1" applyBorder="1" applyAlignment="1">
      <alignment horizontal="center" vertical="center"/>
    </xf>
    <xf numFmtId="0" fontId="1" fillId="0" borderId="39" xfId="2" applyBorder="1"/>
    <xf numFmtId="0" fontId="1" fillId="0" borderId="40" xfId="2" applyBorder="1"/>
    <xf numFmtId="0" fontId="1" fillId="0" borderId="40" xfId="2" applyBorder="1" applyAlignment="1">
      <alignment horizontal="center"/>
    </xf>
    <xf numFmtId="0" fontId="1" fillId="0" borderId="41" xfId="2" applyBorder="1" applyAlignment="1">
      <alignment horizontal="center"/>
    </xf>
    <xf numFmtId="44" fontId="73" fillId="0" borderId="42" xfId="2" applyNumberFormat="1" applyFont="1" applyBorder="1" applyAlignment="1">
      <alignment horizontal="center" vertical="center"/>
    </xf>
    <xf numFmtId="0" fontId="74" fillId="11" borderId="43" xfId="2" applyFont="1" applyFill="1" applyBorder="1" applyAlignment="1">
      <alignment horizontal="left" vertical="top" wrapText="1"/>
    </xf>
    <xf numFmtId="0" fontId="74" fillId="11" borderId="30" xfId="2" applyFont="1" applyFill="1" applyBorder="1" applyAlignment="1">
      <alignment horizontal="left" vertical="top" wrapText="1"/>
    </xf>
    <xf numFmtId="0" fontId="74" fillId="11" borderId="30" xfId="2" applyFont="1" applyFill="1" applyBorder="1" applyAlignment="1">
      <alignment horizontal="center" vertical="top" wrapText="1"/>
    </xf>
    <xf numFmtId="0" fontId="74" fillId="11" borderId="44" xfId="2" applyFont="1" applyFill="1" applyBorder="1" applyAlignment="1">
      <alignment horizontal="left" vertical="top" wrapText="1"/>
    </xf>
    <xf numFmtId="170" fontId="1" fillId="0" borderId="43" xfId="2" applyNumberFormat="1" applyBorder="1"/>
    <xf numFmtId="0" fontId="1" fillId="0" borderId="30" xfId="2" applyBorder="1" applyAlignment="1">
      <alignment horizontal="center"/>
    </xf>
    <xf numFmtId="170" fontId="1" fillId="0" borderId="30" xfId="2" applyNumberFormat="1" applyBorder="1" applyAlignment="1">
      <alignment horizontal="center"/>
    </xf>
    <xf numFmtId="171" fontId="1" fillId="0" borderId="30" xfId="2" applyNumberFormat="1" applyBorder="1" applyAlignment="1">
      <alignment horizontal="center"/>
    </xf>
    <xf numFmtId="44" fontId="73" fillId="0" borderId="44" xfId="2" applyNumberFormat="1" applyFont="1" applyBorder="1" applyAlignment="1">
      <alignment horizontal="center" vertical="center"/>
    </xf>
    <xf numFmtId="0" fontId="1" fillId="0" borderId="30" xfId="2" applyBorder="1" applyAlignment="1">
      <alignment vertical="center"/>
    </xf>
    <xf numFmtId="170" fontId="1" fillId="0" borderId="0" xfId="2" applyNumberFormat="1"/>
    <xf numFmtId="170" fontId="1" fillId="0" borderId="43" xfId="2" applyNumberFormat="1" applyBorder="1" applyAlignment="1">
      <alignment wrapText="1"/>
    </xf>
    <xf numFmtId="44" fontId="1" fillId="0" borderId="0" xfId="2" applyNumberFormat="1"/>
    <xf numFmtId="170" fontId="1" fillId="0" borderId="45" xfId="2" applyNumberFormat="1" applyBorder="1"/>
    <xf numFmtId="0" fontId="1" fillId="0" borderId="46" xfId="2" applyBorder="1"/>
    <xf numFmtId="0" fontId="1" fillId="0" borderId="46" xfId="2" applyBorder="1" applyAlignment="1">
      <alignment horizontal="center"/>
    </xf>
    <xf numFmtId="170" fontId="1" fillId="0" borderId="46" xfId="2" applyNumberFormat="1" applyBorder="1" applyAlignment="1">
      <alignment horizontal="center"/>
    </xf>
    <xf numFmtId="171" fontId="1" fillId="0" borderId="46" xfId="2" applyNumberFormat="1" applyBorder="1" applyAlignment="1">
      <alignment horizontal="center"/>
    </xf>
    <xf numFmtId="44" fontId="73" fillId="0" borderId="47" xfId="2" applyNumberFormat="1" applyFont="1" applyBorder="1" applyAlignment="1">
      <alignment horizontal="center" vertical="center"/>
    </xf>
    <xf numFmtId="0" fontId="75" fillId="0" borderId="0" xfId="2" applyFont="1"/>
    <xf numFmtId="0" fontId="75" fillId="0" borderId="0" xfId="2" applyFont="1" applyAlignment="1">
      <alignment wrapText="1"/>
    </xf>
    <xf numFmtId="0" fontId="75" fillId="0" borderId="0" xfId="2" applyFont="1" applyAlignment="1">
      <alignment horizontal="center"/>
    </xf>
    <xf numFmtId="44" fontId="76" fillId="0" borderId="0" xfId="2" applyNumberFormat="1" applyFont="1" applyAlignment="1">
      <alignment horizontal="center"/>
    </xf>
    <xf numFmtId="0" fontId="77" fillId="0" borderId="0" xfId="3" applyFill="1" applyProtection="1"/>
    <xf numFmtId="4" fontId="77" fillId="0" borderId="0" xfId="3" applyNumberFormat="1" applyFill="1" applyProtection="1"/>
    <xf numFmtId="0" fontId="79" fillId="12" borderId="48" xfId="3" applyFont="1" applyFill="1" applyBorder="1" applyAlignment="1" applyProtection="1">
      <alignment horizontal="center" wrapText="1"/>
    </xf>
    <xf numFmtId="3" fontId="79" fillId="12" borderId="48" xfId="3" applyNumberFormat="1" applyFont="1" applyFill="1" applyBorder="1" applyAlignment="1" applyProtection="1">
      <alignment horizontal="center" wrapText="1"/>
    </xf>
    <xf numFmtId="4" fontId="79" fillId="12" borderId="48" xfId="3" applyNumberFormat="1" applyFont="1" applyFill="1" applyBorder="1" applyAlignment="1" applyProtection="1">
      <alignment horizontal="center" wrapText="1"/>
    </xf>
    <xf numFmtId="0" fontId="81" fillId="14" borderId="48" xfId="3" applyFont="1" applyFill="1" applyBorder="1" applyAlignment="1" applyProtection="1">
      <alignment horizontal="center"/>
    </xf>
    <xf numFmtId="0" fontId="81" fillId="14" borderId="48" xfId="3" applyFont="1" applyFill="1" applyBorder="1" applyAlignment="1" applyProtection="1">
      <alignment wrapText="1"/>
    </xf>
    <xf numFmtId="3" fontId="81" fillId="14" borderId="48" xfId="3" applyNumberFormat="1" applyFont="1" applyFill="1" applyBorder="1" applyAlignment="1" applyProtection="1">
      <alignment horizontal="center"/>
    </xf>
    <xf numFmtId="4" fontId="81" fillId="14" borderId="48" xfId="3" applyNumberFormat="1" applyFont="1" applyFill="1" applyBorder="1" applyAlignment="1" applyProtection="1">
      <alignment horizontal="right"/>
    </xf>
    <xf numFmtId="0" fontId="81" fillId="15" borderId="48" xfId="3" applyFont="1" applyFill="1" applyBorder="1" applyAlignment="1" applyProtection="1">
      <alignment horizontal="center"/>
    </xf>
    <xf numFmtId="0" fontId="81" fillId="15" borderId="48" xfId="3" applyFont="1" applyFill="1" applyBorder="1" applyAlignment="1" applyProtection="1">
      <alignment wrapText="1"/>
    </xf>
    <xf numFmtId="3" fontId="81" fillId="15" borderId="48" xfId="3" applyNumberFormat="1" applyFont="1" applyFill="1" applyBorder="1" applyAlignment="1" applyProtection="1">
      <alignment horizontal="center"/>
    </xf>
    <xf numFmtId="4" fontId="81" fillId="15" borderId="48" xfId="3" applyNumberFormat="1" applyFont="1" applyFill="1" applyBorder="1" applyAlignment="1" applyProtection="1">
      <alignment horizontal="right"/>
    </xf>
    <xf numFmtId="3" fontId="77" fillId="0" borderId="0" xfId="3" applyNumberFormat="1" applyFill="1" applyProtection="1"/>
    <xf numFmtId="49" fontId="83" fillId="0" borderId="52" xfId="5" applyNumberFormat="1" applyFont="1" applyBorder="1" applyAlignment="1">
      <alignment horizontal="right"/>
    </xf>
    <xf numFmtId="49" fontId="83" fillId="0" borderId="53" xfId="5" applyNumberFormat="1" applyFont="1" applyBorder="1" applyAlignment="1">
      <alignment horizontal="left"/>
    </xf>
    <xf numFmtId="0" fontId="83" fillId="0" borderId="53" xfId="5" applyFont="1" applyBorder="1" applyAlignment="1">
      <alignment horizontal="left"/>
    </xf>
    <xf numFmtId="49" fontId="83" fillId="0" borderId="53" xfId="5" applyNumberFormat="1" applyFont="1" applyBorder="1" applyAlignment="1">
      <alignment horizontal="center"/>
    </xf>
    <xf numFmtId="49" fontId="83" fillId="0" borderId="54" xfId="5" applyNumberFormat="1" applyFont="1" applyBorder="1" applyAlignment="1">
      <alignment horizontal="right" wrapText="1"/>
    </xf>
    <xf numFmtId="172" fontId="83" fillId="0" borderId="54" xfId="5" applyNumberFormat="1" applyFont="1" applyBorder="1" applyAlignment="1">
      <alignment horizontal="right" wrapText="1"/>
    </xf>
    <xf numFmtId="0" fontId="84" fillId="0" borderId="0" xfId="5" applyFont="1"/>
    <xf numFmtId="49" fontId="83" fillId="0" borderId="55" xfId="5" applyNumberFormat="1" applyFont="1" applyBorder="1" applyAlignment="1">
      <alignment horizontal="right"/>
    </xf>
    <xf numFmtId="49" fontId="83" fillId="0" borderId="0" xfId="5" applyNumberFormat="1" applyFont="1" applyAlignment="1">
      <alignment horizontal="left"/>
    </xf>
    <xf numFmtId="0" fontId="83" fillId="0" borderId="0" xfId="5" applyFont="1" applyAlignment="1">
      <alignment horizontal="left" wrapText="1"/>
    </xf>
    <xf numFmtId="49" fontId="83" fillId="0" borderId="0" xfId="5" applyNumberFormat="1" applyFont="1" applyAlignment="1">
      <alignment horizontal="center"/>
    </xf>
    <xf numFmtId="49" fontId="83" fillId="0" borderId="24" xfId="5" applyNumberFormat="1" applyFont="1" applyBorder="1" applyAlignment="1">
      <alignment horizontal="right"/>
    </xf>
    <xf numFmtId="172" fontId="83" fillId="0" borderId="24" xfId="5" applyNumberFormat="1" applyFont="1" applyBorder="1" applyAlignment="1">
      <alignment horizontal="right"/>
    </xf>
    <xf numFmtId="49" fontId="83" fillId="16" borderId="56" xfId="5" applyNumberFormat="1" applyFont="1" applyFill="1" applyBorder="1"/>
    <xf numFmtId="0" fontId="83" fillId="16" borderId="57" xfId="5" applyFont="1" applyFill="1" applyBorder="1" applyAlignment="1">
      <alignment horizontal="left"/>
    </xf>
    <xf numFmtId="49" fontId="83" fillId="16" borderId="57" xfId="5" applyNumberFormat="1" applyFont="1" applyFill="1" applyBorder="1" applyAlignment="1">
      <alignment horizontal="left"/>
    </xf>
    <xf numFmtId="49" fontId="83" fillId="16" borderId="57" xfId="5" applyNumberFormat="1" applyFont="1" applyFill="1" applyBorder="1" applyAlignment="1">
      <alignment horizontal="center"/>
    </xf>
    <xf numFmtId="173" fontId="83" fillId="16" borderId="58" xfId="5" applyNumberFormat="1" applyFont="1" applyFill="1" applyBorder="1"/>
    <xf numFmtId="172" fontId="83" fillId="16" borderId="59" xfId="5" applyNumberFormat="1" applyFont="1" applyFill="1" applyBorder="1"/>
    <xf numFmtId="172" fontId="83" fillId="16" borderId="58" xfId="5" applyNumberFormat="1" applyFont="1" applyFill="1" applyBorder="1"/>
    <xf numFmtId="0" fontId="83" fillId="0" borderId="0" xfId="5" applyFont="1"/>
    <xf numFmtId="49" fontId="84" fillId="16" borderId="55" xfId="5" applyNumberFormat="1" applyFont="1" applyFill="1" applyBorder="1"/>
    <xf numFmtId="0" fontId="83" fillId="16" borderId="0" xfId="5" applyFont="1" applyFill="1" applyAlignment="1">
      <alignment horizontal="left"/>
    </xf>
    <xf numFmtId="49" fontId="83" fillId="16" borderId="0" xfId="5" applyNumberFormat="1" applyFont="1" applyFill="1" applyAlignment="1">
      <alignment horizontal="left"/>
    </xf>
    <xf numFmtId="49" fontId="83" fillId="16" borderId="0" xfId="5" applyNumberFormat="1" applyFont="1" applyFill="1" applyAlignment="1">
      <alignment horizontal="center"/>
    </xf>
    <xf numFmtId="173" fontId="83" fillId="16" borderId="24" xfId="5" applyNumberFormat="1" applyFont="1" applyFill="1" applyBorder="1"/>
    <xf numFmtId="172" fontId="83" fillId="16" borderId="60" xfId="5" applyNumberFormat="1" applyFont="1" applyFill="1" applyBorder="1"/>
    <xf numFmtId="172" fontId="83" fillId="16" borderId="24" xfId="5" applyNumberFormat="1" applyFont="1" applyFill="1" applyBorder="1"/>
    <xf numFmtId="0" fontId="83" fillId="16" borderId="0" xfId="5" applyFont="1" applyFill="1" applyAlignment="1">
      <alignment horizontal="left" wrapText="1"/>
    </xf>
    <xf numFmtId="0" fontId="85" fillId="16" borderId="0" xfId="5" applyFont="1" applyFill="1" applyAlignment="1">
      <alignment horizontal="left" wrapText="1"/>
    </xf>
    <xf numFmtId="172" fontId="83" fillId="16" borderId="61" xfId="5" applyNumberFormat="1" applyFont="1" applyFill="1" applyBorder="1"/>
    <xf numFmtId="172" fontId="83" fillId="16" borderId="62" xfId="5" applyNumberFormat="1" applyFont="1" applyFill="1" applyBorder="1"/>
    <xf numFmtId="49" fontId="84" fillId="0" borderId="63" xfId="5" applyNumberFormat="1" applyFont="1" applyBorder="1" applyAlignment="1">
      <alignment horizontal="left" vertical="top"/>
    </xf>
    <xf numFmtId="49" fontId="84" fillId="0" borderId="64" xfId="5" applyNumberFormat="1" applyFont="1" applyBorder="1" applyAlignment="1">
      <alignment horizontal="left" vertical="top"/>
    </xf>
    <xf numFmtId="0" fontId="84" fillId="0" borderId="64" xfId="5" applyFont="1" applyBorder="1" applyAlignment="1">
      <alignment horizontal="left" vertical="top" wrapText="1"/>
    </xf>
    <xf numFmtId="49" fontId="84" fillId="0" borderId="65" xfId="5" applyNumberFormat="1" applyFont="1" applyBorder="1" applyAlignment="1">
      <alignment horizontal="left" vertical="top"/>
    </xf>
    <xf numFmtId="49" fontId="84" fillId="0" borderId="64" xfId="5" applyNumberFormat="1" applyFont="1" applyBorder="1" applyAlignment="1">
      <alignment horizontal="center" vertical="top"/>
    </xf>
    <xf numFmtId="173" fontId="84" fillId="0" borderId="66" xfId="5" applyNumberFormat="1" applyFont="1" applyBorder="1" applyAlignment="1">
      <alignment horizontal="right" vertical="top"/>
    </xf>
    <xf numFmtId="172" fontId="84" fillId="5" borderId="30" xfId="5" applyNumberFormat="1" applyFont="1" applyFill="1" applyBorder="1" applyAlignment="1">
      <alignment horizontal="right" vertical="top"/>
    </xf>
    <xf numFmtId="172" fontId="84" fillId="5" borderId="66" xfId="5" applyNumberFormat="1" applyFont="1" applyFill="1" applyBorder="1" applyAlignment="1">
      <alignment horizontal="right" vertical="top"/>
    </xf>
    <xf numFmtId="49" fontId="84" fillId="0" borderId="67" xfId="5" applyNumberFormat="1" applyFont="1" applyBorder="1" applyAlignment="1">
      <alignment horizontal="left" vertical="top"/>
    </xf>
    <xf numFmtId="0" fontId="84" fillId="5" borderId="67" xfId="5" applyFont="1" applyFill="1" applyBorder="1" applyAlignment="1">
      <alignment horizontal="left" vertical="top" wrapText="1"/>
    </xf>
    <xf numFmtId="49" fontId="84" fillId="5" borderId="67" xfId="5" applyNumberFormat="1" applyFont="1" applyFill="1" applyBorder="1" applyAlignment="1">
      <alignment horizontal="center" vertical="top"/>
    </xf>
    <xf numFmtId="173" fontId="84" fillId="5" borderId="68" xfId="5" applyNumberFormat="1" applyFont="1" applyFill="1" applyBorder="1" applyAlignment="1">
      <alignment horizontal="right" vertical="top"/>
    </xf>
    <xf numFmtId="0" fontId="86" fillId="5" borderId="64" xfId="5" applyFont="1" applyFill="1" applyBorder="1" applyAlignment="1">
      <alignment horizontal="left" vertical="top" wrapText="1"/>
    </xf>
    <xf numFmtId="49" fontId="86" fillId="0" borderId="64" xfId="5" applyNumberFormat="1" applyFont="1" applyBorder="1" applyAlignment="1">
      <alignment horizontal="left" vertical="top"/>
    </xf>
    <xf numFmtId="49" fontId="86" fillId="0" borderId="64" xfId="5" applyNumberFormat="1" applyFont="1" applyBorder="1" applyAlignment="1">
      <alignment horizontal="center" vertical="top"/>
    </xf>
    <xf numFmtId="173" fontId="86" fillId="5" borderId="64" xfId="5" applyNumberFormat="1" applyFont="1" applyFill="1" applyBorder="1" applyAlignment="1">
      <alignment horizontal="right" vertical="top"/>
    </xf>
    <xf numFmtId="172" fontId="84" fillId="5" borderId="64" xfId="5" applyNumberFormat="1" applyFont="1" applyFill="1" applyBorder="1" applyAlignment="1">
      <alignment horizontal="right" vertical="top"/>
    </xf>
    <xf numFmtId="0" fontId="84" fillId="5" borderId="64" xfId="5" applyFont="1" applyFill="1" applyBorder="1" applyAlignment="1">
      <alignment horizontal="left" vertical="top" wrapText="1"/>
    </xf>
    <xf numFmtId="49" fontId="84" fillId="5" borderId="65" xfId="5" applyNumberFormat="1" applyFont="1" applyFill="1" applyBorder="1" applyAlignment="1">
      <alignment horizontal="left" vertical="top"/>
    </xf>
    <xf numFmtId="49" fontId="84" fillId="5" borderId="64" xfId="5" applyNumberFormat="1" applyFont="1" applyFill="1" applyBorder="1" applyAlignment="1">
      <alignment horizontal="center" vertical="top"/>
    </xf>
    <xf numFmtId="173" fontId="84" fillId="5" borderId="66" xfId="5" applyNumberFormat="1" applyFont="1" applyFill="1" applyBorder="1" applyAlignment="1">
      <alignment horizontal="right" vertical="top"/>
    </xf>
    <xf numFmtId="49" fontId="84" fillId="5" borderId="69" xfId="5" applyNumberFormat="1" applyFont="1" applyFill="1" applyBorder="1" applyAlignment="1">
      <alignment horizontal="left" vertical="top"/>
    </xf>
    <xf numFmtId="49" fontId="84" fillId="5" borderId="70" xfId="5" applyNumberFormat="1" applyFont="1" applyFill="1" applyBorder="1" applyAlignment="1">
      <alignment horizontal="left" vertical="top"/>
    </xf>
    <xf numFmtId="0" fontId="86" fillId="5" borderId="70" xfId="5" applyFont="1" applyFill="1" applyBorder="1" applyAlignment="1">
      <alignment horizontal="right" vertical="top" wrapText="1"/>
    </xf>
    <xf numFmtId="49" fontId="84" fillId="5" borderId="70" xfId="5" applyNumberFormat="1" applyFont="1" applyFill="1" applyBorder="1" applyAlignment="1">
      <alignment horizontal="center" vertical="top"/>
    </xf>
    <xf numFmtId="173" fontId="84" fillId="5" borderId="70" xfId="5" applyNumberFormat="1" applyFont="1" applyFill="1" applyBorder="1" applyAlignment="1">
      <alignment horizontal="right" vertical="top"/>
    </xf>
    <xf numFmtId="172" fontId="84" fillId="5" borderId="70" xfId="5" applyNumberFormat="1" applyFont="1" applyFill="1" applyBorder="1" applyAlignment="1">
      <alignment horizontal="right" vertical="top"/>
    </xf>
    <xf numFmtId="172" fontId="84" fillId="5" borderId="71" xfId="5" applyNumberFormat="1" applyFont="1" applyFill="1" applyBorder="1" applyAlignment="1">
      <alignment horizontal="right" vertical="top"/>
    </xf>
    <xf numFmtId="172" fontId="83" fillId="16" borderId="72" xfId="5" applyNumberFormat="1" applyFont="1" applyFill="1" applyBorder="1" applyAlignment="1">
      <alignment horizontal="center" vertical="top"/>
    </xf>
    <xf numFmtId="172" fontId="83" fillId="16" borderId="73" xfId="5" applyNumberFormat="1" applyFont="1" applyFill="1" applyBorder="1" applyAlignment="1">
      <alignment horizontal="center" vertical="top"/>
    </xf>
    <xf numFmtId="49" fontId="84" fillId="0" borderId="74" xfId="5" applyNumberFormat="1" applyFont="1" applyBorder="1" applyAlignment="1">
      <alignment horizontal="left" vertical="top"/>
    </xf>
    <xf numFmtId="0" fontId="83" fillId="0" borderId="64" xfId="5" applyFont="1" applyBorder="1" applyAlignment="1">
      <alignment horizontal="left" vertical="top" wrapText="1"/>
    </xf>
    <xf numFmtId="49" fontId="84" fillId="5" borderId="75" xfId="5" applyNumberFormat="1" applyFont="1" applyFill="1" applyBorder="1" applyAlignment="1">
      <alignment horizontal="left" vertical="top"/>
    </xf>
    <xf numFmtId="49" fontId="83" fillId="16" borderId="76" xfId="5" applyNumberFormat="1" applyFont="1" applyFill="1" applyBorder="1"/>
    <xf numFmtId="0" fontId="83" fillId="16" borderId="77" xfId="5" applyFont="1" applyFill="1" applyBorder="1" applyAlignment="1">
      <alignment horizontal="left"/>
    </xf>
    <xf numFmtId="49" fontId="83" fillId="16" borderId="77" xfId="5" applyNumberFormat="1" applyFont="1" applyFill="1" applyBorder="1" applyAlignment="1">
      <alignment horizontal="left"/>
    </xf>
    <xf numFmtId="49" fontId="83" fillId="16" borderId="77" xfId="5" applyNumberFormat="1" applyFont="1" applyFill="1" applyBorder="1" applyAlignment="1">
      <alignment horizontal="center"/>
    </xf>
    <xf numFmtId="173" fontId="83" fillId="16" borderId="77" xfId="5" applyNumberFormat="1" applyFont="1" applyFill="1" applyBorder="1"/>
    <xf numFmtId="172" fontId="84" fillId="16" borderId="77" xfId="5" applyNumberFormat="1" applyFont="1" applyFill="1" applyBorder="1" applyAlignment="1">
      <alignment horizontal="right" vertical="top"/>
    </xf>
    <xf numFmtId="172" fontId="84" fillId="16" borderId="78" xfId="5" applyNumberFormat="1" applyFont="1" applyFill="1" applyBorder="1" applyAlignment="1">
      <alignment horizontal="right" vertical="top"/>
    </xf>
    <xf numFmtId="49" fontId="84" fillId="0" borderId="79" xfId="5" applyNumberFormat="1" applyFont="1" applyBorder="1" applyAlignment="1">
      <alignment horizontal="left" vertical="top"/>
    </xf>
    <xf numFmtId="49" fontId="84" fillId="0" borderId="80" xfId="5" applyNumberFormat="1" applyFont="1" applyBorder="1" applyAlignment="1">
      <alignment horizontal="left" vertical="top"/>
    </xf>
    <xf numFmtId="0" fontId="84" fillId="5" borderId="81" xfId="5" applyFont="1" applyFill="1" applyBorder="1"/>
    <xf numFmtId="49" fontId="84" fillId="5" borderId="82" xfId="5" applyNumberFormat="1" applyFont="1" applyFill="1" applyBorder="1" applyAlignment="1">
      <alignment horizontal="left" vertical="top"/>
    </xf>
    <xf numFmtId="49" fontId="84" fillId="5" borderId="80" xfId="5" applyNumberFormat="1" applyFont="1" applyFill="1" applyBorder="1" applyAlignment="1">
      <alignment horizontal="center" vertical="top"/>
    </xf>
    <xf numFmtId="173" fontId="84" fillId="5" borderId="83" xfId="5" applyNumberFormat="1" applyFont="1" applyFill="1" applyBorder="1" applyAlignment="1">
      <alignment horizontal="right" vertical="top"/>
    </xf>
    <xf numFmtId="172" fontId="84" fillId="5" borderId="84" xfId="5" applyNumberFormat="1" applyFont="1" applyFill="1" applyBorder="1" applyAlignment="1">
      <alignment horizontal="right" vertical="top"/>
    </xf>
    <xf numFmtId="172" fontId="84" fillId="5" borderId="83" xfId="5" applyNumberFormat="1" applyFont="1" applyFill="1" applyBorder="1" applyAlignment="1">
      <alignment horizontal="right" vertical="top"/>
    </xf>
    <xf numFmtId="49" fontId="86" fillId="0" borderId="85" xfId="5" applyNumberFormat="1" applyFont="1" applyBorder="1" applyAlignment="1">
      <alignment horizontal="right" vertical="top"/>
    </xf>
    <xf numFmtId="49" fontId="86" fillId="0" borderId="86" xfId="5" applyNumberFormat="1" applyFont="1" applyBorder="1" applyAlignment="1">
      <alignment horizontal="left" vertical="top"/>
    </xf>
    <xf numFmtId="0" fontId="86" fillId="5" borderId="86" xfId="5" applyFont="1" applyFill="1" applyBorder="1" applyAlignment="1">
      <alignment horizontal="left" vertical="top" wrapText="1"/>
    </xf>
    <xf numFmtId="49" fontId="84" fillId="5" borderId="87" xfId="5" applyNumberFormat="1" applyFont="1" applyFill="1" applyBorder="1" applyAlignment="1">
      <alignment horizontal="left" vertical="top"/>
    </xf>
    <xf numFmtId="49" fontId="84" fillId="5" borderId="86" xfId="5" applyNumberFormat="1" applyFont="1" applyFill="1" applyBorder="1" applyAlignment="1">
      <alignment horizontal="center" vertical="top"/>
    </xf>
    <xf numFmtId="173" fontId="84" fillId="5" borderId="88" xfId="5" applyNumberFormat="1" applyFont="1" applyFill="1" applyBorder="1" applyAlignment="1">
      <alignment horizontal="right" vertical="top"/>
    </xf>
    <xf numFmtId="172" fontId="84" fillId="5" borderId="89" xfId="5" applyNumberFormat="1" applyFont="1" applyFill="1" applyBorder="1" applyAlignment="1">
      <alignment horizontal="right" vertical="top"/>
    </xf>
    <xf numFmtId="172" fontId="84" fillId="5" borderId="88" xfId="5" applyNumberFormat="1" applyFont="1" applyFill="1" applyBorder="1" applyAlignment="1">
      <alignment horizontal="right" vertical="top"/>
    </xf>
    <xf numFmtId="49" fontId="86" fillId="0" borderId="90" xfId="5" applyNumberFormat="1" applyFont="1" applyBorder="1" applyAlignment="1">
      <alignment horizontal="right" vertical="top"/>
    </xf>
    <xf numFmtId="49" fontId="86" fillId="0" borderId="91" xfId="5" applyNumberFormat="1" applyFont="1" applyBorder="1" applyAlignment="1">
      <alignment horizontal="left" vertical="top"/>
    </xf>
    <xf numFmtId="0" fontId="86" fillId="5" borderId="91" xfId="5" applyFont="1" applyFill="1" applyBorder="1" applyAlignment="1">
      <alignment horizontal="left" vertical="top" wrapText="1"/>
    </xf>
    <xf numFmtId="49" fontId="84" fillId="5" borderId="92" xfId="5" applyNumberFormat="1" applyFont="1" applyFill="1" applyBorder="1" applyAlignment="1">
      <alignment horizontal="left" vertical="top"/>
    </xf>
    <xf numFmtId="49" fontId="84" fillId="5" borderId="91" xfId="5" applyNumberFormat="1" applyFont="1" applyFill="1" applyBorder="1" applyAlignment="1">
      <alignment horizontal="center" vertical="top"/>
    </xf>
    <xf numFmtId="173" fontId="84" fillId="5" borderId="93" xfId="5" applyNumberFormat="1" applyFont="1" applyFill="1" applyBorder="1" applyAlignment="1">
      <alignment horizontal="right" vertical="top"/>
    </xf>
    <xf numFmtId="172" fontId="84" fillId="5" borderId="94" xfId="5" applyNumberFormat="1" applyFont="1" applyFill="1" applyBorder="1" applyAlignment="1">
      <alignment horizontal="right" vertical="top"/>
    </xf>
    <xf numFmtId="172" fontId="84" fillId="5" borderId="93" xfId="5" applyNumberFormat="1" applyFont="1" applyFill="1" applyBorder="1" applyAlignment="1">
      <alignment horizontal="right" vertical="top"/>
    </xf>
    <xf numFmtId="49" fontId="84" fillId="0" borderId="95" xfId="5" applyNumberFormat="1" applyFont="1" applyBorder="1" applyAlignment="1">
      <alignment horizontal="left" vertical="top"/>
    </xf>
    <xf numFmtId="49" fontId="84" fillId="0" borderId="96" xfId="5" applyNumberFormat="1" applyFont="1" applyBorder="1" applyAlignment="1">
      <alignment horizontal="left" vertical="top"/>
    </xf>
    <xf numFmtId="0" fontId="84" fillId="5" borderId="97" xfId="5" applyFont="1" applyFill="1" applyBorder="1"/>
    <xf numFmtId="49" fontId="84" fillId="5" borderId="98" xfId="5" applyNumberFormat="1" applyFont="1" applyFill="1" applyBorder="1" applyAlignment="1">
      <alignment horizontal="left" vertical="top"/>
    </xf>
    <xf numFmtId="49" fontId="84" fillId="5" borderId="96" xfId="5" applyNumberFormat="1" applyFont="1" applyFill="1" applyBorder="1" applyAlignment="1">
      <alignment horizontal="center" vertical="top"/>
    </xf>
    <xf numFmtId="173" fontId="84" fillId="5" borderId="99" xfId="5" applyNumberFormat="1" applyFont="1" applyFill="1" applyBorder="1" applyAlignment="1">
      <alignment horizontal="right" vertical="top"/>
    </xf>
    <xf numFmtId="49" fontId="84" fillId="0" borderId="91" xfId="5" applyNumberFormat="1" applyFont="1" applyBorder="1" applyAlignment="1">
      <alignment horizontal="left" vertical="top"/>
    </xf>
    <xf numFmtId="0" fontId="84" fillId="0" borderId="91" xfId="5" applyFont="1" applyBorder="1" applyAlignment="1">
      <alignment horizontal="left" vertical="top" wrapText="1"/>
    </xf>
    <xf numFmtId="49" fontId="84" fillId="0" borderId="92" xfId="5" applyNumberFormat="1" applyFont="1" applyBorder="1" applyAlignment="1">
      <alignment horizontal="left" vertical="top"/>
    </xf>
    <xf numFmtId="49" fontId="84" fillId="0" borderId="91" xfId="5" applyNumberFormat="1" applyFont="1" applyBorder="1" applyAlignment="1">
      <alignment horizontal="center" vertical="top"/>
    </xf>
    <xf numFmtId="49" fontId="83" fillId="16" borderId="55" xfId="5" applyNumberFormat="1" applyFont="1" applyFill="1" applyBorder="1"/>
    <xf numFmtId="172" fontId="84" fillId="16" borderId="100" xfId="5" applyNumberFormat="1" applyFont="1" applyFill="1" applyBorder="1" applyAlignment="1">
      <alignment horizontal="right" vertical="top"/>
    </xf>
    <xf numFmtId="172" fontId="84" fillId="16" borderId="101" xfId="5" applyNumberFormat="1" applyFont="1" applyFill="1" applyBorder="1" applyAlignment="1">
      <alignment horizontal="right" vertical="top"/>
    </xf>
    <xf numFmtId="49" fontId="83" fillId="16" borderId="55" xfId="5" applyNumberFormat="1" applyFont="1" applyFill="1" applyBorder="1" applyAlignment="1">
      <alignment horizontal="right" vertical="top"/>
    </xf>
    <xf numFmtId="49" fontId="83" fillId="16" borderId="0" xfId="5" applyNumberFormat="1" applyFont="1" applyFill="1" applyAlignment="1">
      <alignment horizontal="left" vertical="top"/>
    </xf>
    <xf numFmtId="0" fontId="87" fillId="16" borderId="0" xfId="5" applyFont="1" applyFill="1" applyAlignment="1">
      <alignment horizontal="left" vertical="top" wrapText="1"/>
    </xf>
    <xf numFmtId="49" fontId="83" fillId="16" borderId="0" xfId="5" applyNumberFormat="1" applyFont="1" applyFill="1" applyAlignment="1">
      <alignment horizontal="center" vertical="top"/>
    </xf>
    <xf numFmtId="173" fontId="83" fillId="16" borderId="24" xfId="5" applyNumberFormat="1" applyFont="1" applyFill="1" applyBorder="1" applyAlignment="1">
      <alignment horizontal="right" vertical="top"/>
    </xf>
    <xf numFmtId="172" fontId="84" fillId="16" borderId="61" xfId="5" applyNumberFormat="1" applyFont="1" applyFill="1" applyBorder="1" applyAlignment="1">
      <alignment horizontal="right" vertical="top"/>
    </xf>
    <xf numFmtId="172" fontId="84" fillId="16" borderId="68" xfId="5" applyNumberFormat="1" applyFont="1" applyFill="1" applyBorder="1" applyAlignment="1">
      <alignment horizontal="right" vertical="top"/>
    </xf>
    <xf numFmtId="174" fontId="84" fillId="5" borderId="66" xfId="5" applyNumberFormat="1" applyFont="1" applyFill="1" applyBorder="1" applyAlignment="1">
      <alignment horizontal="right" vertical="top"/>
    </xf>
    <xf numFmtId="172" fontId="84" fillId="0" borderId="66" xfId="5" applyNumberFormat="1" applyFont="1" applyBorder="1" applyAlignment="1">
      <alignment horizontal="right" vertical="top"/>
    </xf>
    <xf numFmtId="175" fontId="84" fillId="5" borderId="66" xfId="5" applyNumberFormat="1" applyFont="1" applyFill="1" applyBorder="1" applyAlignment="1">
      <alignment horizontal="right" vertical="top"/>
    </xf>
    <xf numFmtId="0" fontId="86" fillId="0" borderId="64" xfId="5" applyFont="1" applyBorder="1" applyAlignment="1">
      <alignment horizontal="right" vertical="top" wrapText="1"/>
    </xf>
    <xf numFmtId="175" fontId="84" fillId="5" borderId="64" xfId="5" applyNumberFormat="1" applyFont="1" applyFill="1" applyBorder="1" applyAlignment="1">
      <alignment horizontal="right" vertical="top"/>
    </xf>
    <xf numFmtId="175" fontId="84" fillId="0" borderId="66" xfId="5" applyNumberFormat="1" applyFont="1" applyBorder="1" applyAlignment="1">
      <alignment horizontal="right" vertical="top"/>
    </xf>
    <xf numFmtId="49" fontId="86" fillId="0" borderId="63" xfId="5" applyNumberFormat="1" applyFont="1" applyBorder="1" applyAlignment="1">
      <alignment horizontal="left" vertical="top"/>
    </xf>
    <xf numFmtId="175" fontId="84" fillId="0" borderId="64" xfId="5" applyNumberFormat="1" applyFont="1" applyBorder="1" applyAlignment="1">
      <alignment horizontal="right" vertical="top"/>
    </xf>
    <xf numFmtId="49" fontId="83" fillId="16" borderId="102" xfId="5" applyNumberFormat="1" applyFont="1" applyFill="1" applyBorder="1"/>
    <xf numFmtId="0" fontId="83" fillId="16" borderId="103" xfId="5" applyFont="1" applyFill="1" applyBorder="1" applyAlignment="1">
      <alignment horizontal="left"/>
    </xf>
    <xf numFmtId="49" fontId="83" fillId="16" borderId="103" xfId="5" applyNumberFormat="1" applyFont="1" applyFill="1" applyBorder="1" applyAlignment="1">
      <alignment horizontal="left"/>
    </xf>
    <xf numFmtId="49" fontId="83" fillId="16" borderId="103" xfId="5" applyNumberFormat="1" applyFont="1" applyFill="1" applyBorder="1" applyAlignment="1">
      <alignment horizontal="center"/>
    </xf>
    <xf numFmtId="173" fontId="83" fillId="16" borderId="103" xfId="5" applyNumberFormat="1" applyFont="1" applyFill="1" applyBorder="1"/>
    <xf numFmtId="172" fontId="84" fillId="16" borderId="103" xfId="5" applyNumberFormat="1" applyFont="1" applyFill="1" applyBorder="1" applyAlignment="1">
      <alignment horizontal="right" vertical="top"/>
    </xf>
    <xf numFmtId="172" fontId="84" fillId="16" borderId="104" xfId="5" applyNumberFormat="1" applyFont="1" applyFill="1" applyBorder="1" applyAlignment="1">
      <alignment horizontal="right" vertical="top"/>
    </xf>
    <xf numFmtId="49" fontId="83" fillId="16" borderId="105" xfId="5" applyNumberFormat="1" applyFont="1" applyFill="1" applyBorder="1" applyAlignment="1">
      <alignment horizontal="right" vertical="top"/>
    </xf>
    <xf numFmtId="49" fontId="83" fillId="16" borderId="106" xfId="5" applyNumberFormat="1" applyFont="1" applyFill="1" applyBorder="1" applyAlignment="1">
      <alignment horizontal="left" vertical="top"/>
    </xf>
    <xf numFmtId="0" fontId="87" fillId="16" borderId="106" xfId="5" applyFont="1" applyFill="1" applyBorder="1" applyAlignment="1">
      <alignment horizontal="left" vertical="top" wrapText="1"/>
    </xf>
    <xf numFmtId="49" fontId="83" fillId="16" borderId="106" xfId="5" applyNumberFormat="1" applyFont="1" applyFill="1" applyBorder="1" applyAlignment="1">
      <alignment horizontal="center" vertical="top"/>
    </xf>
    <xf numFmtId="173" fontId="83" fillId="16" borderId="106" xfId="5" applyNumberFormat="1" applyFont="1" applyFill="1" applyBorder="1" applyAlignment="1">
      <alignment horizontal="right" vertical="top"/>
    </xf>
    <xf numFmtId="172" fontId="84" fillId="16" borderId="106" xfId="5" applyNumberFormat="1" applyFont="1" applyFill="1" applyBorder="1" applyAlignment="1">
      <alignment horizontal="right" vertical="top"/>
    </xf>
    <xf numFmtId="172" fontId="84" fillId="16" borderId="62" xfId="5" applyNumberFormat="1" applyFont="1" applyFill="1" applyBorder="1" applyAlignment="1">
      <alignment horizontal="right" vertical="top"/>
    </xf>
    <xf numFmtId="49" fontId="84" fillId="5" borderId="30" xfId="5" applyNumberFormat="1" applyFont="1" applyFill="1" applyBorder="1" applyAlignment="1">
      <alignment horizontal="center" vertical="top"/>
    </xf>
    <xf numFmtId="173" fontId="84" fillId="5" borderId="30" xfId="5" applyNumberFormat="1" applyFont="1" applyFill="1" applyBorder="1" applyAlignment="1">
      <alignment horizontal="right" vertical="top"/>
    </xf>
    <xf numFmtId="49" fontId="84" fillId="0" borderId="30" xfId="5" applyNumberFormat="1" applyFont="1" applyBorder="1" applyAlignment="1">
      <alignment horizontal="center" vertical="top"/>
    </xf>
    <xf numFmtId="173" fontId="84" fillId="0" borderId="30" xfId="5" applyNumberFormat="1" applyFont="1" applyBorder="1" applyAlignment="1">
      <alignment horizontal="right" vertical="top"/>
    </xf>
    <xf numFmtId="49" fontId="84" fillId="16" borderId="65" xfId="5" applyNumberFormat="1" applyFont="1" applyFill="1" applyBorder="1" applyAlignment="1">
      <alignment horizontal="left" vertical="top"/>
    </xf>
    <xf numFmtId="49" fontId="84" fillId="0" borderId="30" xfId="5" applyNumberFormat="1" applyFont="1" applyBorder="1" applyAlignment="1">
      <alignment horizontal="left" vertical="top"/>
    </xf>
    <xf numFmtId="0" fontId="84" fillId="0" borderId="30" xfId="5" applyFont="1" applyBorder="1" applyAlignment="1">
      <alignment horizontal="left" vertical="top" wrapText="1"/>
    </xf>
    <xf numFmtId="49" fontId="84" fillId="5" borderId="55" xfId="5" applyNumberFormat="1" applyFont="1" applyFill="1" applyBorder="1" applyAlignment="1">
      <alignment horizontal="left" vertical="top"/>
    </xf>
    <xf numFmtId="49" fontId="84" fillId="5" borderId="0" xfId="5" applyNumberFormat="1" applyFont="1" applyFill="1" applyAlignment="1">
      <alignment horizontal="left" vertical="top"/>
    </xf>
    <xf numFmtId="0" fontId="86" fillId="5" borderId="0" xfId="5" applyFont="1" applyFill="1" applyAlignment="1">
      <alignment horizontal="right" vertical="top" wrapText="1"/>
    </xf>
    <xf numFmtId="49" fontId="84" fillId="5" borderId="0" xfId="5" applyNumberFormat="1" applyFont="1" applyFill="1" applyAlignment="1">
      <alignment horizontal="center" vertical="top"/>
    </xf>
    <xf numFmtId="173" fontId="84" fillId="5" borderId="0" xfId="5" applyNumberFormat="1" applyFont="1" applyFill="1" applyAlignment="1">
      <alignment horizontal="right" vertical="top"/>
    </xf>
    <xf numFmtId="172" fontId="84" fillId="5" borderId="0" xfId="5" applyNumberFormat="1" applyFont="1" applyFill="1" applyAlignment="1">
      <alignment horizontal="right" vertical="top"/>
    </xf>
    <xf numFmtId="172" fontId="84" fillId="5" borderId="24" xfId="5" applyNumberFormat="1" applyFont="1" applyFill="1" applyBorder="1" applyAlignment="1">
      <alignment horizontal="right" vertical="top"/>
    </xf>
    <xf numFmtId="173" fontId="83" fillId="16" borderId="57" xfId="5" applyNumberFormat="1" applyFont="1" applyFill="1" applyBorder="1" applyAlignment="1">
      <alignment horizontal="left"/>
    </xf>
    <xf numFmtId="173" fontId="83" fillId="16" borderId="57" xfId="5" applyNumberFormat="1" applyFont="1" applyFill="1" applyBorder="1"/>
    <xf numFmtId="49" fontId="83" fillId="16" borderId="105" xfId="5" applyNumberFormat="1" applyFont="1" applyFill="1" applyBorder="1"/>
    <xf numFmtId="0" fontId="83" fillId="16" borderId="106" xfId="5" applyFont="1" applyFill="1" applyBorder="1" applyAlignment="1">
      <alignment horizontal="left"/>
    </xf>
    <xf numFmtId="49" fontId="83" fillId="16" borderId="106" xfId="5" applyNumberFormat="1" applyFont="1" applyFill="1" applyBorder="1" applyAlignment="1">
      <alignment horizontal="left"/>
    </xf>
    <xf numFmtId="49" fontId="83" fillId="16" borderId="106" xfId="5" applyNumberFormat="1" applyFont="1" applyFill="1" applyBorder="1" applyAlignment="1">
      <alignment horizontal="center"/>
    </xf>
    <xf numFmtId="172" fontId="84" fillId="16" borderId="94" xfId="5" applyNumberFormat="1" applyFont="1" applyFill="1" applyBorder="1" applyAlignment="1">
      <alignment horizontal="right" vertical="top"/>
    </xf>
    <xf numFmtId="49" fontId="83" fillId="16" borderId="107" xfId="5" applyNumberFormat="1" applyFont="1" applyFill="1" applyBorder="1"/>
    <xf numFmtId="0" fontId="83" fillId="16" borderId="108" xfId="5" applyFont="1" applyFill="1" applyBorder="1" applyAlignment="1">
      <alignment horizontal="left"/>
    </xf>
    <xf numFmtId="173" fontId="83" fillId="16" borderId="108" xfId="5" applyNumberFormat="1" applyFont="1" applyFill="1" applyBorder="1" applyAlignment="1">
      <alignment horizontal="left"/>
    </xf>
    <xf numFmtId="173" fontId="83" fillId="16" borderId="108" xfId="5" applyNumberFormat="1" applyFont="1" applyFill="1" applyBorder="1"/>
    <xf numFmtId="49" fontId="83" fillId="16" borderId="109" xfId="5" applyNumberFormat="1" applyFont="1" applyFill="1" applyBorder="1" applyAlignment="1">
      <alignment horizontal="center"/>
    </xf>
    <xf numFmtId="49" fontId="84" fillId="0" borderId="0" xfId="5" applyNumberFormat="1" applyFont="1" applyAlignment="1">
      <alignment horizontal="right" vertical="top"/>
    </xf>
    <xf numFmtId="49" fontId="84" fillId="0" borderId="0" xfId="5" applyNumberFormat="1" applyFont="1" applyAlignment="1">
      <alignment horizontal="left" vertical="top"/>
    </xf>
    <xf numFmtId="49" fontId="84" fillId="0" borderId="0" xfId="5" applyNumberFormat="1" applyFont="1" applyAlignment="1">
      <alignment horizontal="left" vertical="top" wrapText="1"/>
    </xf>
    <xf numFmtId="49" fontId="84" fillId="0" borderId="0" xfId="5" applyNumberFormat="1" applyFont="1" applyAlignment="1">
      <alignment horizontal="center" vertical="top"/>
    </xf>
    <xf numFmtId="173" fontId="84" fillId="0" borderId="0" xfId="5" applyNumberFormat="1" applyFont="1" applyAlignment="1">
      <alignment horizontal="right" vertical="top"/>
    </xf>
    <xf numFmtId="172" fontId="84" fillId="0" borderId="0" xfId="5" applyNumberFormat="1" applyFont="1" applyAlignment="1">
      <alignment horizontal="right" vertical="top"/>
    </xf>
    <xf numFmtId="0" fontId="82" fillId="5" borderId="0" xfId="5" applyFill="1" applyAlignment="1">
      <alignment horizontal="right"/>
    </xf>
    <xf numFmtId="49" fontId="88" fillId="5" borderId="0" xfId="5" applyNumberFormat="1" applyFont="1" applyFill="1" applyAlignment="1">
      <alignment horizontal="right" vertical="top"/>
    </xf>
    <xf numFmtId="49" fontId="82" fillId="5" borderId="0" xfId="5" applyNumberFormat="1" applyFill="1" applyAlignment="1">
      <alignment horizontal="left" vertical="top"/>
    </xf>
    <xf numFmtId="49" fontId="82" fillId="5" borderId="0" xfId="5" applyNumberFormat="1" applyFill="1" applyAlignment="1">
      <alignment horizontal="left" vertical="top" wrapText="1"/>
    </xf>
    <xf numFmtId="49" fontId="82" fillId="5" borderId="0" xfId="5" applyNumberFormat="1" applyFill="1" applyAlignment="1">
      <alignment horizontal="center" vertical="top"/>
    </xf>
    <xf numFmtId="173" fontId="72" fillId="5" borderId="0" xfId="5" applyNumberFormat="1" applyFont="1" applyFill="1" applyAlignment="1">
      <alignment horizontal="right" vertical="top"/>
    </xf>
    <xf numFmtId="176" fontId="82" fillId="5" borderId="0" xfId="5" applyNumberFormat="1" applyFill="1" applyAlignment="1">
      <alignment horizontal="right" vertical="top"/>
    </xf>
    <xf numFmtId="177" fontId="82" fillId="5" borderId="0" xfId="5" applyNumberFormat="1" applyFill="1" applyAlignment="1">
      <alignment horizontal="right" vertical="top"/>
    </xf>
    <xf numFmtId="0" fontId="82" fillId="5" borderId="0" xfId="5" applyFill="1"/>
    <xf numFmtId="49" fontId="89" fillId="5" borderId="0" xfId="5" applyNumberFormat="1" applyFont="1" applyFill="1" applyAlignment="1">
      <alignment horizontal="justify" vertical="top" wrapText="1"/>
    </xf>
    <xf numFmtId="0" fontId="82" fillId="5" borderId="0" xfId="5" applyFill="1" applyAlignment="1">
      <alignment horizontal="right" vertical="top"/>
    </xf>
    <xf numFmtId="49" fontId="88" fillId="5" borderId="0" xfId="5" applyNumberFormat="1" applyFont="1" applyFill="1" applyAlignment="1">
      <alignment horizontal="justify" vertical="top" wrapText="1"/>
    </xf>
    <xf numFmtId="0" fontId="82" fillId="5" borderId="110" xfId="5" applyFill="1" applyBorder="1" applyAlignment="1">
      <alignment horizontal="right" vertical="top"/>
    </xf>
    <xf numFmtId="49" fontId="88" fillId="5" borderId="97" xfId="5" applyNumberFormat="1" applyFont="1" applyFill="1" applyBorder="1" applyAlignment="1">
      <alignment horizontal="justify" vertical="top" wrapText="1"/>
    </xf>
    <xf numFmtId="49" fontId="82" fillId="5" borderId="24" xfId="5" applyNumberFormat="1" applyFill="1" applyBorder="1" applyAlignment="1">
      <alignment horizontal="left" vertical="top"/>
    </xf>
    <xf numFmtId="49" fontId="90" fillId="5" borderId="97" xfId="5" applyNumberFormat="1" applyFont="1" applyFill="1" applyBorder="1" applyAlignment="1">
      <alignment horizontal="justify" vertical="top" wrapText="1"/>
    </xf>
    <xf numFmtId="0" fontId="82" fillId="5" borderId="111" xfId="5" applyFill="1" applyBorder="1" applyAlignment="1">
      <alignment horizontal="right" vertical="top"/>
    </xf>
    <xf numFmtId="49" fontId="88" fillId="5" borderId="112" xfId="5" applyNumberFormat="1" applyFont="1" applyFill="1" applyBorder="1" applyAlignment="1">
      <alignment horizontal="justify" vertical="top" wrapText="1"/>
    </xf>
    <xf numFmtId="49" fontId="91" fillId="5" borderId="24" xfId="5" applyNumberFormat="1" applyFont="1" applyFill="1" applyBorder="1" applyAlignment="1">
      <alignment vertical="top" wrapText="1"/>
    </xf>
    <xf numFmtId="49" fontId="91" fillId="5" borderId="0" xfId="5" applyNumberFormat="1" applyFont="1" applyFill="1" applyAlignment="1">
      <alignment vertical="top" wrapText="1"/>
    </xf>
    <xf numFmtId="0" fontId="82" fillId="5" borderId="55" xfId="5" applyFill="1" applyBorder="1" applyAlignment="1">
      <alignment horizontal="right"/>
    </xf>
    <xf numFmtId="49" fontId="88" fillId="5" borderId="113" xfId="5" applyNumberFormat="1" applyFont="1" applyFill="1" applyBorder="1" applyAlignment="1">
      <alignment horizontal="right" vertical="top"/>
    </xf>
    <xf numFmtId="49" fontId="88" fillId="5" borderId="86" xfId="5" applyNumberFormat="1" applyFont="1" applyFill="1" applyBorder="1" applyAlignment="1">
      <alignment horizontal="right" vertical="top"/>
    </xf>
    <xf numFmtId="49" fontId="88" fillId="5" borderId="114" xfId="5" applyNumberFormat="1" applyFont="1" applyFill="1" applyBorder="1" applyAlignment="1">
      <alignment horizontal="right" vertical="top"/>
    </xf>
    <xf numFmtId="49" fontId="83" fillId="0" borderId="115" xfId="5" applyNumberFormat="1" applyFont="1" applyBorder="1" applyAlignment="1">
      <alignment horizontal="right"/>
    </xf>
    <xf numFmtId="49" fontId="83" fillId="0" borderId="116" xfId="5" applyNumberFormat="1" applyFont="1" applyBorder="1" applyAlignment="1">
      <alignment horizontal="left"/>
    </xf>
    <xf numFmtId="0" fontId="83" fillId="0" borderId="116" xfId="5" applyFont="1" applyBorder="1" applyAlignment="1">
      <alignment horizontal="left"/>
    </xf>
    <xf numFmtId="49" fontId="83" fillId="0" borderId="116" xfId="5" applyNumberFormat="1" applyFont="1" applyBorder="1" applyAlignment="1">
      <alignment horizontal="center"/>
    </xf>
    <xf numFmtId="49" fontId="83" fillId="0" borderId="117" xfId="5" applyNumberFormat="1" applyFont="1" applyBorder="1" applyAlignment="1">
      <alignment horizontal="right" wrapText="1"/>
    </xf>
    <xf numFmtId="172" fontId="83" fillId="0" borderId="117" xfId="5" applyNumberFormat="1" applyFont="1" applyBorder="1" applyAlignment="1">
      <alignment horizontal="right" wrapText="1"/>
    </xf>
    <xf numFmtId="0" fontId="84" fillId="0" borderId="77" xfId="5" applyFont="1" applyBorder="1" applyAlignment="1">
      <alignment horizontal="left" vertical="top" wrapText="1"/>
    </xf>
    <xf numFmtId="49" fontId="92" fillId="16" borderId="55" xfId="5" applyNumberFormat="1" applyFont="1" applyFill="1" applyBorder="1"/>
    <xf numFmtId="49" fontId="84" fillId="0" borderId="67" xfId="5" applyNumberFormat="1" applyFont="1" applyBorder="1" applyAlignment="1">
      <alignment horizontal="center" vertical="top"/>
    </xf>
    <xf numFmtId="49" fontId="84" fillId="5" borderId="105" xfId="5" applyNumberFormat="1" applyFont="1" applyFill="1" applyBorder="1" applyAlignment="1">
      <alignment horizontal="left" vertical="top"/>
    </xf>
    <xf numFmtId="49" fontId="84" fillId="5" borderId="106" xfId="5" applyNumberFormat="1" applyFont="1" applyFill="1" applyBorder="1" applyAlignment="1">
      <alignment horizontal="left" vertical="top"/>
    </xf>
    <xf numFmtId="0" fontId="86" fillId="5" borderId="106" xfId="5" applyFont="1" applyFill="1" applyBorder="1" applyAlignment="1">
      <alignment horizontal="right" vertical="top" wrapText="1"/>
    </xf>
    <xf numFmtId="49" fontId="84" fillId="5" borderId="106" xfId="5" applyNumberFormat="1" applyFont="1" applyFill="1" applyBorder="1" applyAlignment="1">
      <alignment horizontal="center" vertical="top"/>
    </xf>
    <xf numFmtId="173" fontId="84" fillId="5" borderId="106" xfId="5" applyNumberFormat="1" applyFont="1" applyFill="1" applyBorder="1" applyAlignment="1">
      <alignment horizontal="right" vertical="top"/>
    </xf>
    <xf numFmtId="172" fontId="84" fillId="5" borderId="106" xfId="5" applyNumberFormat="1" applyFont="1" applyFill="1" applyBorder="1" applyAlignment="1">
      <alignment horizontal="right" vertical="top"/>
    </xf>
    <xf numFmtId="172" fontId="84" fillId="5" borderId="62" xfId="5" applyNumberFormat="1" applyFont="1" applyFill="1" applyBorder="1" applyAlignment="1">
      <alignment horizontal="right" vertical="top"/>
    </xf>
    <xf numFmtId="173" fontId="83" fillId="16" borderId="106" xfId="5" applyNumberFormat="1" applyFont="1" applyFill="1" applyBorder="1"/>
    <xf numFmtId="49" fontId="83" fillId="16" borderId="62" xfId="5" applyNumberFormat="1" applyFont="1" applyFill="1" applyBorder="1" applyAlignment="1">
      <alignment horizontal="center"/>
    </xf>
    <xf numFmtId="172" fontId="83" fillId="16" borderId="60" xfId="5" applyNumberFormat="1" applyFont="1" applyFill="1" applyBorder="1" applyAlignment="1">
      <alignment horizontal="center" vertical="top"/>
    </xf>
    <xf numFmtId="172" fontId="83" fillId="16" borderId="24" xfId="5" applyNumberFormat="1" applyFont="1" applyFill="1" applyBorder="1" applyAlignment="1">
      <alignment horizontal="center" vertical="top"/>
    </xf>
    <xf numFmtId="49" fontId="93" fillId="16" borderId="30" xfId="5" applyNumberFormat="1" applyFont="1" applyFill="1" applyBorder="1" applyAlignment="1">
      <alignment horizontal="right" vertical="center"/>
    </xf>
    <xf numFmtId="49" fontId="93" fillId="16" borderId="30" xfId="6" applyNumberFormat="1" applyFont="1" applyFill="1" applyBorder="1" applyAlignment="1">
      <alignment horizontal="left" vertical="center" wrapText="1"/>
    </xf>
    <xf numFmtId="49" fontId="93" fillId="16" borderId="30" xfId="5" applyNumberFormat="1" applyFont="1" applyFill="1" applyBorder="1" applyAlignment="1">
      <alignment horizontal="center" vertical="center"/>
    </xf>
    <xf numFmtId="3" fontId="93" fillId="0" borderId="30" xfId="6" applyNumberFormat="1" applyFont="1" applyBorder="1" applyAlignment="1">
      <alignment horizontal="right" vertical="center" wrapText="1"/>
    </xf>
    <xf numFmtId="3" fontId="93" fillId="16" borderId="30" xfId="6" applyNumberFormat="1" applyFont="1" applyFill="1" applyBorder="1" applyAlignment="1">
      <alignment horizontal="right" vertical="center"/>
    </xf>
    <xf numFmtId="169" fontId="93" fillId="16" borderId="30" xfId="5" applyNumberFormat="1" applyFont="1" applyFill="1" applyBorder="1" applyAlignment="1">
      <alignment horizontal="right" vertical="center"/>
    </xf>
    <xf numFmtId="0" fontId="93" fillId="16" borderId="30" xfId="5" applyFont="1" applyFill="1" applyBorder="1" applyAlignment="1">
      <alignment horizontal="left" vertical="center"/>
    </xf>
    <xf numFmtId="0" fontId="94" fillId="0" borderId="0" xfId="6" applyFont="1" applyAlignment="1">
      <alignment vertical="center"/>
    </xf>
    <xf numFmtId="0" fontId="91" fillId="0" borderId="0" xfId="6" applyFont="1" applyAlignment="1">
      <alignment vertical="center"/>
    </xf>
    <xf numFmtId="49" fontId="93" fillId="0" borderId="30" xfId="5" applyNumberFormat="1" applyFont="1" applyBorder="1" applyAlignment="1">
      <alignment horizontal="left" vertical="center" wrapText="1"/>
    </xf>
    <xf numFmtId="49" fontId="93" fillId="0" borderId="30" xfId="5" applyNumberFormat="1" applyFont="1" applyBorder="1" applyAlignment="1">
      <alignment horizontal="center" vertical="center" wrapText="1"/>
    </xf>
    <xf numFmtId="3" fontId="93" fillId="0" borderId="30" xfId="5" applyNumberFormat="1" applyFont="1" applyBorder="1" applyAlignment="1">
      <alignment horizontal="right" vertical="center" wrapText="1"/>
    </xf>
    <xf numFmtId="169" fontId="93" fillId="0" borderId="30" xfId="5" applyNumberFormat="1" applyFont="1" applyBorder="1" applyAlignment="1">
      <alignment horizontal="left" vertical="center" wrapText="1"/>
    </xf>
    <xf numFmtId="178" fontId="96" fillId="16" borderId="30" xfId="5" applyNumberFormat="1" applyFont="1" applyFill="1" applyBorder="1" applyAlignment="1">
      <alignment vertical="center"/>
    </xf>
    <xf numFmtId="49" fontId="96" fillId="16" borderId="30" xfId="5" applyNumberFormat="1" applyFont="1" applyFill="1" applyBorder="1" applyAlignment="1">
      <alignment horizontal="left" vertical="center"/>
    </xf>
    <xf numFmtId="169" fontId="97" fillId="16" borderId="30" xfId="5" applyNumberFormat="1" applyFont="1" applyFill="1" applyBorder="1" applyAlignment="1">
      <alignment vertical="center"/>
    </xf>
    <xf numFmtId="177" fontId="96" fillId="16" borderId="30" xfId="5" applyNumberFormat="1" applyFont="1" applyFill="1" applyBorder="1" applyAlignment="1">
      <alignment vertical="center"/>
    </xf>
    <xf numFmtId="0" fontId="96" fillId="0" borderId="0" xfId="5" applyFont="1" applyAlignment="1">
      <alignment vertical="center"/>
    </xf>
    <xf numFmtId="178" fontId="96" fillId="0" borderId="30" xfId="5" applyNumberFormat="1" applyFont="1" applyBorder="1" applyAlignment="1">
      <alignment vertical="center"/>
    </xf>
    <xf numFmtId="49" fontId="96" fillId="0" borderId="30" xfId="5" applyNumberFormat="1" applyFont="1" applyBorder="1" applyAlignment="1">
      <alignment horizontal="left" vertical="center"/>
    </xf>
    <xf numFmtId="0" fontId="96" fillId="0" borderId="30" xfId="5" applyFont="1" applyBorder="1" applyAlignment="1">
      <alignment horizontal="left" vertical="center" wrapText="1"/>
    </xf>
    <xf numFmtId="49" fontId="98" fillId="0" borderId="30" xfId="5" applyNumberFormat="1" applyFont="1" applyBorder="1" applyAlignment="1">
      <alignment horizontal="center" vertical="center" wrapText="1"/>
    </xf>
    <xf numFmtId="3" fontId="96" fillId="0" borderId="30" xfId="5" applyNumberFormat="1" applyFont="1" applyBorder="1" applyAlignment="1">
      <alignment horizontal="right" vertical="center"/>
    </xf>
    <xf numFmtId="169" fontId="96" fillId="0" borderId="30" xfId="5" applyNumberFormat="1" applyFont="1" applyBorder="1" applyAlignment="1">
      <alignment vertical="center"/>
    </xf>
    <xf numFmtId="177" fontId="96" fillId="0" borderId="30" xfId="5" applyNumberFormat="1" applyFont="1" applyBorder="1" applyAlignment="1">
      <alignment vertical="center"/>
    </xf>
    <xf numFmtId="178" fontId="99" fillId="0" borderId="30" xfId="5" applyNumberFormat="1" applyFont="1" applyBorder="1" applyAlignment="1">
      <alignment horizontal="right" vertical="center"/>
    </xf>
    <xf numFmtId="49" fontId="93" fillId="0" borderId="30" xfId="5" applyNumberFormat="1" applyFont="1" applyBorder="1" applyAlignment="1">
      <alignment horizontal="left" vertical="center"/>
    </xf>
    <xf numFmtId="0" fontId="93" fillId="0" borderId="30" xfId="5" applyFont="1" applyBorder="1" applyAlignment="1">
      <alignment horizontal="left" vertical="center"/>
    </xf>
    <xf numFmtId="0" fontId="93" fillId="0" borderId="30" xfId="5" applyFont="1" applyBorder="1" applyAlignment="1">
      <alignment horizontal="center" vertical="center"/>
    </xf>
    <xf numFmtId="3" fontId="93" fillId="0" borderId="30" xfId="5" applyNumberFormat="1" applyFont="1" applyBorder="1" applyAlignment="1">
      <alignment horizontal="right" vertical="center"/>
    </xf>
    <xf numFmtId="169" fontId="93" fillId="0" borderId="30" xfId="5" applyNumberFormat="1" applyFont="1" applyBorder="1" applyAlignment="1">
      <alignment vertical="center"/>
    </xf>
    <xf numFmtId="0" fontId="93" fillId="0" borderId="0" xfId="5" applyFont="1" applyAlignment="1">
      <alignment vertical="center"/>
    </xf>
    <xf numFmtId="49" fontId="99" fillId="0" borderId="30" xfId="6" applyNumberFormat="1" applyFont="1" applyBorder="1" applyAlignment="1">
      <alignment horizontal="left" vertical="center"/>
    </xf>
    <xf numFmtId="0" fontId="82" fillId="0" borderId="30" xfId="5" applyBorder="1" applyAlignment="1">
      <alignment wrapText="1"/>
    </xf>
    <xf numFmtId="0" fontId="82" fillId="0" borderId="30" xfId="5" applyBorder="1"/>
    <xf numFmtId="169" fontId="99" fillId="0" borderId="30" xfId="6" applyNumberFormat="1" applyFont="1" applyBorder="1" applyAlignment="1">
      <alignment vertical="center"/>
    </xf>
    <xf numFmtId="0" fontId="99" fillId="0" borderId="30" xfId="5" applyFont="1" applyBorder="1" applyAlignment="1">
      <alignment horizontal="left" vertical="center" wrapText="1"/>
    </xf>
    <xf numFmtId="0" fontId="91" fillId="0" borderId="0" xfId="5" applyFont="1" applyAlignment="1">
      <alignment vertical="center"/>
    </xf>
    <xf numFmtId="49" fontId="99" fillId="0" borderId="30" xfId="5" applyNumberFormat="1" applyFont="1" applyBorder="1" applyAlignment="1">
      <alignment horizontal="left" vertical="center"/>
    </xf>
    <xf numFmtId="49" fontId="99" fillId="0" borderId="30" xfId="5" applyNumberFormat="1" applyFont="1" applyBorder="1" applyAlignment="1">
      <alignment horizontal="center" vertical="center" wrapText="1"/>
    </xf>
    <xf numFmtId="3" fontId="99" fillId="0" borderId="30" xfId="5" applyNumberFormat="1" applyFont="1" applyBorder="1" applyAlignment="1">
      <alignment horizontal="right" vertical="center"/>
    </xf>
    <xf numFmtId="3" fontId="91" fillId="0" borderId="30" xfId="0" applyNumberFormat="1" applyFont="1" applyBorder="1" applyAlignment="1">
      <alignment horizontal="right" vertical="center"/>
    </xf>
    <xf numFmtId="169" fontId="91" fillId="0" borderId="30" xfId="5" applyNumberFormat="1" applyFont="1" applyBorder="1" applyAlignment="1">
      <alignment horizontal="right" vertical="center"/>
    </xf>
    <xf numFmtId="3" fontId="93" fillId="0" borderId="30" xfId="0" applyNumberFormat="1" applyFont="1" applyBorder="1" applyAlignment="1">
      <alignment horizontal="right" vertical="center"/>
    </xf>
    <xf numFmtId="177" fontId="93" fillId="0" borderId="30" xfId="5" applyNumberFormat="1" applyFont="1" applyBorder="1" applyAlignment="1">
      <alignment vertical="center"/>
    </xf>
    <xf numFmtId="178" fontId="91" fillId="0" borderId="30" xfId="5" applyNumberFormat="1" applyFont="1" applyBorder="1" applyAlignment="1">
      <alignment horizontal="right" vertical="center"/>
    </xf>
    <xf numFmtId="169" fontId="91" fillId="0" borderId="30" xfId="6" applyNumberFormat="1" applyFont="1" applyBorder="1" applyAlignment="1">
      <alignment horizontal="right" vertical="center"/>
    </xf>
    <xf numFmtId="0" fontId="91" fillId="0" borderId="30" xfId="5" applyFont="1" applyBorder="1" applyAlignment="1">
      <alignment horizontal="left" vertical="center" wrapText="1"/>
    </xf>
    <xf numFmtId="49" fontId="99" fillId="0" borderId="30" xfId="5" applyNumberFormat="1" applyFont="1" applyBorder="1" applyAlignment="1">
      <alignment horizontal="left" vertical="center" wrapText="1"/>
    </xf>
    <xf numFmtId="3" fontId="99" fillId="0" borderId="30" xfId="0" applyNumberFormat="1" applyFont="1" applyBorder="1" applyAlignment="1">
      <alignment horizontal="right" vertical="center"/>
    </xf>
    <xf numFmtId="169" fontId="99" fillId="0" borderId="30" xfId="5" applyNumberFormat="1" applyFont="1" applyBorder="1" applyAlignment="1">
      <alignment horizontal="right" vertical="center"/>
    </xf>
    <xf numFmtId="0" fontId="91" fillId="0" borderId="30" xfId="5" applyFont="1" applyBorder="1" applyAlignment="1">
      <alignment vertical="center"/>
    </xf>
    <xf numFmtId="49" fontId="93" fillId="0" borderId="30" xfId="5" applyNumberFormat="1" applyFont="1" applyBorder="1" applyAlignment="1" applyProtection="1">
      <alignment horizontal="left" vertical="center"/>
      <protection locked="0"/>
    </xf>
    <xf numFmtId="0" fontId="93" fillId="0" borderId="30" xfId="5" applyFont="1" applyBorder="1" applyAlignment="1" applyProtection="1">
      <alignment horizontal="center" vertical="center" wrapText="1"/>
      <protection locked="0"/>
    </xf>
    <xf numFmtId="3" fontId="93" fillId="0" borderId="30" xfId="5" applyNumberFormat="1" applyFont="1" applyBorder="1" applyAlignment="1" applyProtection="1">
      <alignment horizontal="right" vertical="center"/>
      <protection locked="0"/>
    </xf>
    <xf numFmtId="3" fontId="93" fillId="0" borderId="30" xfId="0" applyNumberFormat="1" applyFont="1" applyBorder="1" applyAlignment="1" applyProtection="1">
      <alignment horizontal="right" vertical="center"/>
      <protection locked="0"/>
    </xf>
    <xf numFmtId="0" fontId="100" fillId="0" borderId="30" xfId="5" applyFont="1" applyBorder="1" applyAlignment="1">
      <alignment vertical="center"/>
    </xf>
    <xf numFmtId="49" fontId="91" fillId="0" borderId="30" xfId="5" applyNumberFormat="1" applyFont="1" applyBorder="1" applyAlignment="1" applyProtection="1">
      <alignment horizontal="left" vertical="center"/>
      <protection locked="0"/>
    </xf>
    <xf numFmtId="0" fontId="91" fillId="0" borderId="30" xfId="5" applyFont="1" applyBorder="1" applyAlignment="1" applyProtection="1">
      <alignment horizontal="left" vertical="center" wrapText="1"/>
      <protection locked="0"/>
    </xf>
    <xf numFmtId="0" fontId="91" fillId="0" borderId="30" xfId="5" applyFont="1" applyBorder="1" applyAlignment="1" applyProtection="1">
      <alignment horizontal="center" vertical="center" wrapText="1"/>
      <protection locked="0"/>
    </xf>
    <xf numFmtId="3" fontId="91" fillId="0" borderId="30" xfId="5" applyNumberFormat="1" applyFont="1" applyBorder="1" applyAlignment="1" applyProtection="1">
      <alignment horizontal="right" vertical="center"/>
      <protection locked="0"/>
    </xf>
    <xf numFmtId="3" fontId="91" fillId="0" borderId="30" xfId="6" applyNumberFormat="1" applyFont="1" applyBorder="1" applyAlignment="1">
      <alignment horizontal="right" vertical="center"/>
    </xf>
    <xf numFmtId="3" fontId="91" fillId="0" borderId="30" xfId="0" applyNumberFormat="1" applyFont="1" applyBorder="1" applyAlignment="1" applyProtection="1">
      <alignment horizontal="right" vertical="center"/>
      <protection locked="0"/>
    </xf>
    <xf numFmtId="49" fontId="101" fillId="0" borderId="30" xfId="5" applyNumberFormat="1" applyFont="1" applyBorder="1" applyAlignment="1" applyProtection="1">
      <alignment horizontal="left" vertical="center"/>
      <protection locked="0"/>
    </xf>
    <xf numFmtId="0" fontId="93" fillId="0" borderId="30" xfId="5" applyFont="1" applyBorder="1" applyAlignment="1">
      <alignment horizontal="left" vertical="center" wrapText="1"/>
    </xf>
    <xf numFmtId="0" fontId="101" fillId="0" borderId="30" xfId="5" applyFont="1" applyBorder="1" applyAlignment="1" applyProtection="1">
      <alignment horizontal="center" vertical="center" wrapText="1"/>
      <protection locked="0"/>
    </xf>
    <xf numFmtId="3" fontId="101" fillId="0" borderId="30" xfId="5" applyNumberFormat="1" applyFont="1" applyBorder="1" applyAlignment="1" applyProtection="1">
      <alignment horizontal="right" vertical="center"/>
      <protection locked="0"/>
    </xf>
    <xf numFmtId="3" fontId="101" fillId="0" borderId="30" xfId="0" applyNumberFormat="1" applyFont="1" applyBorder="1" applyAlignment="1" applyProtection="1">
      <alignment horizontal="right" vertical="center"/>
      <protection locked="0"/>
    </xf>
    <xf numFmtId="169" fontId="0" fillId="0" borderId="30" xfId="0" applyNumberFormat="1" applyBorder="1"/>
    <xf numFmtId="178" fontId="99" fillId="0" borderId="0" xfId="5" applyNumberFormat="1" applyFont="1" applyAlignment="1">
      <alignment horizontal="right" vertical="center"/>
    </xf>
    <xf numFmtId="49" fontId="91" fillId="0" borderId="0" xfId="5" applyNumberFormat="1" applyFont="1" applyAlignment="1" applyProtection="1">
      <alignment horizontal="left" vertical="center"/>
      <protection locked="0"/>
    </xf>
    <xf numFmtId="49" fontId="99" fillId="0" borderId="0" xfId="5" applyNumberFormat="1" applyFont="1" applyAlignment="1">
      <alignment horizontal="left" vertical="center" wrapText="1"/>
    </xf>
    <xf numFmtId="49" fontId="99" fillId="0" borderId="0" xfId="5" applyNumberFormat="1" applyFont="1" applyAlignment="1">
      <alignment horizontal="center" vertical="center" wrapText="1"/>
    </xf>
    <xf numFmtId="3" fontId="99" fillId="0" borderId="0" xfId="5" applyNumberFormat="1" applyFont="1" applyAlignment="1">
      <alignment horizontal="right" vertical="center"/>
    </xf>
    <xf numFmtId="169" fontId="82" fillId="0" borderId="0" xfId="5" applyNumberFormat="1"/>
    <xf numFmtId="169" fontId="99" fillId="0" borderId="0" xfId="6" applyNumberFormat="1" applyFont="1" applyAlignment="1">
      <alignment vertical="center"/>
    </xf>
    <xf numFmtId="169" fontId="99" fillId="0" borderId="0" xfId="5" applyNumberFormat="1" applyFont="1" applyAlignment="1">
      <alignment horizontal="right" vertical="center"/>
    </xf>
    <xf numFmtId="49" fontId="99" fillId="0" borderId="0" xfId="5" applyNumberFormat="1" applyFont="1" applyAlignment="1">
      <alignment horizontal="left" vertical="center"/>
    </xf>
    <xf numFmtId="49" fontId="102" fillId="16" borderId="55" xfId="0" applyNumberFormat="1" applyFont="1" applyFill="1" applyBorder="1"/>
    <xf numFmtId="0" fontId="103" fillId="16" borderId="0" xfId="0" applyFont="1" applyFill="1" applyAlignment="1">
      <alignment horizontal="left"/>
    </xf>
    <xf numFmtId="49" fontId="103" fillId="16" borderId="0" xfId="0" applyNumberFormat="1" applyFont="1" applyFill="1" applyAlignment="1">
      <alignment horizontal="center"/>
    </xf>
    <xf numFmtId="173" fontId="103" fillId="16" borderId="24" xfId="0" applyNumberFormat="1" applyFont="1" applyFill="1" applyBorder="1"/>
    <xf numFmtId="172" fontId="103" fillId="16" borderId="60" xfId="0" applyNumberFormat="1" applyFont="1" applyFill="1" applyBorder="1"/>
    <xf numFmtId="172" fontId="103" fillId="16" borderId="24" xfId="0" applyNumberFormat="1" applyFont="1" applyFill="1" applyBorder="1"/>
    <xf numFmtId="0" fontId="103" fillId="16" borderId="0" xfId="0" applyFont="1" applyFill="1" applyAlignment="1">
      <alignment horizontal="left" wrapText="1"/>
    </xf>
    <xf numFmtId="172" fontId="103" fillId="16" borderId="61" xfId="0" applyNumberFormat="1" applyFont="1" applyFill="1" applyBorder="1"/>
    <xf numFmtId="172" fontId="103" fillId="16" borderId="62" xfId="0" applyNumberFormat="1" applyFont="1" applyFill="1" applyBorder="1"/>
    <xf numFmtId="49" fontId="102" fillId="16" borderId="63" xfId="0" applyNumberFormat="1" applyFont="1" applyFill="1" applyBorder="1" applyAlignment="1">
      <alignment horizontal="left" vertical="top"/>
    </xf>
    <xf numFmtId="49" fontId="102" fillId="16" borderId="64" xfId="0" applyNumberFormat="1" applyFont="1" applyFill="1" applyBorder="1" applyAlignment="1">
      <alignment horizontal="left" vertical="top"/>
    </xf>
    <xf numFmtId="0" fontId="102" fillId="16" borderId="64" xfId="0" applyFont="1" applyFill="1" applyBorder="1" applyAlignment="1">
      <alignment horizontal="left" vertical="top" wrapText="1"/>
    </xf>
    <xf numFmtId="49" fontId="102" fillId="16" borderId="64" xfId="0" applyNumberFormat="1" applyFont="1" applyFill="1" applyBorder="1" applyAlignment="1">
      <alignment horizontal="center" vertical="top"/>
    </xf>
    <xf numFmtId="173" fontId="102" fillId="16" borderId="66" xfId="0" applyNumberFormat="1" applyFont="1" applyFill="1" applyBorder="1" applyAlignment="1">
      <alignment horizontal="right" vertical="top"/>
    </xf>
    <xf numFmtId="172" fontId="102" fillId="16" borderId="30" xfId="0" applyNumberFormat="1" applyFont="1" applyFill="1" applyBorder="1" applyAlignment="1">
      <alignment horizontal="right" vertical="top"/>
    </xf>
    <xf numFmtId="172" fontId="102" fillId="16" borderId="66" xfId="0" applyNumberFormat="1" applyFont="1" applyFill="1" applyBorder="1" applyAlignment="1">
      <alignment horizontal="right" vertical="top"/>
    </xf>
    <xf numFmtId="49" fontId="102" fillId="0" borderId="63" xfId="0" applyNumberFormat="1" applyFont="1" applyBorder="1" applyAlignment="1">
      <alignment horizontal="left" vertical="top"/>
    </xf>
    <xf numFmtId="49" fontId="102" fillId="0" borderId="64" xfId="0" applyNumberFormat="1" applyFont="1" applyBorder="1" applyAlignment="1">
      <alignment horizontal="left" vertical="top"/>
    </xf>
    <xf numFmtId="0" fontId="104" fillId="0" borderId="64" xfId="0" applyFont="1" applyBorder="1" applyAlignment="1">
      <alignment horizontal="left" vertical="top" wrapText="1"/>
    </xf>
    <xf numFmtId="49" fontId="104" fillId="0" borderId="64" xfId="0" applyNumberFormat="1" applyFont="1" applyBorder="1" applyAlignment="1">
      <alignment horizontal="center" vertical="top"/>
    </xf>
    <xf numFmtId="173" fontId="104" fillId="0" borderId="65" xfId="0" applyNumberFormat="1" applyFont="1" applyBorder="1" applyAlignment="1">
      <alignment horizontal="right" vertical="top"/>
    </xf>
    <xf numFmtId="172" fontId="104" fillId="5" borderId="30" xfId="0" applyNumberFormat="1" applyFont="1" applyFill="1" applyBorder="1" applyAlignment="1">
      <alignment horizontal="right" vertical="top"/>
    </xf>
    <xf numFmtId="172" fontId="102" fillId="5" borderId="30" xfId="0" applyNumberFormat="1" applyFont="1" applyFill="1" applyBorder="1" applyAlignment="1">
      <alignment horizontal="right" vertical="top"/>
    </xf>
    <xf numFmtId="0" fontId="102" fillId="0" borderId="64" xfId="0" applyFont="1" applyBorder="1" applyAlignment="1">
      <alignment horizontal="left" vertical="top" wrapText="1"/>
    </xf>
    <xf numFmtId="49" fontId="102" fillId="0" borderId="64" xfId="0" applyNumberFormat="1" applyFont="1" applyBorder="1" applyAlignment="1">
      <alignment horizontal="center" vertical="top"/>
    </xf>
    <xf numFmtId="173" fontId="102" fillId="0" borderId="65" xfId="0" applyNumberFormat="1" applyFont="1" applyBorder="1" applyAlignment="1">
      <alignment horizontal="right" vertical="top"/>
    </xf>
    <xf numFmtId="49" fontId="104" fillId="16" borderId="64" xfId="0" applyNumberFormat="1" applyFont="1" applyFill="1" applyBorder="1" applyAlignment="1">
      <alignment horizontal="left" vertical="top"/>
    </xf>
    <xf numFmtId="0" fontId="104" fillId="16" borderId="64" xfId="0" applyFont="1" applyFill="1" applyBorder="1" applyAlignment="1">
      <alignment horizontal="left" vertical="top" wrapText="1"/>
    </xf>
    <xf numFmtId="49" fontId="104" fillId="16" borderId="64" xfId="0" applyNumberFormat="1" applyFont="1" applyFill="1" applyBorder="1" applyAlignment="1">
      <alignment horizontal="center" vertical="top"/>
    </xf>
    <xf numFmtId="173" fontId="104" fillId="16" borderId="65" xfId="0" applyNumberFormat="1" applyFont="1" applyFill="1" applyBorder="1" applyAlignment="1">
      <alignment horizontal="right" vertical="top"/>
    </xf>
    <xf numFmtId="172" fontId="104" fillId="16" borderId="30" xfId="0" applyNumberFormat="1" applyFont="1" applyFill="1" applyBorder="1" applyAlignment="1">
      <alignment horizontal="right" vertical="top"/>
    </xf>
    <xf numFmtId="0" fontId="102" fillId="0" borderId="103" xfId="0" applyFont="1" applyBorder="1" applyAlignment="1">
      <alignment horizontal="left" vertical="top" wrapText="1"/>
    </xf>
    <xf numFmtId="49" fontId="102" fillId="0" borderId="103" xfId="0" applyNumberFormat="1" applyFont="1" applyBorder="1" applyAlignment="1">
      <alignment horizontal="center" vertical="top"/>
    </xf>
    <xf numFmtId="173" fontId="102" fillId="0" borderId="103" xfId="0" applyNumberFormat="1" applyFont="1" applyBorder="1" applyAlignment="1">
      <alignment horizontal="right" vertical="top"/>
    </xf>
    <xf numFmtId="49" fontId="102" fillId="16" borderId="102" xfId="0" applyNumberFormat="1" applyFont="1" applyFill="1" applyBorder="1" applyAlignment="1">
      <alignment horizontal="left" vertical="top"/>
    </xf>
    <xf numFmtId="49" fontId="102" fillId="16" borderId="103" xfId="0" applyNumberFormat="1" applyFont="1" applyFill="1" applyBorder="1" applyAlignment="1">
      <alignment horizontal="left" vertical="top"/>
    </xf>
    <xf numFmtId="0" fontId="102" fillId="16" borderId="103" xfId="0" applyFont="1" applyFill="1" applyBorder="1" applyAlignment="1">
      <alignment horizontal="left" vertical="top" wrapText="1"/>
    </xf>
    <xf numFmtId="49" fontId="102" fillId="16" borderId="103" xfId="0" applyNumberFormat="1" applyFont="1" applyFill="1" applyBorder="1" applyAlignment="1">
      <alignment horizontal="center" vertical="top"/>
    </xf>
    <xf numFmtId="173" fontId="102" fillId="16" borderId="103" xfId="0" applyNumberFormat="1" applyFont="1" applyFill="1" applyBorder="1" applyAlignment="1">
      <alignment horizontal="right" vertical="top"/>
    </xf>
    <xf numFmtId="0" fontId="102" fillId="0" borderId="63" xfId="0" applyFont="1" applyBorder="1" applyAlignment="1">
      <alignment horizontal="left" vertical="top"/>
    </xf>
    <xf numFmtId="49" fontId="102" fillId="5" borderId="76" xfId="0" applyNumberFormat="1" applyFont="1" applyFill="1" applyBorder="1" applyAlignment="1">
      <alignment horizontal="left" vertical="top"/>
    </xf>
    <xf numFmtId="49" fontId="102" fillId="5" borderId="77" xfId="0" applyNumberFormat="1" applyFont="1" applyFill="1" applyBorder="1" applyAlignment="1">
      <alignment horizontal="left" vertical="top"/>
    </xf>
    <xf numFmtId="0" fontId="104" fillId="5" borderId="77" xfId="0" applyFont="1" applyFill="1" applyBorder="1" applyAlignment="1">
      <alignment horizontal="right" vertical="top" wrapText="1"/>
    </xf>
    <xf numFmtId="49" fontId="102" fillId="5" borderId="77" xfId="0" applyNumberFormat="1" applyFont="1" applyFill="1" applyBorder="1" applyAlignment="1">
      <alignment horizontal="center" vertical="top"/>
    </xf>
    <xf numFmtId="173" fontId="102" fillId="5" borderId="77" xfId="0" applyNumberFormat="1" applyFont="1" applyFill="1" applyBorder="1" applyAlignment="1">
      <alignment horizontal="right" vertical="top"/>
    </xf>
    <xf numFmtId="173" fontId="103" fillId="16" borderId="0" xfId="0" applyNumberFormat="1" applyFont="1" applyFill="1"/>
    <xf numFmtId="172" fontId="103" fillId="16" borderId="30" xfId="0" applyNumberFormat="1" applyFont="1" applyFill="1" applyBorder="1"/>
    <xf numFmtId="173" fontId="102" fillId="16" borderId="65" xfId="0" applyNumberFormat="1" applyFont="1" applyFill="1" applyBorder="1" applyAlignment="1">
      <alignment horizontal="right" vertical="top"/>
    </xf>
    <xf numFmtId="0" fontId="102" fillId="0" borderId="77" xfId="0" applyFont="1" applyBorder="1" applyAlignment="1">
      <alignment horizontal="left" vertical="top" wrapText="1"/>
    </xf>
    <xf numFmtId="49" fontId="102" fillId="0" borderId="77" xfId="0" applyNumberFormat="1" applyFont="1" applyBorder="1" applyAlignment="1">
      <alignment horizontal="center" vertical="top"/>
    </xf>
    <xf numFmtId="173" fontId="102" fillId="0" borderId="77" xfId="0" applyNumberFormat="1" applyFont="1" applyBorder="1" applyAlignment="1">
      <alignment horizontal="right" vertical="top"/>
    </xf>
    <xf numFmtId="0" fontId="26" fillId="0" borderId="0" xfId="0" applyFont="1" applyAlignment="1">
      <alignment horizontal="left" vertical="center" wrapText="1"/>
    </xf>
    <xf numFmtId="0" fontId="21" fillId="4" borderId="7" xfId="0" applyFont="1" applyFill="1" applyBorder="1" applyAlignment="1">
      <alignment horizontal="center" vertical="center"/>
    </xf>
    <xf numFmtId="0" fontId="21" fillId="4" borderId="7" xfId="0" applyFont="1" applyFill="1" applyBorder="1" applyAlignment="1">
      <alignment horizontal="left" vertical="center"/>
    </xf>
    <xf numFmtId="0" fontId="21" fillId="4" borderId="6" xfId="0" applyFont="1" applyFill="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vertical="center"/>
    </xf>
    <xf numFmtId="4" fontId="27" fillId="0" borderId="0" xfId="0" applyNumberFormat="1" applyFont="1" applyAlignment="1">
      <alignment vertical="center"/>
    </xf>
    <xf numFmtId="0" fontId="27" fillId="0" borderId="0" xfId="0" applyFont="1" applyAlignment="1">
      <alignment vertical="center"/>
    </xf>
    <xf numFmtId="0" fontId="21" fillId="4" borderId="8" xfId="0" applyFont="1" applyFill="1" applyBorder="1" applyAlignment="1">
      <alignment horizontal="left" vertical="center"/>
    </xf>
    <xf numFmtId="4" fontId="23" fillId="0" borderId="0" xfId="0" applyNumberFormat="1" applyFont="1" applyAlignment="1">
      <alignment horizontal="right" vertical="center"/>
    </xf>
    <xf numFmtId="0" fontId="3" fillId="0" borderId="0" xfId="0" applyFont="1" applyAlignment="1">
      <alignment horizontal="left" vertical="center"/>
    </xf>
    <xf numFmtId="0" fontId="0" fillId="0" borderId="0" xfId="0"/>
    <xf numFmtId="0" fontId="4" fillId="0" borderId="0" xfId="0" applyFont="1" applyAlignment="1">
      <alignment horizontal="left" vertical="top" wrapText="1"/>
    </xf>
    <xf numFmtId="0" fontId="3" fillId="0" borderId="0" xfId="0" applyFont="1" applyAlignment="1">
      <alignment horizontal="left" vertical="center" wrapText="1"/>
    </xf>
    <xf numFmtId="4" fontId="16" fillId="0" borderId="5" xfId="0" applyNumberFormat="1" applyFont="1" applyBorder="1" applyAlignment="1">
      <alignment vertical="center"/>
    </xf>
    <xf numFmtId="0" fontId="0" fillId="0" borderId="5" xfId="0" applyBorder="1" applyAlignment="1">
      <alignment vertical="center"/>
    </xf>
    <xf numFmtId="0" fontId="2" fillId="0" borderId="0" xfId="0" applyFont="1" applyAlignment="1">
      <alignment horizontal="right" vertical="center"/>
    </xf>
    <xf numFmtId="164" fontId="2" fillId="0" borderId="0" xfId="0" applyNumberFormat="1" applyFont="1" applyAlignment="1">
      <alignment horizontal="left" vertical="center"/>
    </xf>
    <xf numFmtId="0" fontId="2" fillId="0" borderId="0" xfId="0" applyFont="1" applyAlignment="1">
      <alignment vertical="center"/>
    </xf>
    <xf numFmtId="4" fontId="17" fillId="0" borderId="0" xfId="0" applyNumberFormat="1" applyFont="1" applyAlignment="1">
      <alignment vertical="center"/>
    </xf>
    <xf numFmtId="4" fontId="5" fillId="3" borderId="7" xfId="0" applyNumberFormat="1" applyFont="1" applyFill="1" applyBorder="1" applyAlignment="1">
      <alignment vertical="center"/>
    </xf>
    <xf numFmtId="0" fontId="0" fillId="3" borderId="7" xfId="0" applyFill="1" applyBorder="1" applyAlignment="1">
      <alignment vertical="center"/>
    </xf>
    <xf numFmtId="0" fontId="0" fillId="3" borderId="8" xfId="0" applyFill="1" applyBorder="1" applyAlignment="1">
      <alignment vertical="center"/>
    </xf>
    <xf numFmtId="0" fontId="5" fillId="3" borderId="7" xfId="0" applyFont="1" applyFill="1" applyBorder="1" applyAlignment="1">
      <alignment horizontal="left" vertical="center"/>
    </xf>
    <xf numFmtId="0" fontId="14" fillId="2" borderId="0" xfId="0" applyFont="1" applyFill="1" applyAlignment="1">
      <alignment horizontal="center" vertical="center"/>
    </xf>
    <xf numFmtId="0" fontId="21" fillId="4" borderId="7" xfId="0" applyFont="1" applyFill="1" applyBorder="1" applyAlignment="1">
      <alignment horizontal="right" vertical="center"/>
    </xf>
    <xf numFmtId="165" fontId="3" fillId="0" borderId="0" xfId="0" applyNumberFormat="1" applyFont="1" applyAlignment="1">
      <alignment horizontal="left" vertical="center"/>
    </xf>
    <xf numFmtId="0" fontId="3" fillId="0" borderId="0" xfId="0" applyFont="1" applyAlignment="1">
      <alignment vertical="center" wrapText="1"/>
    </xf>
    <xf numFmtId="0" fontId="3" fillId="0" borderId="0" xfId="0" applyFont="1" applyAlignment="1">
      <alignment vertical="center"/>
    </xf>
    <xf numFmtId="4" fontId="23" fillId="0" borderId="0" xfId="0" applyNumberFormat="1" applyFont="1" applyAlignment="1">
      <alignment vertical="center"/>
    </xf>
    <xf numFmtId="0" fontId="19" fillId="0" borderId="11" xfId="0" applyFont="1" applyBorder="1" applyAlignment="1">
      <alignment horizontal="center" vertical="center"/>
    </xf>
    <xf numFmtId="0" fontId="19" fillId="0" borderId="12" xfId="0" applyFont="1" applyBorder="1" applyAlignment="1">
      <alignment horizontal="left" vertical="center"/>
    </xf>
    <xf numFmtId="0" fontId="20" fillId="0" borderId="14" xfId="0" applyFont="1" applyBorder="1" applyAlignment="1">
      <alignment horizontal="left" vertical="center"/>
    </xf>
    <xf numFmtId="0" fontId="20"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vertical="center"/>
    </xf>
    <xf numFmtId="0" fontId="0" fillId="0" borderId="0" xfId="0" applyAlignment="1">
      <alignment vertical="center"/>
    </xf>
    <xf numFmtId="0" fontId="8" fillId="0" borderId="0" xfId="0" applyFont="1" applyAlignment="1" applyProtection="1">
      <alignment horizontal="left" vertical="center"/>
      <protection locked="0"/>
    </xf>
    <xf numFmtId="0" fontId="41" fillId="5" borderId="0" xfId="2" applyFont="1" applyFill="1" applyAlignment="1">
      <alignment horizontal="left" vertical="center" wrapText="1"/>
    </xf>
    <xf numFmtId="4" fontId="8" fillId="5" borderId="0" xfId="2" applyNumberFormat="1" applyFont="1" applyFill="1" applyAlignment="1">
      <alignment vertical="center"/>
    </xf>
    <xf numFmtId="0" fontId="8" fillId="5" borderId="0" xfId="2" applyFont="1" applyFill="1" applyAlignment="1">
      <alignment vertical="center"/>
    </xf>
    <xf numFmtId="165" fontId="3" fillId="5" borderId="0" xfId="2" applyNumberFormat="1" applyFont="1" applyFill="1" applyAlignment="1">
      <alignment horizontal="left" vertical="center"/>
    </xf>
    <xf numFmtId="0" fontId="3" fillId="5" borderId="0" xfId="2" applyFont="1" applyFill="1" applyAlignment="1">
      <alignment vertical="center" wrapText="1"/>
    </xf>
    <xf numFmtId="0" fontId="3" fillId="5" borderId="0" xfId="2" applyFont="1" applyFill="1" applyAlignment="1">
      <alignment vertical="center"/>
    </xf>
    <xf numFmtId="0" fontId="21" fillId="5" borderId="6" xfId="2" applyFont="1" applyFill="1" applyBorder="1" applyAlignment="1">
      <alignment horizontal="center" vertical="center"/>
    </xf>
    <xf numFmtId="0" fontId="21" fillId="5" borderId="7" xfId="2" applyFont="1" applyFill="1" applyBorder="1" applyAlignment="1">
      <alignment horizontal="left" vertical="center"/>
    </xf>
    <xf numFmtId="0" fontId="21" fillId="5" borderId="7" xfId="2" applyFont="1" applyFill="1" applyBorder="1" applyAlignment="1">
      <alignment horizontal="center" vertical="center"/>
    </xf>
    <xf numFmtId="0" fontId="21" fillId="5" borderId="7" xfId="2" applyFont="1" applyFill="1" applyBorder="1" applyAlignment="1">
      <alignment horizontal="right" vertical="center"/>
    </xf>
    <xf numFmtId="4" fontId="23" fillId="5" borderId="0" xfId="2" applyNumberFormat="1" applyFont="1" applyFill="1" applyAlignment="1">
      <alignment horizontal="right" vertical="center"/>
    </xf>
    <xf numFmtId="4" fontId="23" fillId="5" borderId="0" xfId="2" applyNumberFormat="1" applyFont="1" applyFill="1" applyAlignment="1">
      <alignment vertical="center"/>
    </xf>
    <xf numFmtId="0" fontId="4" fillId="5" borderId="0" xfId="2" applyFont="1" applyFill="1" applyAlignment="1">
      <alignment horizontal="left" vertical="center" wrapText="1"/>
    </xf>
    <xf numFmtId="0" fontId="4" fillId="5" borderId="0" xfId="2" applyFont="1" applyFill="1" applyAlignment="1">
      <alignment vertical="center"/>
    </xf>
    <xf numFmtId="0" fontId="3" fillId="5" borderId="0" xfId="2" applyFont="1" applyFill="1" applyAlignment="1">
      <alignment horizontal="left" vertical="center"/>
    </xf>
    <xf numFmtId="0" fontId="1" fillId="5" borderId="0" xfId="2" applyFill="1"/>
    <xf numFmtId="0" fontId="4" fillId="5" borderId="0" xfId="2" applyFont="1" applyFill="1" applyAlignment="1">
      <alignment horizontal="left" vertical="top" wrapText="1"/>
    </xf>
    <xf numFmtId="0" fontId="3" fillId="5" borderId="0" xfId="2" applyFont="1" applyFill="1" applyAlignment="1">
      <alignment horizontal="left" vertical="center" wrapText="1"/>
    </xf>
    <xf numFmtId="4" fontId="16" fillId="5" borderId="5" xfId="2" applyNumberFormat="1" applyFont="1" applyFill="1" applyBorder="1" applyAlignment="1">
      <alignment vertical="center"/>
    </xf>
    <xf numFmtId="0" fontId="1" fillId="5" borderId="5" xfId="2" applyFill="1" applyBorder="1" applyAlignment="1">
      <alignment vertical="center"/>
    </xf>
    <xf numFmtId="0" fontId="2" fillId="5" borderId="0" xfId="2" applyFont="1" applyFill="1" applyAlignment="1">
      <alignment horizontal="right" vertical="center"/>
    </xf>
    <xf numFmtId="164" fontId="2" fillId="5" borderId="0" xfId="2" applyNumberFormat="1" applyFont="1" applyFill="1" applyAlignment="1">
      <alignment horizontal="left" vertical="center"/>
    </xf>
    <xf numFmtId="0" fontId="2" fillId="5" borderId="0" xfId="2" applyFont="1" applyFill="1" applyAlignment="1">
      <alignment vertical="center"/>
    </xf>
    <xf numFmtId="4" fontId="17" fillId="5" borderId="0" xfId="2" applyNumberFormat="1" applyFont="1" applyFill="1" applyAlignment="1">
      <alignment vertical="center"/>
    </xf>
    <xf numFmtId="0" fontId="5" fillId="5" borderId="7" xfId="2" applyFont="1" applyFill="1" applyBorder="1" applyAlignment="1">
      <alignment horizontal="left" vertical="center"/>
    </xf>
    <xf numFmtId="0" fontId="1" fillId="5" borderId="7" xfId="2" applyFill="1" applyBorder="1" applyAlignment="1">
      <alignment vertical="center"/>
    </xf>
    <xf numFmtId="4" fontId="5" fillId="5" borderId="7" xfId="2" applyNumberFormat="1" applyFont="1" applyFill="1" applyBorder="1" applyAlignment="1">
      <alignment vertical="center"/>
    </xf>
    <xf numFmtId="0" fontId="1" fillId="5" borderId="8" xfId="2" applyFill="1" applyBorder="1" applyAlignment="1">
      <alignment vertical="center"/>
    </xf>
    <xf numFmtId="0" fontId="45" fillId="0" borderId="17" xfId="2" applyFont="1" applyBorder="1" applyAlignment="1">
      <alignment horizontal="left" wrapText="1"/>
    </xf>
    <xf numFmtId="0" fontId="45" fillId="5" borderId="17" xfId="2" applyFont="1" applyFill="1" applyBorder="1" applyAlignment="1">
      <alignment horizontal="left" wrapText="1"/>
    </xf>
    <xf numFmtId="0" fontId="45" fillId="5" borderId="20" xfId="2" applyFont="1" applyFill="1" applyBorder="1" applyAlignment="1">
      <alignment horizontal="left" wrapText="1"/>
    </xf>
    <xf numFmtId="0" fontId="8" fillId="5" borderId="20" xfId="2" applyFont="1" applyFill="1" applyBorder="1" applyAlignment="1">
      <alignment horizontal="left" vertical="center" wrapText="1"/>
    </xf>
    <xf numFmtId="0" fontId="1" fillId="5" borderId="0" xfId="2" applyFill="1" applyAlignment="1">
      <alignment vertical="center"/>
    </xf>
    <xf numFmtId="0" fontId="1" fillId="5" borderId="0" xfId="2" applyFill="1" applyAlignment="1">
      <alignment horizontal="left" vertical="center"/>
    </xf>
    <xf numFmtId="0" fontId="8" fillId="5" borderId="17" xfId="2" applyFont="1" applyFill="1" applyBorder="1" applyAlignment="1">
      <alignment horizontal="left" vertical="center" wrapText="1"/>
    </xf>
    <xf numFmtId="0" fontId="68" fillId="0" borderId="31" xfId="2" applyFont="1" applyBorder="1" applyAlignment="1">
      <alignment horizontal="center" vertical="center"/>
    </xf>
    <xf numFmtId="0" fontId="69" fillId="0" borderId="32" xfId="2" applyFont="1" applyBorder="1" applyAlignment="1">
      <alignment horizontal="center" vertical="center"/>
    </xf>
    <xf numFmtId="0" fontId="69" fillId="0" borderId="33" xfId="2" applyFont="1" applyBorder="1" applyAlignment="1">
      <alignment horizontal="center" vertical="center"/>
    </xf>
    <xf numFmtId="0" fontId="77" fillId="0" borderId="0" xfId="3" applyFill="1" applyProtection="1"/>
    <xf numFmtId="0" fontId="80" fillId="13" borderId="48" xfId="3" applyFont="1" applyFill="1" applyBorder="1" applyProtection="1"/>
    <xf numFmtId="0" fontId="80" fillId="13" borderId="49" xfId="3" applyFont="1" applyFill="1" applyBorder="1" applyAlignment="1" applyProtection="1">
      <alignment horizontal="left"/>
    </xf>
    <xf numFmtId="0" fontId="80" fillId="13" borderId="50" xfId="3" applyFont="1" applyFill="1" applyBorder="1" applyAlignment="1" applyProtection="1">
      <alignment horizontal="left"/>
    </xf>
    <xf numFmtId="0" fontId="80" fillId="13" borderId="51" xfId="3" applyFont="1" applyFill="1" applyBorder="1" applyAlignment="1" applyProtection="1">
      <alignment horizontal="left"/>
    </xf>
    <xf numFmtId="0" fontId="77" fillId="0" borderId="0" xfId="3" applyFill="1" applyAlignment="1" applyProtection="1">
      <alignment horizontal="left"/>
    </xf>
    <xf numFmtId="4" fontId="78" fillId="0" borderId="0" xfId="4" applyNumberFormat="1" applyFill="1" applyAlignment="1" applyProtection="1">
      <alignment horizontal="left"/>
    </xf>
    <xf numFmtId="4" fontId="77" fillId="0" borderId="0" xfId="3" applyNumberFormat="1" applyFill="1" applyProtection="1"/>
    <xf numFmtId="0" fontId="77" fillId="0" borderId="0" xfId="3" applyFill="1" applyAlignment="1" applyProtection="1">
      <alignment horizontal="center"/>
    </xf>
    <xf numFmtId="4" fontId="77" fillId="0" borderId="0" xfId="3" applyNumberFormat="1" applyFill="1" applyAlignment="1" applyProtection="1">
      <alignment horizontal="left"/>
    </xf>
    <xf numFmtId="49" fontId="95" fillId="0" borderId="30" xfId="5" applyNumberFormat="1" applyFont="1" applyBorder="1" applyAlignment="1">
      <alignment horizontal="center" vertical="center" wrapText="1"/>
    </xf>
    <xf numFmtId="0" fontId="95" fillId="0" borderId="30" xfId="5" applyFont="1" applyBorder="1" applyAlignment="1">
      <alignment horizontal="center" vertical="center" wrapText="1"/>
    </xf>
    <xf numFmtId="0" fontId="97" fillId="16" borderId="30" xfId="5" applyFont="1" applyFill="1" applyBorder="1" applyAlignment="1">
      <alignment horizontal="left" vertical="center" wrapText="1"/>
    </xf>
  </cellXfs>
  <cellStyles count="7">
    <cellStyle name="Hypertextový odkaz" xfId="1" builtinId="8"/>
    <cellStyle name="Hypertextový odkaz 2" xfId="4" xr:uid="{F526F42A-5557-4E6D-B12F-82D151CB76CA}"/>
    <cellStyle name="Normální" xfId="0" builtinId="0" customBuiltin="1"/>
    <cellStyle name="Normální 2" xfId="2" xr:uid="{06721D6A-0AD7-4BB5-B422-E0794C83A2D0}"/>
    <cellStyle name="Normální 2 2" xfId="6" xr:uid="{F16C3337-F927-4D0D-9A37-C21356C34EDA}"/>
    <cellStyle name="Normální 3" xfId="3" xr:uid="{D7A952F7-CF23-4125-8564-02D2D17ECDC3}"/>
    <cellStyle name="Normální 4" xfId="5" xr:uid="{9D7312F0-E7EA-4B4D-B19A-9F9238D71E88}"/>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4.xml><?xml version="1.0" encoding="utf-8"?>
<xdr:wsDr xmlns:xdr="http://schemas.openxmlformats.org/drawingml/2006/spreadsheetDrawing" xmlns:a="http://schemas.openxmlformats.org/drawingml/2006/main">
  <xdr:absoluteAnchor>
    <xdr:pos x="0" y="0"/>
    <xdr:ext cx="286385" cy="286385"/>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E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PetrAntoch@irimon.cz" TargetMode="Externa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108"/>
  <sheetViews>
    <sheetView showGridLines="0" tabSelected="1" topLeftCell="A82" workbookViewId="0">
      <selection activeCell="BE94" sqref="BE94"/>
    </sheetView>
  </sheetViews>
  <sheetFormatPr defaultRowHeight="11.2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hidden="1" customWidth="1"/>
    <col min="44" max="44" width="13.6640625" customWidth="1"/>
    <col min="45" max="47" width="25.83203125" hidden="1" customWidth="1"/>
    <col min="48" max="49" width="21.6640625" hidden="1" customWidth="1"/>
    <col min="50" max="51" width="25" hidden="1" customWidth="1"/>
    <col min="52" max="52" width="21.6640625" hidden="1" customWidth="1"/>
    <col min="53" max="53" width="19.1640625" hidden="1" customWidth="1"/>
    <col min="54" max="54" width="25" hidden="1" customWidth="1"/>
    <col min="55" max="55" width="21.6640625" hidden="1" customWidth="1"/>
    <col min="56" max="56" width="19.1640625" hidden="1" customWidth="1"/>
    <col min="57" max="57" width="66.5" customWidth="1"/>
    <col min="71" max="91" width="9.33203125" hidden="1"/>
  </cols>
  <sheetData>
    <row r="1" spans="1:74">
      <c r="A1" s="15" t="s">
        <v>0</v>
      </c>
      <c r="AZ1" s="15" t="s">
        <v>1</v>
      </c>
      <c r="BA1" s="15" t="s">
        <v>2</v>
      </c>
      <c r="BB1" s="15" t="s">
        <v>1</v>
      </c>
      <c r="BT1" s="15" t="s">
        <v>3</v>
      </c>
      <c r="BU1" s="15" t="s">
        <v>3</v>
      </c>
      <c r="BV1" s="15" t="s">
        <v>4</v>
      </c>
    </row>
    <row r="2" spans="1:74" ht="36.950000000000003" customHeight="1">
      <c r="AR2" s="801" t="s">
        <v>5</v>
      </c>
      <c r="AS2" s="788"/>
      <c r="AT2" s="788"/>
      <c r="AU2" s="788"/>
      <c r="AV2" s="788"/>
      <c r="AW2" s="788"/>
      <c r="AX2" s="788"/>
      <c r="AY2" s="788"/>
      <c r="AZ2" s="788"/>
      <c r="BA2" s="788"/>
      <c r="BB2" s="788"/>
      <c r="BC2" s="788"/>
      <c r="BD2" s="788"/>
      <c r="BE2" s="788"/>
      <c r="BS2" s="16" t="s">
        <v>6</v>
      </c>
      <c r="BT2" s="16" t="s">
        <v>7</v>
      </c>
    </row>
    <row r="3" spans="1:74" ht="6.95" customHeight="1">
      <c r="B3" s="17"/>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9"/>
      <c r="BS3" s="16" t="s">
        <v>6</v>
      </c>
      <c r="BT3" s="16" t="s">
        <v>8</v>
      </c>
    </row>
    <row r="4" spans="1:74" ht="24.95" customHeight="1">
      <c r="B4" s="19"/>
      <c r="D4" s="20" t="s">
        <v>9</v>
      </c>
      <c r="AR4" s="19"/>
      <c r="AS4" s="21" t="s">
        <v>10</v>
      </c>
      <c r="BS4" s="16" t="s">
        <v>11</v>
      </c>
    </row>
    <row r="5" spans="1:74" ht="12" customHeight="1">
      <c r="B5" s="19"/>
      <c r="D5" s="22" t="s">
        <v>12</v>
      </c>
      <c r="K5" s="787" t="s">
        <v>13</v>
      </c>
      <c r="L5" s="788"/>
      <c r="M5" s="788"/>
      <c r="N5" s="788"/>
      <c r="O5" s="788"/>
      <c r="P5" s="788"/>
      <c r="Q5" s="788"/>
      <c r="R5" s="788"/>
      <c r="S5" s="788"/>
      <c r="T5" s="788"/>
      <c r="U5" s="788"/>
      <c r="V5" s="788"/>
      <c r="W5" s="788"/>
      <c r="X5" s="788"/>
      <c r="Y5" s="788"/>
      <c r="Z5" s="788"/>
      <c r="AA5" s="788"/>
      <c r="AB5" s="788"/>
      <c r="AC5" s="788"/>
      <c r="AD5" s="788"/>
      <c r="AE5" s="788"/>
      <c r="AF5" s="788"/>
      <c r="AG5" s="788"/>
      <c r="AH5" s="788"/>
      <c r="AI5" s="788"/>
      <c r="AJ5" s="788"/>
      <c r="AK5" s="788"/>
      <c r="AL5" s="788"/>
      <c r="AM5" s="788"/>
      <c r="AN5" s="788"/>
      <c r="AO5" s="788"/>
      <c r="AR5" s="19"/>
      <c r="BS5" s="16" t="s">
        <v>6</v>
      </c>
    </row>
    <row r="6" spans="1:74" ht="36.950000000000003" customHeight="1">
      <c r="B6" s="19"/>
      <c r="D6" s="24" t="s">
        <v>14</v>
      </c>
      <c r="K6" s="789" t="s">
        <v>15</v>
      </c>
      <c r="L6" s="788"/>
      <c r="M6" s="788"/>
      <c r="N6" s="788"/>
      <c r="O6" s="788"/>
      <c r="P6" s="788"/>
      <c r="Q6" s="788"/>
      <c r="R6" s="788"/>
      <c r="S6" s="788"/>
      <c r="T6" s="788"/>
      <c r="U6" s="788"/>
      <c r="V6" s="788"/>
      <c r="W6" s="788"/>
      <c r="X6" s="788"/>
      <c r="Y6" s="788"/>
      <c r="Z6" s="788"/>
      <c r="AA6" s="788"/>
      <c r="AB6" s="788"/>
      <c r="AC6" s="788"/>
      <c r="AD6" s="788"/>
      <c r="AE6" s="788"/>
      <c r="AF6" s="788"/>
      <c r="AG6" s="788"/>
      <c r="AH6" s="788"/>
      <c r="AI6" s="788"/>
      <c r="AJ6" s="788"/>
      <c r="AK6" s="788"/>
      <c r="AL6" s="788"/>
      <c r="AM6" s="788"/>
      <c r="AN6" s="788"/>
      <c r="AO6" s="788"/>
      <c r="AR6" s="19"/>
      <c r="BS6" s="16" t="s">
        <v>6</v>
      </c>
    </row>
    <row r="7" spans="1:74" ht="12" customHeight="1">
      <c r="B7" s="19"/>
      <c r="D7" s="25" t="s">
        <v>16</v>
      </c>
      <c r="K7" s="23" t="s">
        <v>1</v>
      </c>
      <c r="AK7" s="25" t="s">
        <v>17</v>
      </c>
      <c r="AN7" s="23" t="s">
        <v>1</v>
      </c>
      <c r="AR7" s="19"/>
      <c r="BS7" s="16" t="s">
        <v>6</v>
      </c>
    </row>
    <row r="8" spans="1:74" ht="12" customHeight="1">
      <c r="B8" s="19"/>
      <c r="D8" s="25" t="s">
        <v>18</v>
      </c>
      <c r="K8" s="23" t="s">
        <v>19</v>
      </c>
      <c r="AK8" s="25" t="s">
        <v>20</v>
      </c>
      <c r="AN8" s="189">
        <v>45909</v>
      </c>
      <c r="AR8" s="19"/>
      <c r="BS8" s="16" t="s">
        <v>6</v>
      </c>
    </row>
    <row r="9" spans="1:74" ht="14.45" customHeight="1">
      <c r="B9" s="19"/>
      <c r="AR9" s="19"/>
      <c r="BS9" s="16" t="s">
        <v>6</v>
      </c>
    </row>
    <row r="10" spans="1:74" ht="12" customHeight="1">
      <c r="B10" s="19"/>
      <c r="D10" s="25" t="s">
        <v>21</v>
      </c>
      <c r="AK10" s="25" t="s">
        <v>22</v>
      </c>
      <c r="AN10" s="23" t="s">
        <v>1</v>
      </c>
      <c r="AR10" s="19"/>
      <c r="BS10" s="16" t="s">
        <v>6</v>
      </c>
    </row>
    <row r="11" spans="1:74" ht="18.399999999999999" customHeight="1">
      <c r="B11" s="19"/>
      <c r="E11" s="23" t="s">
        <v>23</v>
      </c>
      <c r="AK11" s="25" t="s">
        <v>24</v>
      </c>
      <c r="AN11" s="23" t="s">
        <v>1</v>
      </c>
      <c r="AR11" s="19"/>
      <c r="BS11" s="16" t="s">
        <v>6</v>
      </c>
    </row>
    <row r="12" spans="1:74" ht="6.95" customHeight="1">
      <c r="B12" s="19"/>
      <c r="AR12" s="19"/>
      <c r="BS12" s="16" t="s">
        <v>6</v>
      </c>
    </row>
    <row r="13" spans="1:74" ht="12" customHeight="1">
      <c r="B13" s="19"/>
      <c r="D13" s="25" t="s">
        <v>25</v>
      </c>
      <c r="AK13" s="25" t="s">
        <v>22</v>
      </c>
      <c r="AN13" s="23" t="s">
        <v>1</v>
      </c>
      <c r="AR13" s="19"/>
      <c r="BS13" s="16" t="s">
        <v>6</v>
      </c>
    </row>
    <row r="14" spans="1:74" ht="12.75">
      <c r="B14" s="19"/>
      <c r="E14" s="23" t="s">
        <v>26</v>
      </c>
      <c r="AK14" s="25" t="s">
        <v>24</v>
      </c>
      <c r="AN14" s="23" t="s">
        <v>1</v>
      </c>
      <c r="AR14" s="19"/>
      <c r="BS14" s="16" t="s">
        <v>6</v>
      </c>
    </row>
    <row r="15" spans="1:74" ht="6.95" customHeight="1">
      <c r="B15" s="19"/>
      <c r="AR15" s="19"/>
      <c r="BS15" s="16" t="s">
        <v>3</v>
      </c>
    </row>
    <row r="16" spans="1:74" ht="12" customHeight="1">
      <c r="B16" s="19"/>
      <c r="D16" s="25" t="s">
        <v>27</v>
      </c>
      <c r="AK16" s="25" t="s">
        <v>22</v>
      </c>
      <c r="AN16" s="23" t="s">
        <v>1</v>
      </c>
      <c r="AR16" s="19"/>
      <c r="BS16" s="16" t="s">
        <v>3</v>
      </c>
    </row>
    <row r="17" spans="2:71" ht="18.399999999999999" customHeight="1">
      <c r="B17" s="19"/>
      <c r="E17" s="23" t="s">
        <v>28</v>
      </c>
      <c r="AK17" s="25" t="s">
        <v>24</v>
      </c>
      <c r="AN17" s="23" t="s">
        <v>1</v>
      </c>
      <c r="AR17" s="19"/>
      <c r="BS17" s="16" t="s">
        <v>29</v>
      </c>
    </row>
    <row r="18" spans="2:71" ht="6.95" customHeight="1">
      <c r="B18" s="19"/>
      <c r="AR18" s="19"/>
      <c r="BS18" s="16" t="s">
        <v>6</v>
      </c>
    </row>
    <row r="19" spans="2:71" ht="12" customHeight="1">
      <c r="B19" s="19"/>
      <c r="D19" s="25" t="s">
        <v>30</v>
      </c>
      <c r="AK19" s="25" t="s">
        <v>22</v>
      </c>
      <c r="AN19" s="23" t="s">
        <v>1</v>
      </c>
      <c r="AR19" s="19"/>
      <c r="BS19" s="16" t="s">
        <v>6</v>
      </c>
    </row>
    <row r="20" spans="2:71" ht="18.399999999999999" customHeight="1">
      <c r="B20" s="19"/>
      <c r="E20" s="23" t="s">
        <v>31</v>
      </c>
      <c r="AK20" s="25" t="s">
        <v>24</v>
      </c>
      <c r="AN20" s="23" t="s">
        <v>1</v>
      </c>
      <c r="AR20" s="19"/>
      <c r="BS20" s="16" t="s">
        <v>29</v>
      </c>
    </row>
    <row r="21" spans="2:71" ht="6.95" customHeight="1">
      <c r="B21" s="19"/>
      <c r="AR21" s="19"/>
    </row>
    <row r="22" spans="2:71" ht="12" customHeight="1">
      <c r="B22" s="19"/>
      <c r="D22" s="25" t="s">
        <v>32</v>
      </c>
      <c r="AR22" s="19"/>
    </row>
    <row r="23" spans="2:71" ht="16.5" customHeight="1">
      <c r="B23" s="19"/>
      <c r="E23" s="790" t="s">
        <v>1</v>
      </c>
      <c r="F23" s="790"/>
      <c r="G23" s="790"/>
      <c r="H23" s="790"/>
      <c r="I23" s="790"/>
      <c r="J23" s="790"/>
      <c r="K23" s="790"/>
      <c r="L23" s="790"/>
      <c r="M23" s="790"/>
      <c r="N23" s="790"/>
      <c r="O23" s="790"/>
      <c r="P23" s="790"/>
      <c r="Q23" s="790"/>
      <c r="R23" s="790"/>
      <c r="S23" s="790"/>
      <c r="T23" s="790"/>
      <c r="U23" s="790"/>
      <c r="V23" s="790"/>
      <c r="W23" s="790"/>
      <c r="X23" s="790"/>
      <c r="Y23" s="790"/>
      <c r="Z23" s="790"/>
      <c r="AA23" s="790"/>
      <c r="AB23" s="790"/>
      <c r="AC23" s="790"/>
      <c r="AD23" s="790"/>
      <c r="AE23" s="790"/>
      <c r="AF23" s="790"/>
      <c r="AG23" s="790"/>
      <c r="AH23" s="790"/>
      <c r="AI23" s="790"/>
      <c r="AJ23" s="790"/>
      <c r="AK23" s="790"/>
      <c r="AL23" s="790"/>
      <c r="AM23" s="790"/>
      <c r="AN23" s="790"/>
      <c r="AR23" s="19"/>
    </row>
    <row r="24" spans="2:71" ht="6.95" customHeight="1">
      <c r="B24" s="19"/>
      <c r="AR24" s="19"/>
    </row>
    <row r="25" spans="2:71" ht="6.95" customHeight="1">
      <c r="B25" s="19"/>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R25" s="19"/>
    </row>
    <row r="26" spans="2:71" s="1" customFormat="1" ht="25.9" customHeight="1">
      <c r="B26" s="28"/>
      <c r="D26" s="29" t="s">
        <v>33</v>
      </c>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791">
        <f>ROUND(AG94,2)</f>
        <v>0</v>
      </c>
      <c r="AL26" s="792"/>
      <c r="AM26" s="792"/>
      <c r="AN26" s="792"/>
      <c r="AO26" s="792"/>
      <c r="AR26" s="28"/>
    </row>
    <row r="27" spans="2:71" s="1" customFormat="1" ht="6.95" customHeight="1">
      <c r="B27" s="28"/>
      <c r="AR27" s="28"/>
    </row>
    <row r="28" spans="2:71" s="1" customFormat="1" ht="12.75">
      <c r="B28" s="28"/>
      <c r="L28" s="793" t="s">
        <v>34</v>
      </c>
      <c r="M28" s="793"/>
      <c r="N28" s="793"/>
      <c r="O28" s="793"/>
      <c r="P28" s="793"/>
      <c r="W28" s="793" t="s">
        <v>35</v>
      </c>
      <c r="X28" s="793"/>
      <c r="Y28" s="793"/>
      <c r="Z28" s="793"/>
      <c r="AA28" s="793"/>
      <c r="AB28" s="793"/>
      <c r="AC28" s="793"/>
      <c r="AD28" s="793"/>
      <c r="AE28" s="793"/>
      <c r="AK28" s="793" t="s">
        <v>36</v>
      </c>
      <c r="AL28" s="793"/>
      <c r="AM28" s="793"/>
      <c r="AN28" s="793"/>
      <c r="AO28" s="793"/>
      <c r="AR28" s="28"/>
    </row>
    <row r="29" spans="2:71" s="2" customFormat="1" ht="14.45" customHeight="1">
      <c r="B29" s="32"/>
      <c r="D29" s="25" t="s">
        <v>37</v>
      </c>
      <c r="F29" s="25" t="s">
        <v>38</v>
      </c>
      <c r="L29" s="794">
        <v>0.21</v>
      </c>
      <c r="M29" s="795"/>
      <c r="N29" s="795"/>
      <c r="O29" s="795"/>
      <c r="P29" s="795"/>
      <c r="W29" s="796">
        <f>ROUND(AZ94, 2)</f>
        <v>0</v>
      </c>
      <c r="X29" s="795"/>
      <c r="Y29" s="795"/>
      <c r="Z29" s="795"/>
      <c r="AA29" s="795"/>
      <c r="AB29" s="795"/>
      <c r="AC29" s="795"/>
      <c r="AD29" s="795"/>
      <c r="AE29" s="795"/>
      <c r="AK29" s="796">
        <f>ROUND(AV94, 2)</f>
        <v>0</v>
      </c>
      <c r="AL29" s="795"/>
      <c r="AM29" s="795"/>
      <c r="AN29" s="795"/>
      <c r="AO29" s="795"/>
      <c r="AR29" s="32"/>
    </row>
    <row r="30" spans="2:71" s="2" customFormat="1" ht="14.45" customHeight="1">
      <c r="B30" s="32"/>
      <c r="F30" s="25" t="s">
        <v>39</v>
      </c>
      <c r="L30" s="794">
        <v>0.12</v>
      </c>
      <c r="M30" s="795"/>
      <c r="N30" s="795"/>
      <c r="O30" s="795"/>
      <c r="P30" s="795"/>
      <c r="W30" s="796">
        <f>ROUND(BA94, 2)</f>
        <v>0</v>
      </c>
      <c r="X30" s="795"/>
      <c r="Y30" s="795"/>
      <c r="Z30" s="795"/>
      <c r="AA30" s="795"/>
      <c r="AB30" s="795"/>
      <c r="AC30" s="795"/>
      <c r="AD30" s="795"/>
      <c r="AE30" s="795"/>
      <c r="AK30" s="796">
        <f>ROUND(AW94, 2)</f>
        <v>0</v>
      </c>
      <c r="AL30" s="795"/>
      <c r="AM30" s="795"/>
      <c r="AN30" s="795"/>
      <c r="AO30" s="795"/>
      <c r="AR30" s="32"/>
    </row>
    <row r="31" spans="2:71" s="2" customFormat="1" ht="14.45" hidden="1" customHeight="1">
      <c r="B31" s="32"/>
      <c r="F31" s="25" t="s">
        <v>40</v>
      </c>
      <c r="L31" s="794">
        <v>0.21</v>
      </c>
      <c r="M31" s="795"/>
      <c r="N31" s="795"/>
      <c r="O31" s="795"/>
      <c r="P31" s="795"/>
      <c r="W31" s="796">
        <f>ROUND(BB94, 2)</f>
        <v>0</v>
      </c>
      <c r="X31" s="795"/>
      <c r="Y31" s="795"/>
      <c r="Z31" s="795"/>
      <c r="AA31" s="795"/>
      <c r="AB31" s="795"/>
      <c r="AC31" s="795"/>
      <c r="AD31" s="795"/>
      <c r="AE31" s="795"/>
      <c r="AK31" s="796">
        <v>0</v>
      </c>
      <c r="AL31" s="795"/>
      <c r="AM31" s="795"/>
      <c r="AN31" s="795"/>
      <c r="AO31" s="795"/>
      <c r="AR31" s="32"/>
    </row>
    <row r="32" spans="2:71" s="2" customFormat="1" ht="14.45" hidden="1" customHeight="1">
      <c r="B32" s="32"/>
      <c r="F32" s="25" t="s">
        <v>41</v>
      </c>
      <c r="L32" s="794">
        <v>0.12</v>
      </c>
      <c r="M32" s="795"/>
      <c r="N32" s="795"/>
      <c r="O32" s="795"/>
      <c r="P32" s="795"/>
      <c r="W32" s="796">
        <f>ROUND(BC94, 2)</f>
        <v>0</v>
      </c>
      <c r="X32" s="795"/>
      <c r="Y32" s="795"/>
      <c r="Z32" s="795"/>
      <c r="AA32" s="795"/>
      <c r="AB32" s="795"/>
      <c r="AC32" s="795"/>
      <c r="AD32" s="795"/>
      <c r="AE32" s="795"/>
      <c r="AK32" s="796">
        <v>0</v>
      </c>
      <c r="AL32" s="795"/>
      <c r="AM32" s="795"/>
      <c r="AN32" s="795"/>
      <c r="AO32" s="795"/>
      <c r="AR32" s="32"/>
    </row>
    <row r="33" spans="2:44" s="2" customFormat="1" ht="14.45" hidden="1" customHeight="1">
      <c r="B33" s="32"/>
      <c r="F33" s="25" t="s">
        <v>42</v>
      </c>
      <c r="L33" s="794">
        <v>0</v>
      </c>
      <c r="M33" s="795"/>
      <c r="N33" s="795"/>
      <c r="O33" s="795"/>
      <c r="P33" s="795"/>
      <c r="W33" s="796">
        <f>ROUND(BD94, 2)</f>
        <v>0</v>
      </c>
      <c r="X33" s="795"/>
      <c r="Y33" s="795"/>
      <c r="Z33" s="795"/>
      <c r="AA33" s="795"/>
      <c r="AB33" s="795"/>
      <c r="AC33" s="795"/>
      <c r="AD33" s="795"/>
      <c r="AE33" s="795"/>
      <c r="AK33" s="796">
        <v>0</v>
      </c>
      <c r="AL33" s="795"/>
      <c r="AM33" s="795"/>
      <c r="AN33" s="795"/>
      <c r="AO33" s="795"/>
      <c r="AR33" s="32"/>
    </row>
    <row r="34" spans="2:44" s="1" customFormat="1" ht="6.95" customHeight="1">
      <c r="B34" s="28"/>
      <c r="AR34" s="28"/>
    </row>
    <row r="35" spans="2:44" s="1" customFormat="1" ht="25.9" customHeight="1">
      <c r="B35" s="28"/>
      <c r="C35" s="33"/>
      <c r="D35" s="34" t="s">
        <v>43</v>
      </c>
      <c r="E35" s="35"/>
      <c r="F35" s="35"/>
      <c r="G35" s="35"/>
      <c r="H35" s="35"/>
      <c r="I35" s="35"/>
      <c r="J35" s="35"/>
      <c r="K35" s="35"/>
      <c r="L35" s="35"/>
      <c r="M35" s="35"/>
      <c r="N35" s="35"/>
      <c r="O35" s="35"/>
      <c r="P35" s="35"/>
      <c r="Q35" s="35"/>
      <c r="R35" s="35"/>
      <c r="S35" s="35"/>
      <c r="T35" s="36" t="s">
        <v>44</v>
      </c>
      <c r="U35" s="35"/>
      <c r="V35" s="35"/>
      <c r="W35" s="35"/>
      <c r="X35" s="800" t="s">
        <v>45</v>
      </c>
      <c r="Y35" s="798"/>
      <c r="Z35" s="798"/>
      <c r="AA35" s="798"/>
      <c r="AB35" s="798"/>
      <c r="AC35" s="35"/>
      <c r="AD35" s="35"/>
      <c r="AE35" s="35"/>
      <c r="AF35" s="35"/>
      <c r="AG35" s="35"/>
      <c r="AH35" s="35"/>
      <c r="AI35" s="35"/>
      <c r="AJ35" s="35"/>
      <c r="AK35" s="797">
        <f>SUM(AK26:AK33)</f>
        <v>0</v>
      </c>
      <c r="AL35" s="798"/>
      <c r="AM35" s="798"/>
      <c r="AN35" s="798"/>
      <c r="AO35" s="799"/>
      <c r="AP35" s="33"/>
      <c r="AQ35" s="33"/>
      <c r="AR35" s="28"/>
    </row>
    <row r="36" spans="2:44" s="1" customFormat="1" ht="6.95" customHeight="1">
      <c r="B36" s="28"/>
      <c r="AR36" s="28"/>
    </row>
    <row r="37" spans="2:44" s="1" customFormat="1" ht="14.45" customHeight="1">
      <c r="B37" s="28"/>
      <c r="AR37" s="28"/>
    </row>
    <row r="38" spans="2:44" ht="14.45" customHeight="1">
      <c r="B38" s="19"/>
      <c r="AR38" s="19"/>
    </row>
    <row r="39" spans="2:44" ht="14.45" customHeight="1">
      <c r="B39" s="19"/>
      <c r="AR39" s="19"/>
    </row>
    <row r="40" spans="2:44" ht="14.45" customHeight="1">
      <c r="B40" s="19"/>
      <c r="AR40" s="19"/>
    </row>
    <row r="41" spans="2:44" ht="14.45" customHeight="1">
      <c r="B41" s="19"/>
      <c r="AR41" s="19"/>
    </row>
    <row r="42" spans="2:44" ht="14.45" customHeight="1">
      <c r="B42" s="19"/>
      <c r="AR42" s="19"/>
    </row>
    <row r="43" spans="2:44" ht="14.45" customHeight="1">
      <c r="B43" s="19"/>
      <c r="AR43" s="19"/>
    </row>
    <row r="44" spans="2:44" ht="14.45" customHeight="1">
      <c r="B44" s="19"/>
      <c r="AR44" s="19"/>
    </row>
    <row r="45" spans="2:44" ht="14.45" customHeight="1">
      <c r="B45" s="19"/>
      <c r="AR45" s="19"/>
    </row>
    <row r="46" spans="2:44" ht="14.45" customHeight="1">
      <c r="B46" s="19"/>
      <c r="AR46" s="19"/>
    </row>
    <row r="47" spans="2:44" ht="14.45" customHeight="1">
      <c r="B47" s="19"/>
      <c r="AR47" s="19"/>
    </row>
    <row r="48" spans="2:44" ht="14.45" customHeight="1">
      <c r="B48" s="19"/>
      <c r="AR48" s="19"/>
    </row>
    <row r="49" spans="2:44" s="1" customFormat="1" ht="14.45" customHeight="1">
      <c r="B49" s="28"/>
      <c r="D49" s="37" t="s">
        <v>46</v>
      </c>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7" t="s">
        <v>47</v>
      </c>
      <c r="AI49" s="38"/>
      <c r="AJ49" s="38"/>
      <c r="AK49" s="38"/>
      <c r="AL49" s="38"/>
      <c r="AM49" s="38"/>
      <c r="AN49" s="38"/>
      <c r="AO49" s="38"/>
      <c r="AR49" s="28"/>
    </row>
    <row r="50" spans="2:44">
      <c r="B50" s="19"/>
      <c r="AR50" s="19"/>
    </row>
    <row r="51" spans="2:44">
      <c r="B51" s="19"/>
      <c r="AR51" s="19"/>
    </row>
    <row r="52" spans="2:44">
      <c r="B52" s="19"/>
      <c r="AR52" s="19"/>
    </row>
    <row r="53" spans="2:44">
      <c r="B53" s="19"/>
      <c r="AR53" s="19"/>
    </row>
    <row r="54" spans="2:44">
      <c r="B54" s="19"/>
      <c r="AR54" s="19"/>
    </row>
    <row r="55" spans="2:44">
      <c r="B55" s="19"/>
      <c r="AR55" s="19"/>
    </row>
    <row r="56" spans="2:44">
      <c r="B56" s="19"/>
      <c r="AR56" s="19"/>
    </row>
    <row r="57" spans="2:44">
      <c r="B57" s="19"/>
      <c r="AR57" s="19"/>
    </row>
    <row r="58" spans="2:44">
      <c r="B58" s="19"/>
      <c r="AR58" s="19"/>
    </row>
    <row r="59" spans="2:44">
      <c r="B59" s="19"/>
      <c r="AR59" s="19"/>
    </row>
    <row r="60" spans="2:44" s="1" customFormat="1" ht="12.75">
      <c r="B60" s="28"/>
      <c r="D60" s="39" t="s">
        <v>48</v>
      </c>
      <c r="E60" s="30"/>
      <c r="F60" s="30"/>
      <c r="G60" s="30"/>
      <c r="H60" s="30"/>
      <c r="I60" s="30"/>
      <c r="J60" s="30"/>
      <c r="K60" s="30"/>
      <c r="L60" s="30"/>
      <c r="M60" s="30"/>
      <c r="N60" s="30"/>
      <c r="O60" s="30"/>
      <c r="P60" s="30"/>
      <c r="Q60" s="30"/>
      <c r="R60" s="30"/>
      <c r="S60" s="30"/>
      <c r="T60" s="30"/>
      <c r="U60" s="30"/>
      <c r="V60" s="39" t="s">
        <v>49</v>
      </c>
      <c r="W60" s="30"/>
      <c r="X60" s="30"/>
      <c r="Y60" s="30"/>
      <c r="Z60" s="30"/>
      <c r="AA60" s="30"/>
      <c r="AB60" s="30"/>
      <c r="AC60" s="30"/>
      <c r="AD60" s="30"/>
      <c r="AE60" s="30"/>
      <c r="AF60" s="30"/>
      <c r="AG60" s="30"/>
      <c r="AH60" s="39" t="s">
        <v>48</v>
      </c>
      <c r="AI60" s="30"/>
      <c r="AJ60" s="30"/>
      <c r="AK60" s="30"/>
      <c r="AL60" s="30"/>
      <c r="AM60" s="39" t="s">
        <v>49</v>
      </c>
      <c r="AN60" s="30"/>
      <c r="AO60" s="30"/>
      <c r="AR60" s="28"/>
    </row>
    <row r="61" spans="2:44">
      <c r="B61" s="19"/>
      <c r="AR61" s="19"/>
    </row>
    <row r="62" spans="2:44">
      <c r="B62" s="19"/>
      <c r="AR62" s="19"/>
    </row>
    <row r="63" spans="2:44">
      <c r="B63" s="19"/>
      <c r="AR63" s="19"/>
    </row>
    <row r="64" spans="2:44" s="1" customFormat="1" ht="12.75">
      <c r="B64" s="28"/>
      <c r="D64" s="37" t="s">
        <v>50</v>
      </c>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7" t="s">
        <v>51</v>
      </c>
      <c r="AI64" s="38"/>
      <c r="AJ64" s="38"/>
      <c r="AK64" s="38"/>
      <c r="AL64" s="38"/>
      <c r="AM64" s="38"/>
      <c r="AN64" s="38"/>
      <c r="AO64" s="38"/>
      <c r="AR64" s="28"/>
    </row>
    <row r="65" spans="2:44">
      <c r="B65" s="19"/>
      <c r="AR65" s="19"/>
    </row>
    <row r="66" spans="2:44">
      <c r="B66" s="19"/>
      <c r="AR66" s="19"/>
    </row>
    <row r="67" spans="2:44">
      <c r="B67" s="19"/>
      <c r="AR67" s="19"/>
    </row>
    <row r="68" spans="2:44">
      <c r="B68" s="19"/>
      <c r="AR68" s="19"/>
    </row>
    <row r="69" spans="2:44">
      <c r="B69" s="19"/>
      <c r="AR69" s="19"/>
    </row>
    <row r="70" spans="2:44">
      <c r="B70" s="19"/>
      <c r="AR70" s="19"/>
    </row>
    <row r="71" spans="2:44">
      <c r="B71" s="19"/>
      <c r="AR71" s="19"/>
    </row>
    <row r="72" spans="2:44">
      <c r="B72" s="19"/>
      <c r="AR72" s="19"/>
    </row>
    <row r="73" spans="2:44">
      <c r="B73" s="19"/>
      <c r="AR73" s="19"/>
    </row>
    <row r="74" spans="2:44">
      <c r="B74" s="19"/>
      <c r="AR74" s="19"/>
    </row>
    <row r="75" spans="2:44" s="1" customFormat="1" ht="12.75">
      <c r="B75" s="28"/>
      <c r="D75" s="39" t="s">
        <v>48</v>
      </c>
      <c r="E75" s="30"/>
      <c r="F75" s="30"/>
      <c r="G75" s="30"/>
      <c r="H75" s="30"/>
      <c r="I75" s="30"/>
      <c r="J75" s="30"/>
      <c r="K75" s="30"/>
      <c r="L75" s="30"/>
      <c r="M75" s="30"/>
      <c r="N75" s="30"/>
      <c r="O75" s="30"/>
      <c r="P75" s="30"/>
      <c r="Q75" s="30"/>
      <c r="R75" s="30"/>
      <c r="S75" s="30"/>
      <c r="T75" s="30"/>
      <c r="U75" s="30"/>
      <c r="V75" s="39" t="s">
        <v>49</v>
      </c>
      <c r="W75" s="30"/>
      <c r="X75" s="30"/>
      <c r="Y75" s="30"/>
      <c r="Z75" s="30"/>
      <c r="AA75" s="30"/>
      <c r="AB75" s="30"/>
      <c r="AC75" s="30"/>
      <c r="AD75" s="30"/>
      <c r="AE75" s="30"/>
      <c r="AF75" s="30"/>
      <c r="AG75" s="30"/>
      <c r="AH75" s="39" t="s">
        <v>48</v>
      </c>
      <c r="AI75" s="30"/>
      <c r="AJ75" s="30"/>
      <c r="AK75" s="30"/>
      <c r="AL75" s="30"/>
      <c r="AM75" s="39" t="s">
        <v>49</v>
      </c>
      <c r="AN75" s="30"/>
      <c r="AO75" s="30"/>
      <c r="AR75" s="28"/>
    </row>
    <row r="76" spans="2:44" s="1" customFormat="1">
      <c r="B76" s="28"/>
      <c r="AR76" s="28"/>
    </row>
    <row r="77" spans="2:44" s="1" customFormat="1" ht="6.95" customHeight="1">
      <c r="B77" s="40"/>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28"/>
    </row>
    <row r="81" spans="1:91" s="1" customFormat="1" ht="6.95" customHeight="1">
      <c r="B81" s="42"/>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28"/>
    </row>
    <row r="82" spans="1:91" s="1" customFormat="1" ht="24.95" customHeight="1">
      <c r="B82" s="28"/>
      <c r="C82" s="20" t="s">
        <v>52</v>
      </c>
      <c r="AR82" s="28"/>
    </row>
    <row r="83" spans="1:91" s="1" customFormat="1" ht="6.95" customHeight="1">
      <c r="B83" s="28"/>
      <c r="AR83" s="28"/>
    </row>
    <row r="84" spans="1:91" s="3" customFormat="1" ht="12" customHeight="1">
      <c r="B84" s="44"/>
      <c r="C84" s="25" t="s">
        <v>12</v>
      </c>
      <c r="L84" s="3" t="str">
        <f>K5</f>
        <v>202513-4</v>
      </c>
      <c r="AR84" s="44"/>
    </row>
    <row r="85" spans="1:91" s="4" customFormat="1" ht="36.950000000000003" customHeight="1">
      <c r="B85" s="45"/>
      <c r="C85" s="46" t="s">
        <v>14</v>
      </c>
      <c r="L85" s="781" t="str">
        <f>K6</f>
        <v>Výukový pavilon Lesovna</v>
      </c>
      <c r="M85" s="782"/>
      <c r="N85" s="782"/>
      <c r="O85" s="782"/>
      <c r="P85" s="782"/>
      <c r="Q85" s="782"/>
      <c r="R85" s="782"/>
      <c r="S85" s="782"/>
      <c r="T85" s="782"/>
      <c r="U85" s="782"/>
      <c r="V85" s="782"/>
      <c r="W85" s="782"/>
      <c r="X85" s="782"/>
      <c r="Y85" s="782"/>
      <c r="Z85" s="782"/>
      <c r="AA85" s="782"/>
      <c r="AB85" s="782"/>
      <c r="AC85" s="782"/>
      <c r="AD85" s="782"/>
      <c r="AE85" s="782"/>
      <c r="AF85" s="782"/>
      <c r="AG85" s="782"/>
      <c r="AH85" s="782"/>
      <c r="AI85" s="782"/>
      <c r="AJ85" s="782"/>
      <c r="AK85" s="782"/>
      <c r="AL85" s="782"/>
      <c r="AM85" s="782"/>
      <c r="AN85" s="782"/>
      <c r="AO85" s="782"/>
      <c r="AR85" s="45"/>
    </row>
    <row r="86" spans="1:91" s="1" customFormat="1" ht="6.95" customHeight="1">
      <c r="B86" s="28"/>
      <c r="AR86" s="28"/>
    </row>
    <row r="87" spans="1:91" s="1" customFormat="1" ht="12" customHeight="1">
      <c r="B87" s="28"/>
      <c r="C87" s="25" t="s">
        <v>18</v>
      </c>
      <c r="L87" s="47" t="str">
        <f>IF(K8="","",K8)</f>
        <v>Areál ČZU, p.č. 1627/1, Suchdol</v>
      </c>
      <c r="AI87" s="25" t="s">
        <v>20</v>
      </c>
      <c r="AM87" s="803">
        <f>IF(AN8= "","",AN8)</f>
        <v>45909</v>
      </c>
      <c r="AN87" s="803"/>
      <c r="AR87" s="28"/>
    </row>
    <row r="88" spans="1:91" s="1" customFormat="1" ht="6.95" customHeight="1">
      <c r="B88" s="28"/>
      <c r="AR88" s="28"/>
    </row>
    <row r="89" spans="1:91" s="1" customFormat="1" ht="15.2" customHeight="1">
      <c r="B89" s="28"/>
      <c r="C89" s="25" t="s">
        <v>21</v>
      </c>
      <c r="L89" s="3" t="str">
        <f>IF(E11= "","",E11)</f>
        <v>ČZU v Praze, Kamýcká 129, P6</v>
      </c>
      <c r="AI89" s="25" t="s">
        <v>27</v>
      </c>
      <c r="AM89" s="804" t="str">
        <f>IF(E17="","",E17)</f>
        <v>MJÖLKING s.r.o.</v>
      </c>
      <c r="AN89" s="805"/>
      <c r="AO89" s="805"/>
      <c r="AP89" s="805"/>
      <c r="AR89" s="28"/>
      <c r="AS89" s="807" t="s">
        <v>53</v>
      </c>
      <c r="AT89" s="808"/>
      <c r="AU89" s="49"/>
      <c r="AV89" s="49"/>
      <c r="AW89" s="49"/>
      <c r="AX89" s="49"/>
      <c r="AY89" s="49"/>
      <c r="AZ89" s="49"/>
      <c r="BA89" s="49"/>
      <c r="BB89" s="49"/>
      <c r="BC89" s="49"/>
      <c r="BD89" s="50"/>
    </row>
    <row r="90" spans="1:91" s="1" customFormat="1" ht="15.2" customHeight="1">
      <c r="B90" s="28"/>
      <c r="C90" s="25" t="s">
        <v>25</v>
      </c>
      <c r="L90" s="3" t="str">
        <f>IF(E14="","",E14)</f>
        <v xml:space="preserve"> </v>
      </c>
      <c r="AI90" s="25" t="s">
        <v>30</v>
      </c>
      <c r="AM90" s="804" t="str">
        <f>IF(E20="","",E20)</f>
        <v>Ing. Martin Macoun</v>
      </c>
      <c r="AN90" s="805"/>
      <c r="AO90" s="805"/>
      <c r="AP90" s="805"/>
      <c r="AR90" s="28"/>
      <c r="AS90" s="809"/>
      <c r="AT90" s="810"/>
      <c r="BD90" s="52"/>
    </row>
    <row r="91" spans="1:91" s="1" customFormat="1" ht="10.9" customHeight="1">
      <c r="B91" s="28"/>
      <c r="AR91" s="28"/>
      <c r="AS91" s="809"/>
      <c r="AT91" s="810"/>
      <c r="BD91" s="52"/>
    </row>
    <row r="92" spans="1:91" s="1" customFormat="1" ht="29.25" customHeight="1">
      <c r="B92" s="28"/>
      <c r="C92" s="780" t="s">
        <v>54</v>
      </c>
      <c r="D92" s="779"/>
      <c r="E92" s="779"/>
      <c r="F92" s="779"/>
      <c r="G92" s="779"/>
      <c r="H92" s="53"/>
      <c r="I92" s="778" t="s">
        <v>55</v>
      </c>
      <c r="J92" s="779"/>
      <c r="K92" s="779"/>
      <c r="L92" s="779"/>
      <c r="M92" s="779"/>
      <c r="N92" s="779"/>
      <c r="O92" s="779"/>
      <c r="P92" s="779"/>
      <c r="Q92" s="779"/>
      <c r="R92" s="779"/>
      <c r="S92" s="779"/>
      <c r="T92" s="779"/>
      <c r="U92" s="779"/>
      <c r="V92" s="779"/>
      <c r="W92" s="779"/>
      <c r="X92" s="779"/>
      <c r="Y92" s="779"/>
      <c r="Z92" s="779"/>
      <c r="AA92" s="779"/>
      <c r="AB92" s="779"/>
      <c r="AC92" s="779"/>
      <c r="AD92" s="779"/>
      <c r="AE92" s="779"/>
      <c r="AF92" s="779"/>
      <c r="AG92" s="802" t="s">
        <v>56</v>
      </c>
      <c r="AH92" s="779"/>
      <c r="AI92" s="779"/>
      <c r="AJ92" s="779"/>
      <c r="AK92" s="779"/>
      <c r="AL92" s="779"/>
      <c r="AM92" s="779"/>
      <c r="AN92" s="778" t="s">
        <v>57</v>
      </c>
      <c r="AO92" s="779"/>
      <c r="AP92" s="785"/>
      <c r="AQ92" s="54" t="s">
        <v>58</v>
      </c>
      <c r="AR92" s="28"/>
      <c r="AS92" s="55" t="s">
        <v>59</v>
      </c>
      <c r="AT92" s="56" t="s">
        <v>60</v>
      </c>
      <c r="AU92" s="56" t="s">
        <v>61</v>
      </c>
      <c r="AV92" s="56" t="s">
        <v>62</v>
      </c>
      <c r="AW92" s="56" t="s">
        <v>63</v>
      </c>
      <c r="AX92" s="56" t="s">
        <v>64</v>
      </c>
      <c r="AY92" s="56" t="s">
        <v>65</v>
      </c>
      <c r="AZ92" s="56" t="s">
        <v>66</v>
      </c>
      <c r="BA92" s="56" t="s">
        <v>67</v>
      </c>
      <c r="BB92" s="56" t="s">
        <v>68</v>
      </c>
      <c r="BC92" s="56" t="s">
        <v>69</v>
      </c>
      <c r="BD92" s="57" t="s">
        <v>70</v>
      </c>
    </row>
    <row r="93" spans="1:91" s="1" customFormat="1" ht="10.9" customHeight="1">
      <c r="B93" s="28"/>
      <c r="AR93" s="28"/>
      <c r="AS93" s="58"/>
      <c r="AT93" s="49"/>
      <c r="AU93" s="49"/>
      <c r="AV93" s="49"/>
      <c r="AW93" s="49"/>
      <c r="AX93" s="49"/>
      <c r="AY93" s="49"/>
      <c r="AZ93" s="49"/>
      <c r="BA93" s="49"/>
      <c r="BB93" s="49"/>
      <c r="BC93" s="49"/>
      <c r="BD93" s="50"/>
    </row>
    <row r="94" spans="1:91" s="5" customFormat="1" ht="32.450000000000003" customHeight="1">
      <c r="B94" s="59"/>
      <c r="C94" s="60" t="s">
        <v>71</v>
      </c>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786">
        <f>ROUND(SUM(AG95:AG106),2)</f>
        <v>0</v>
      </c>
      <c r="AH94" s="786"/>
      <c r="AI94" s="786"/>
      <c r="AJ94" s="786"/>
      <c r="AK94" s="786"/>
      <c r="AL94" s="786"/>
      <c r="AM94" s="786"/>
      <c r="AN94" s="806">
        <f t="shared" ref="AN94:AN106" si="0">SUM(AG94,AT94)</f>
        <v>0</v>
      </c>
      <c r="AO94" s="806"/>
      <c r="AP94" s="806"/>
      <c r="AQ94" s="63" t="s">
        <v>1</v>
      </c>
      <c r="AR94" s="59"/>
      <c r="AS94" s="64">
        <f>ROUND(SUM(AS95:AS106),2)</f>
        <v>0</v>
      </c>
      <c r="AT94" s="65">
        <f t="shared" ref="AT94:AT106" si="1">ROUND(SUM(AV94:AW94),2)</f>
        <v>0</v>
      </c>
      <c r="AU94" s="66">
        <f>ROUND(SUM(AU95:AU106),5)</f>
        <v>2070.1756099999998</v>
      </c>
      <c r="AV94" s="65">
        <f>ROUND(AZ94*L29,2)</f>
        <v>0</v>
      </c>
      <c r="AW94" s="65">
        <f>ROUND(BA94*L30,2)</f>
        <v>0</v>
      </c>
      <c r="AX94" s="65">
        <f>ROUND(BB94*L29,2)</f>
        <v>0</v>
      </c>
      <c r="AY94" s="65">
        <f>ROUND(BC94*L30,2)</f>
        <v>0</v>
      </c>
      <c r="AZ94" s="65">
        <f>ROUND(SUM(AZ95:AZ106),2)</f>
        <v>0</v>
      </c>
      <c r="BA94" s="65">
        <f>ROUND(SUM(BA95:BA106),2)</f>
        <v>0</v>
      </c>
      <c r="BB94" s="65">
        <f>ROUND(SUM(BB95:BB106),2)</f>
        <v>0</v>
      </c>
      <c r="BC94" s="65">
        <f>ROUND(SUM(BC95:BC106),2)</f>
        <v>0</v>
      </c>
      <c r="BD94" s="67">
        <f>ROUND(SUM(BD95:BD106),2)</f>
        <v>0</v>
      </c>
      <c r="BS94" s="68" t="s">
        <v>72</v>
      </c>
      <c r="BT94" s="68" t="s">
        <v>73</v>
      </c>
      <c r="BU94" s="69" t="s">
        <v>74</v>
      </c>
      <c r="BV94" s="68" t="s">
        <v>75</v>
      </c>
      <c r="BW94" s="68" t="s">
        <v>4</v>
      </c>
      <c r="BX94" s="68" t="s">
        <v>76</v>
      </c>
      <c r="CL94" s="68" t="s">
        <v>1</v>
      </c>
    </row>
    <row r="95" spans="1:91" s="6" customFormat="1" ht="16.5" customHeight="1">
      <c r="A95" s="70" t="s">
        <v>77</v>
      </c>
      <c r="B95" s="71"/>
      <c r="C95" s="72"/>
      <c r="D95" s="777" t="s">
        <v>78</v>
      </c>
      <c r="E95" s="777"/>
      <c r="F95" s="777"/>
      <c r="G95" s="777"/>
      <c r="H95" s="777"/>
      <c r="I95" s="73"/>
      <c r="J95" s="777" t="s">
        <v>79</v>
      </c>
      <c r="K95" s="777"/>
      <c r="L95" s="777"/>
      <c r="M95" s="777"/>
      <c r="N95" s="777"/>
      <c r="O95" s="777"/>
      <c r="P95" s="777"/>
      <c r="Q95" s="777"/>
      <c r="R95" s="777"/>
      <c r="S95" s="777"/>
      <c r="T95" s="777"/>
      <c r="U95" s="777"/>
      <c r="V95" s="777"/>
      <c r="W95" s="777"/>
      <c r="X95" s="777"/>
      <c r="Y95" s="777"/>
      <c r="Z95" s="777"/>
      <c r="AA95" s="777"/>
      <c r="AB95" s="777"/>
      <c r="AC95" s="777"/>
      <c r="AD95" s="777"/>
      <c r="AE95" s="777"/>
      <c r="AF95" s="777"/>
      <c r="AG95" s="783">
        <f>'202504A - 01-ASŘ - dokonč...'!J32</f>
        <v>0</v>
      </c>
      <c r="AH95" s="784"/>
      <c r="AI95" s="784"/>
      <c r="AJ95" s="784"/>
      <c r="AK95" s="784"/>
      <c r="AL95" s="784"/>
      <c r="AM95" s="784"/>
      <c r="AN95" s="783">
        <f t="shared" si="0"/>
        <v>0</v>
      </c>
      <c r="AO95" s="784"/>
      <c r="AP95" s="784"/>
      <c r="AQ95" s="74" t="s">
        <v>80</v>
      </c>
      <c r="AR95" s="71"/>
      <c r="AS95" s="75">
        <v>0</v>
      </c>
      <c r="AT95" s="76">
        <f t="shared" si="1"/>
        <v>0</v>
      </c>
      <c r="AU95" s="77">
        <f>'202504A - 01-ASŘ - dokonč...'!P141</f>
        <v>1983.0794739999999</v>
      </c>
      <c r="AV95" s="76">
        <f>'202504A - 01-ASŘ - dokonč...'!J35</f>
        <v>0</v>
      </c>
      <c r="AW95" s="76">
        <f>'202504A - 01-ASŘ - dokonč...'!J36</f>
        <v>0</v>
      </c>
      <c r="AX95" s="76">
        <f>'202504A - 01-ASŘ - dokonč...'!J37</f>
        <v>0</v>
      </c>
      <c r="AY95" s="76">
        <f>'202504A - 01-ASŘ - dokonč...'!J38</f>
        <v>0</v>
      </c>
      <c r="AZ95" s="76">
        <f>'202504A - 01-ASŘ - dokonč...'!F35</f>
        <v>0</v>
      </c>
      <c r="BA95" s="76">
        <f>'202504A - 01-ASŘ - dokonč...'!F36</f>
        <v>0</v>
      </c>
      <c r="BB95" s="76">
        <f>'202504A - 01-ASŘ - dokonč...'!F37</f>
        <v>0</v>
      </c>
      <c r="BC95" s="76">
        <f>'202504A - 01-ASŘ - dokonč...'!F38</f>
        <v>0</v>
      </c>
      <c r="BD95" s="78">
        <f>'202504A - 01-ASŘ - dokonč...'!F39</f>
        <v>0</v>
      </c>
      <c r="BT95" s="79" t="s">
        <v>81</v>
      </c>
      <c r="BV95" s="79" t="s">
        <v>75</v>
      </c>
      <c r="BW95" s="79" t="s">
        <v>82</v>
      </c>
      <c r="BX95" s="79" t="s">
        <v>4</v>
      </c>
      <c r="CL95" s="79" t="s">
        <v>1</v>
      </c>
      <c r="CM95" s="79" t="s">
        <v>83</v>
      </c>
    </row>
    <row r="96" spans="1:91" s="6" customFormat="1" ht="16.5" customHeight="1">
      <c r="A96" s="70" t="s">
        <v>77</v>
      </c>
      <c r="B96" s="71"/>
      <c r="C96" s="72"/>
      <c r="D96" s="777" t="s">
        <v>84</v>
      </c>
      <c r="E96" s="777"/>
      <c r="F96" s="777"/>
      <c r="G96" s="777"/>
      <c r="H96" s="777"/>
      <c r="I96" s="73"/>
      <c r="J96" s="777" t="s">
        <v>85</v>
      </c>
      <c r="K96" s="777"/>
      <c r="L96" s="777"/>
      <c r="M96" s="777"/>
      <c r="N96" s="777"/>
      <c r="O96" s="777"/>
      <c r="P96" s="777"/>
      <c r="Q96" s="777"/>
      <c r="R96" s="777"/>
      <c r="S96" s="777"/>
      <c r="T96" s="777"/>
      <c r="U96" s="777"/>
      <c r="V96" s="777"/>
      <c r="W96" s="777"/>
      <c r="X96" s="777"/>
      <c r="Y96" s="777"/>
      <c r="Z96" s="777"/>
      <c r="AA96" s="777"/>
      <c r="AB96" s="777"/>
      <c r="AC96" s="777"/>
      <c r="AD96" s="777"/>
      <c r="AE96" s="777"/>
      <c r="AF96" s="777"/>
      <c r="AG96" s="783">
        <f>'202504B - 02-VO'!J32</f>
        <v>0</v>
      </c>
      <c r="AH96" s="784"/>
      <c r="AI96" s="784"/>
      <c r="AJ96" s="784"/>
      <c r="AK96" s="784"/>
      <c r="AL96" s="784"/>
      <c r="AM96" s="784"/>
      <c r="AN96" s="783">
        <f t="shared" si="0"/>
        <v>0</v>
      </c>
      <c r="AO96" s="784"/>
      <c r="AP96" s="784"/>
      <c r="AQ96" s="74" t="s">
        <v>80</v>
      </c>
      <c r="AR96" s="71"/>
      <c r="AS96" s="75">
        <v>0</v>
      </c>
      <c r="AT96" s="76">
        <f t="shared" si="1"/>
        <v>0</v>
      </c>
      <c r="AU96" s="77">
        <f>'202504B - 02-VO'!P130</f>
        <v>48.779784999999997</v>
      </c>
      <c r="AV96" s="76">
        <f>'202504B - 02-VO'!J35</f>
        <v>0</v>
      </c>
      <c r="AW96" s="76">
        <f>'202504B - 02-VO'!J36</f>
        <v>0</v>
      </c>
      <c r="AX96" s="76">
        <f>'202504B - 02-VO'!J37</f>
        <v>0</v>
      </c>
      <c r="AY96" s="76">
        <f>'202504B - 02-VO'!J38</f>
        <v>0</v>
      </c>
      <c r="AZ96" s="76">
        <f>'202504B - 02-VO'!F35</f>
        <v>0</v>
      </c>
      <c r="BA96" s="76">
        <f>'202504B - 02-VO'!F36</f>
        <v>0</v>
      </c>
      <c r="BB96" s="76">
        <f>'202504B - 02-VO'!F37</f>
        <v>0</v>
      </c>
      <c r="BC96" s="76">
        <f>'202504B - 02-VO'!F38</f>
        <v>0</v>
      </c>
      <c r="BD96" s="78">
        <f>'202504B - 02-VO'!F39</f>
        <v>0</v>
      </c>
      <c r="BT96" s="79" t="s">
        <v>81</v>
      </c>
      <c r="BV96" s="79" t="s">
        <v>75</v>
      </c>
      <c r="BW96" s="79" t="s">
        <v>86</v>
      </c>
      <c r="BX96" s="79" t="s">
        <v>4</v>
      </c>
      <c r="CL96" s="79" t="s">
        <v>1</v>
      </c>
      <c r="CM96" s="79" t="s">
        <v>83</v>
      </c>
    </row>
    <row r="97" spans="1:91" s="6" customFormat="1" ht="24.75" customHeight="1">
      <c r="A97" s="70" t="s">
        <v>77</v>
      </c>
      <c r="B97" s="71"/>
      <c r="C97" s="72"/>
      <c r="D97" s="777" t="s">
        <v>87</v>
      </c>
      <c r="E97" s="777"/>
      <c r="F97" s="777"/>
      <c r="G97" s="777"/>
      <c r="H97" s="777"/>
      <c r="I97" s="73"/>
      <c r="J97" s="777" t="s">
        <v>88</v>
      </c>
      <c r="K97" s="777"/>
      <c r="L97" s="777"/>
      <c r="M97" s="777"/>
      <c r="N97" s="777"/>
      <c r="O97" s="777"/>
      <c r="P97" s="777"/>
      <c r="Q97" s="777"/>
      <c r="R97" s="777"/>
      <c r="S97" s="777"/>
      <c r="T97" s="777"/>
      <c r="U97" s="777"/>
      <c r="V97" s="777"/>
      <c r="W97" s="777"/>
      <c r="X97" s="777"/>
      <c r="Y97" s="777"/>
      <c r="Z97" s="777"/>
      <c r="AA97" s="777"/>
      <c r="AB97" s="777"/>
      <c r="AC97" s="777"/>
      <c r="AD97" s="777"/>
      <c r="AE97" s="777"/>
      <c r="AF97" s="777"/>
      <c r="AG97" s="783">
        <f>'202504D - 04-Zámečník'!J32</f>
        <v>0</v>
      </c>
      <c r="AH97" s="784"/>
      <c r="AI97" s="784"/>
      <c r="AJ97" s="784"/>
      <c r="AK97" s="784"/>
      <c r="AL97" s="784"/>
      <c r="AM97" s="784"/>
      <c r="AN97" s="783">
        <f t="shared" si="0"/>
        <v>0</v>
      </c>
      <c r="AO97" s="784"/>
      <c r="AP97" s="784"/>
      <c r="AQ97" s="74" t="s">
        <v>80</v>
      </c>
      <c r="AR97" s="71"/>
      <c r="AS97" s="75">
        <v>0</v>
      </c>
      <c r="AT97" s="76">
        <f t="shared" si="1"/>
        <v>0</v>
      </c>
      <c r="AU97" s="77">
        <f>'202504D - 04-Zámečník'!P127</f>
        <v>17.040223999999998</v>
      </c>
      <c r="AV97" s="76">
        <f>'202504D - 04-Zámečník'!J35</f>
        <v>0</v>
      </c>
      <c r="AW97" s="76">
        <f>'202504D - 04-Zámečník'!J36</f>
        <v>0</v>
      </c>
      <c r="AX97" s="76">
        <f>'202504D - 04-Zámečník'!J37</f>
        <v>0</v>
      </c>
      <c r="AY97" s="76">
        <f>'202504D - 04-Zámečník'!J38</f>
        <v>0</v>
      </c>
      <c r="AZ97" s="76">
        <f>'202504D - 04-Zámečník'!F35</f>
        <v>0</v>
      </c>
      <c r="BA97" s="76">
        <f>'202504D - 04-Zámečník'!F36</f>
        <v>0</v>
      </c>
      <c r="BB97" s="76">
        <f>'202504D - 04-Zámečník'!F37</f>
        <v>0</v>
      </c>
      <c r="BC97" s="76">
        <f>'202504D - 04-Zámečník'!F38</f>
        <v>0</v>
      </c>
      <c r="BD97" s="78">
        <f>'202504D - 04-Zámečník'!F39</f>
        <v>0</v>
      </c>
      <c r="BT97" s="79" t="s">
        <v>81</v>
      </c>
      <c r="BV97" s="79" t="s">
        <v>75</v>
      </c>
      <c r="BW97" s="79" t="s">
        <v>89</v>
      </c>
      <c r="BX97" s="79" t="s">
        <v>4</v>
      </c>
      <c r="CL97" s="79" t="s">
        <v>1</v>
      </c>
      <c r="CM97" s="79" t="s">
        <v>83</v>
      </c>
    </row>
    <row r="98" spans="1:91" s="6" customFormat="1" ht="16.5" customHeight="1">
      <c r="A98" s="70" t="s">
        <v>77</v>
      </c>
      <c r="B98" s="71"/>
      <c r="C98" s="72"/>
      <c r="D98" s="777" t="s">
        <v>90</v>
      </c>
      <c r="E98" s="777"/>
      <c r="F98" s="777"/>
      <c r="G98" s="777"/>
      <c r="H98" s="777"/>
      <c r="I98" s="73"/>
      <c r="J98" s="777" t="s">
        <v>91</v>
      </c>
      <c r="K98" s="777"/>
      <c r="L98" s="777"/>
      <c r="M98" s="777"/>
      <c r="N98" s="777"/>
      <c r="O98" s="777"/>
      <c r="P98" s="777"/>
      <c r="Q98" s="777"/>
      <c r="R98" s="777"/>
      <c r="S98" s="777"/>
      <c r="T98" s="777"/>
      <c r="U98" s="777"/>
      <c r="V98" s="777"/>
      <c r="W98" s="777"/>
      <c r="X98" s="777"/>
      <c r="Y98" s="777"/>
      <c r="Z98" s="777"/>
      <c r="AA98" s="777"/>
      <c r="AB98" s="777"/>
      <c r="AC98" s="777"/>
      <c r="AD98" s="777"/>
      <c r="AE98" s="777"/>
      <c r="AF98" s="777"/>
      <c r="AG98" s="783">
        <f>'202504E - 05-Truhlář'!J32</f>
        <v>0</v>
      </c>
      <c r="AH98" s="784"/>
      <c r="AI98" s="784"/>
      <c r="AJ98" s="784"/>
      <c r="AK98" s="784"/>
      <c r="AL98" s="784"/>
      <c r="AM98" s="784"/>
      <c r="AN98" s="783">
        <f t="shared" si="0"/>
        <v>0</v>
      </c>
      <c r="AO98" s="784"/>
      <c r="AP98" s="784"/>
      <c r="AQ98" s="74" t="s">
        <v>80</v>
      </c>
      <c r="AR98" s="71"/>
      <c r="AS98" s="75">
        <v>0</v>
      </c>
      <c r="AT98" s="76">
        <f t="shared" si="1"/>
        <v>0</v>
      </c>
      <c r="AU98" s="77">
        <f>'202504E - 05-Truhlář'!P126</f>
        <v>0</v>
      </c>
      <c r="AV98" s="76">
        <f>'202504E - 05-Truhlář'!J35</f>
        <v>0</v>
      </c>
      <c r="AW98" s="76">
        <f>'202504E - 05-Truhlář'!J36</f>
        <v>0</v>
      </c>
      <c r="AX98" s="76">
        <f>'202504E - 05-Truhlář'!J37</f>
        <v>0</v>
      </c>
      <c r="AY98" s="76">
        <f>'202504E - 05-Truhlář'!J38</f>
        <v>0</v>
      </c>
      <c r="AZ98" s="76">
        <f>'202504E - 05-Truhlář'!F35</f>
        <v>0</v>
      </c>
      <c r="BA98" s="76">
        <f>'202504E - 05-Truhlář'!F36</f>
        <v>0</v>
      </c>
      <c r="BB98" s="76">
        <f>'202504E - 05-Truhlář'!F37</f>
        <v>0</v>
      </c>
      <c r="BC98" s="76">
        <f>'202504E - 05-Truhlář'!F38</f>
        <v>0</v>
      </c>
      <c r="BD98" s="78">
        <f>'202504E - 05-Truhlář'!F39</f>
        <v>0</v>
      </c>
      <c r="BT98" s="79" t="s">
        <v>81</v>
      </c>
      <c r="BV98" s="79" t="s">
        <v>75</v>
      </c>
      <c r="BW98" s="79" t="s">
        <v>92</v>
      </c>
      <c r="BX98" s="79" t="s">
        <v>4</v>
      </c>
      <c r="CL98" s="79" t="s">
        <v>1</v>
      </c>
      <c r="CM98" s="79" t="s">
        <v>83</v>
      </c>
    </row>
    <row r="99" spans="1:91" s="6" customFormat="1" ht="16.5" customHeight="1">
      <c r="A99" s="70" t="s">
        <v>77</v>
      </c>
      <c r="B99" s="71"/>
      <c r="C99" s="72"/>
      <c r="D99" s="777" t="s">
        <v>93</v>
      </c>
      <c r="E99" s="777"/>
      <c r="F99" s="777"/>
      <c r="G99" s="777"/>
      <c r="H99" s="777"/>
      <c r="I99" s="73"/>
      <c r="J99" s="777" t="s">
        <v>94</v>
      </c>
      <c r="K99" s="777"/>
      <c r="L99" s="777"/>
      <c r="M99" s="777"/>
      <c r="N99" s="777"/>
      <c r="O99" s="777"/>
      <c r="P99" s="777"/>
      <c r="Q99" s="777"/>
      <c r="R99" s="777"/>
      <c r="S99" s="777"/>
      <c r="T99" s="777"/>
      <c r="U99" s="777"/>
      <c r="V99" s="777"/>
      <c r="W99" s="777"/>
      <c r="X99" s="777"/>
      <c r="Y99" s="777"/>
      <c r="Z99" s="777"/>
      <c r="AA99" s="777"/>
      <c r="AB99" s="777"/>
      <c r="AC99" s="777"/>
      <c r="AD99" s="777"/>
      <c r="AE99" s="777"/>
      <c r="AF99" s="777"/>
      <c r="AG99" s="783">
        <f>'202504F - 06-Sanita'!J32</f>
        <v>0</v>
      </c>
      <c r="AH99" s="784"/>
      <c r="AI99" s="784"/>
      <c r="AJ99" s="784"/>
      <c r="AK99" s="784"/>
      <c r="AL99" s="784"/>
      <c r="AM99" s="784"/>
      <c r="AN99" s="783">
        <f t="shared" si="0"/>
        <v>0</v>
      </c>
      <c r="AO99" s="784"/>
      <c r="AP99" s="784"/>
      <c r="AQ99" s="74" t="s">
        <v>80</v>
      </c>
      <c r="AR99" s="71"/>
      <c r="AS99" s="75">
        <v>0</v>
      </c>
      <c r="AT99" s="76">
        <f t="shared" si="1"/>
        <v>0</v>
      </c>
      <c r="AU99" s="77">
        <f>'202504F - 06-Sanita'!P126</f>
        <v>21.276129999999998</v>
      </c>
      <c r="AV99" s="76">
        <f>'202504F - 06-Sanita'!J35</f>
        <v>0</v>
      </c>
      <c r="AW99" s="76">
        <f>'202504F - 06-Sanita'!J36</f>
        <v>0</v>
      </c>
      <c r="AX99" s="76">
        <f>'202504F - 06-Sanita'!J37</f>
        <v>0</v>
      </c>
      <c r="AY99" s="76">
        <f>'202504F - 06-Sanita'!J38</f>
        <v>0</v>
      </c>
      <c r="AZ99" s="76">
        <f>'202504F - 06-Sanita'!F35</f>
        <v>0</v>
      </c>
      <c r="BA99" s="76">
        <f>'202504F - 06-Sanita'!F36</f>
        <v>0</v>
      </c>
      <c r="BB99" s="76">
        <f>'202504F - 06-Sanita'!F37</f>
        <v>0</v>
      </c>
      <c r="BC99" s="76">
        <f>'202504F - 06-Sanita'!F38</f>
        <v>0</v>
      </c>
      <c r="BD99" s="78">
        <f>'202504F - 06-Sanita'!F39</f>
        <v>0</v>
      </c>
      <c r="BT99" s="79" t="s">
        <v>81</v>
      </c>
      <c r="BV99" s="79" t="s">
        <v>75</v>
      </c>
      <c r="BW99" s="79" t="s">
        <v>95</v>
      </c>
      <c r="BX99" s="79" t="s">
        <v>4</v>
      </c>
      <c r="CL99" s="79" t="s">
        <v>1</v>
      </c>
      <c r="CM99" s="79" t="s">
        <v>83</v>
      </c>
    </row>
    <row r="100" spans="1:91" s="6" customFormat="1" ht="24.75" customHeight="1">
      <c r="A100" s="70" t="s">
        <v>77</v>
      </c>
      <c r="B100" s="71"/>
      <c r="C100" s="72"/>
      <c r="D100" s="777" t="s">
        <v>96</v>
      </c>
      <c r="E100" s="777"/>
      <c r="F100" s="777"/>
      <c r="G100" s="777"/>
      <c r="H100" s="777"/>
      <c r="I100" s="73"/>
      <c r="J100" s="777" t="s">
        <v>97</v>
      </c>
      <c r="K100" s="777"/>
      <c r="L100" s="777"/>
      <c r="M100" s="777"/>
      <c r="N100" s="777"/>
      <c r="O100" s="777"/>
      <c r="P100" s="777"/>
      <c r="Q100" s="777"/>
      <c r="R100" s="777"/>
      <c r="S100" s="777"/>
      <c r="T100" s="777"/>
      <c r="U100" s="777"/>
      <c r="V100" s="777"/>
      <c r="W100" s="777"/>
      <c r="X100" s="777"/>
      <c r="Y100" s="777"/>
      <c r="Z100" s="777"/>
      <c r="AA100" s="777"/>
      <c r="AB100" s="777"/>
      <c r="AC100" s="777"/>
      <c r="AD100" s="777"/>
      <c r="AE100" s="777"/>
      <c r="AF100" s="777"/>
      <c r="AG100" s="783">
        <f>'202504G - 07-Ostatní'!J32</f>
        <v>0</v>
      </c>
      <c r="AH100" s="784"/>
      <c r="AI100" s="784"/>
      <c r="AJ100" s="784"/>
      <c r="AK100" s="784"/>
      <c r="AL100" s="784"/>
      <c r="AM100" s="784"/>
      <c r="AN100" s="783">
        <f t="shared" si="0"/>
        <v>0</v>
      </c>
      <c r="AO100" s="784"/>
      <c r="AP100" s="784"/>
      <c r="AQ100" s="74" t="s">
        <v>80</v>
      </c>
      <c r="AR100" s="71"/>
      <c r="AS100" s="75">
        <v>0</v>
      </c>
      <c r="AT100" s="76">
        <f t="shared" si="1"/>
        <v>0</v>
      </c>
      <c r="AU100" s="77">
        <f>'202504G - 07-Ostatní'!P121</f>
        <v>0</v>
      </c>
      <c r="AV100" s="76">
        <f>'202504G - 07-Ostatní'!J35</f>
        <v>0</v>
      </c>
      <c r="AW100" s="76">
        <f>'202504G - 07-Ostatní'!J36</f>
        <v>0</v>
      </c>
      <c r="AX100" s="76">
        <f>'202504G - 07-Ostatní'!J37</f>
        <v>0</v>
      </c>
      <c r="AY100" s="76">
        <f>'202504G - 07-Ostatní'!J38</f>
        <v>0</v>
      </c>
      <c r="AZ100" s="76">
        <f>'202504G - 07-Ostatní'!F35</f>
        <v>0</v>
      </c>
      <c r="BA100" s="76">
        <f>'202504G - 07-Ostatní'!F36</f>
        <v>0</v>
      </c>
      <c r="BB100" s="76">
        <f>'202504G - 07-Ostatní'!F37</f>
        <v>0</v>
      </c>
      <c r="BC100" s="76">
        <f>'202504G - 07-Ostatní'!F38</f>
        <v>0</v>
      </c>
      <c r="BD100" s="78">
        <f>'202504G - 07-Ostatní'!F39</f>
        <v>0</v>
      </c>
      <c r="BT100" s="79" t="s">
        <v>81</v>
      </c>
      <c r="BV100" s="79" t="s">
        <v>75</v>
      </c>
      <c r="BW100" s="79" t="s">
        <v>98</v>
      </c>
      <c r="BX100" s="79" t="s">
        <v>4</v>
      </c>
      <c r="CL100" s="79" t="s">
        <v>1</v>
      </c>
      <c r="CM100" s="79" t="s">
        <v>83</v>
      </c>
    </row>
    <row r="101" spans="1:91" s="6" customFormat="1" ht="16.5" customHeight="1">
      <c r="A101" s="70" t="s">
        <v>77</v>
      </c>
      <c r="B101" s="71"/>
      <c r="C101" s="72"/>
      <c r="D101" s="777" t="s">
        <v>99</v>
      </c>
      <c r="E101" s="777"/>
      <c r="F101" s="777"/>
      <c r="G101" s="777"/>
      <c r="H101" s="777"/>
      <c r="I101" s="73"/>
      <c r="J101" s="777" t="s">
        <v>100</v>
      </c>
      <c r="K101" s="777"/>
      <c r="L101" s="777"/>
      <c r="M101" s="777"/>
      <c r="N101" s="777"/>
      <c r="O101" s="777"/>
      <c r="P101" s="777"/>
      <c r="Q101" s="777"/>
      <c r="R101" s="777"/>
      <c r="S101" s="777"/>
      <c r="T101" s="777"/>
      <c r="U101" s="777"/>
      <c r="V101" s="777"/>
      <c r="W101" s="777"/>
      <c r="X101" s="777"/>
      <c r="Y101" s="777"/>
      <c r="Z101" s="777"/>
      <c r="AA101" s="777"/>
      <c r="AB101" s="777"/>
      <c r="AC101" s="777"/>
      <c r="AD101" s="777"/>
      <c r="AE101" s="777"/>
      <c r="AF101" s="777"/>
      <c r="AG101" s="783">
        <f>'202504I - 09-ZTI'!J32</f>
        <v>0</v>
      </c>
      <c r="AH101" s="784"/>
      <c r="AI101" s="784"/>
      <c r="AJ101" s="784"/>
      <c r="AK101" s="784"/>
      <c r="AL101" s="784"/>
      <c r="AM101" s="784"/>
      <c r="AN101" s="783">
        <f t="shared" si="0"/>
        <v>0</v>
      </c>
      <c r="AO101" s="784"/>
      <c r="AP101" s="784"/>
      <c r="AQ101" s="74" t="s">
        <v>80</v>
      </c>
      <c r="AR101" s="71"/>
      <c r="AS101" s="75">
        <v>0</v>
      </c>
      <c r="AT101" s="76">
        <f t="shared" si="1"/>
        <v>0</v>
      </c>
      <c r="AU101" s="77">
        <f>'202504I - 09-ZTI'!P126</f>
        <v>0</v>
      </c>
      <c r="AV101" s="76">
        <f>'202504I - 09-ZTI'!J35</f>
        <v>0</v>
      </c>
      <c r="AW101" s="76">
        <f>'202504I - 09-ZTI'!J36</f>
        <v>0</v>
      </c>
      <c r="AX101" s="76">
        <f>'202504I - 09-ZTI'!J37</f>
        <v>0</v>
      </c>
      <c r="AY101" s="76">
        <f>'202504I - 09-ZTI'!J38</f>
        <v>0</v>
      </c>
      <c r="AZ101" s="76">
        <f>'202504I - 09-ZTI'!F35</f>
        <v>0</v>
      </c>
      <c r="BA101" s="76">
        <f>'202504I - 09-ZTI'!F36</f>
        <v>0</v>
      </c>
      <c r="BB101" s="76">
        <f>'202504I - 09-ZTI'!F37</f>
        <v>0</v>
      </c>
      <c r="BC101" s="76">
        <f>'202504I - 09-ZTI'!F38</f>
        <v>0</v>
      </c>
      <c r="BD101" s="78">
        <f>'202504I - 09-ZTI'!F39</f>
        <v>0</v>
      </c>
      <c r="BT101" s="79" t="s">
        <v>81</v>
      </c>
      <c r="BV101" s="79" t="s">
        <v>75</v>
      </c>
      <c r="BW101" s="79" t="s">
        <v>101</v>
      </c>
      <c r="BX101" s="79" t="s">
        <v>4</v>
      </c>
      <c r="CL101" s="79" t="s">
        <v>1</v>
      </c>
      <c r="CM101" s="79" t="s">
        <v>83</v>
      </c>
    </row>
    <row r="102" spans="1:91" s="6" customFormat="1" ht="16.5" customHeight="1">
      <c r="A102" s="70" t="s">
        <v>77</v>
      </c>
      <c r="B102" s="71"/>
      <c r="C102" s="72"/>
      <c r="D102" s="777" t="s">
        <v>102</v>
      </c>
      <c r="E102" s="777"/>
      <c r="F102" s="777"/>
      <c r="G102" s="777"/>
      <c r="H102" s="777"/>
      <c r="I102" s="73"/>
      <c r="J102" s="777" t="s">
        <v>103</v>
      </c>
      <c r="K102" s="777"/>
      <c r="L102" s="777"/>
      <c r="M102" s="777"/>
      <c r="N102" s="777"/>
      <c r="O102" s="777"/>
      <c r="P102" s="777"/>
      <c r="Q102" s="777"/>
      <c r="R102" s="777"/>
      <c r="S102" s="777"/>
      <c r="T102" s="777"/>
      <c r="U102" s="777"/>
      <c r="V102" s="777"/>
      <c r="W102" s="777"/>
      <c r="X102" s="777"/>
      <c r="Y102" s="777"/>
      <c r="Z102" s="777"/>
      <c r="AA102" s="777"/>
      <c r="AB102" s="777"/>
      <c r="AC102" s="777"/>
      <c r="AD102" s="777"/>
      <c r="AE102" s="777"/>
      <c r="AF102" s="777"/>
      <c r="AG102" s="783">
        <f>'202504L - 12-Vytápění'!J32</f>
        <v>0</v>
      </c>
      <c r="AH102" s="784"/>
      <c r="AI102" s="784"/>
      <c r="AJ102" s="784"/>
      <c r="AK102" s="784"/>
      <c r="AL102" s="784"/>
      <c r="AM102" s="784"/>
      <c r="AN102" s="783">
        <f t="shared" si="0"/>
        <v>0</v>
      </c>
      <c r="AO102" s="784"/>
      <c r="AP102" s="784"/>
      <c r="AQ102" s="74" t="s">
        <v>80</v>
      </c>
      <c r="AR102" s="71"/>
      <c r="AS102" s="75">
        <v>0</v>
      </c>
      <c r="AT102" s="76">
        <f t="shared" si="1"/>
        <v>0</v>
      </c>
      <c r="AU102" s="77">
        <f>'202504L - 12-Vytápění'!P126</f>
        <v>0</v>
      </c>
      <c r="AV102" s="76">
        <f>'202504L - 12-Vytápění'!J35</f>
        <v>0</v>
      </c>
      <c r="AW102" s="76">
        <f>'202504L - 12-Vytápění'!J36</f>
        <v>0</v>
      </c>
      <c r="AX102" s="76">
        <f>'202504L - 12-Vytápění'!J37</f>
        <v>0</v>
      </c>
      <c r="AY102" s="76">
        <f>'202504L - 12-Vytápění'!J38</f>
        <v>0</v>
      </c>
      <c r="AZ102" s="76">
        <f>'202504L - 12-Vytápění'!F35</f>
        <v>0</v>
      </c>
      <c r="BA102" s="76">
        <f>'202504L - 12-Vytápění'!F36</f>
        <v>0</v>
      </c>
      <c r="BB102" s="76">
        <f>'202504L - 12-Vytápění'!F37</f>
        <v>0</v>
      </c>
      <c r="BC102" s="76">
        <f>'202504L - 12-Vytápění'!F38</f>
        <v>0</v>
      </c>
      <c r="BD102" s="78">
        <f>'202504L - 12-Vytápění'!F39</f>
        <v>0</v>
      </c>
      <c r="BT102" s="79" t="s">
        <v>81</v>
      </c>
      <c r="BV102" s="79" t="s">
        <v>75</v>
      </c>
      <c r="BW102" s="79" t="s">
        <v>104</v>
      </c>
      <c r="BX102" s="79" t="s">
        <v>4</v>
      </c>
      <c r="CL102" s="79" t="s">
        <v>1</v>
      </c>
      <c r="CM102" s="79" t="s">
        <v>83</v>
      </c>
    </row>
    <row r="103" spans="1:91" s="6" customFormat="1" ht="24.75" customHeight="1">
      <c r="A103" s="70" t="s">
        <v>77</v>
      </c>
      <c r="B103" s="71"/>
      <c r="C103" s="72"/>
      <c r="D103" s="777" t="s">
        <v>105</v>
      </c>
      <c r="E103" s="777"/>
      <c r="F103" s="777"/>
      <c r="G103" s="777"/>
      <c r="H103" s="777"/>
      <c r="I103" s="73"/>
      <c r="J103" s="777" t="s">
        <v>106</v>
      </c>
      <c r="K103" s="777"/>
      <c r="L103" s="777"/>
      <c r="M103" s="777"/>
      <c r="N103" s="777"/>
      <c r="O103" s="777"/>
      <c r="P103" s="777"/>
      <c r="Q103" s="777"/>
      <c r="R103" s="777"/>
      <c r="S103" s="777"/>
      <c r="T103" s="777"/>
      <c r="U103" s="777"/>
      <c r="V103" s="777"/>
      <c r="W103" s="777"/>
      <c r="X103" s="777"/>
      <c r="Y103" s="777"/>
      <c r="Z103" s="777"/>
      <c r="AA103" s="777"/>
      <c r="AB103" s="777"/>
      <c r="AC103" s="777"/>
      <c r="AD103" s="777"/>
      <c r="AE103" s="777"/>
      <c r="AF103" s="777"/>
      <c r="AG103" s="783">
        <f>'202504M - 13-VZT'!J32</f>
        <v>0</v>
      </c>
      <c r="AH103" s="784"/>
      <c r="AI103" s="784"/>
      <c r="AJ103" s="784"/>
      <c r="AK103" s="784"/>
      <c r="AL103" s="784"/>
      <c r="AM103" s="784"/>
      <c r="AN103" s="783">
        <f t="shared" si="0"/>
        <v>0</v>
      </c>
      <c r="AO103" s="784"/>
      <c r="AP103" s="784"/>
      <c r="AQ103" s="74" t="s">
        <v>80</v>
      </c>
      <c r="AR103" s="71"/>
      <c r="AS103" s="75">
        <v>0</v>
      </c>
      <c r="AT103" s="76">
        <f t="shared" si="1"/>
        <v>0</v>
      </c>
      <c r="AU103" s="77">
        <f>'202504M - 13-VZT'!P126</f>
        <v>0</v>
      </c>
      <c r="AV103" s="76">
        <f>'202504M - 13-VZT'!J35</f>
        <v>0</v>
      </c>
      <c r="AW103" s="76">
        <f>'202504M - 13-VZT'!J36</f>
        <v>0</v>
      </c>
      <c r="AX103" s="76">
        <f>'202504M - 13-VZT'!J37</f>
        <v>0</v>
      </c>
      <c r="AY103" s="76">
        <f>'202504M - 13-VZT'!J38</f>
        <v>0</v>
      </c>
      <c r="AZ103" s="76">
        <f>'202504M - 13-VZT'!F35</f>
        <v>0</v>
      </c>
      <c r="BA103" s="76">
        <f>'202504M - 13-VZT'!F36</f>
        <v>0</v>
      </c>
      <c r="BB103" s="76">
        <f>'202504M - 13-VZT'!F37</f>
        <v>0</v>
      </c>
      <c r="BC103" s="76">
        <f>'202504M - 13-VZT'!F38</f>
        <v>0</v>
      </c>
      <c r="BD103" s="78">
        <f>'202504M - 13-VZT'!F39</f>
        <v>0</v>
      </c>
      <c r="BT103" s="79" t="s">
        <v>81</v>
      </c>
      <c r="BV103" s="79" t="s">
        <v>75</v>
      </c>
      <c r="BW103" s="79" t="s">
        <v>107</v>
      </c>
      <c r="BX103" s="79" t="s">
        <v>4</v>
      </c>
      <c r="CL103" s="79" t="s">
        <v>1</v>
      </c>
      <c r="CM103" s="79" t="s">
        <v>83</v>
      </c>
    </row>
    <row r="104" spans="1:91" s="6" customFormat="1" ht="16.5" customHeight="1">
      <c r="A104" s="70" t="s">
        <v>77</v>
      </c>
      <c r="B104" s="71"/>
      <c r="C104" s="72"/>
      <c r="D104" s="777" t="s">
        <v>108</v>
      </c>
      <c r="E104" s="777"/>
      <c r="F104" s="777"/>
      <c r="G104" s="777"/>
      <c r="H104" s="777"/>
      <c r="I104" s="73"/>
      <c r="J104" s="777" t="s">
        <v>109</v>
      </c>
      <c r="K104" s="777"/>
      <c r="L104" s="777"/>
      <c r="M104" s="777"/>
      <c r="N104" s="777"/>
      <c r="O104" s="777"/>
      <c r="P104" s="777"/>
      <c r="Q104" s="777"/>
      <c r="R104" s="777"/>
      <c r="S104" s="777"/>
      <c r="T104" s="777"/>
      <c r="U104" s="777"/>
      <c r="V104" s="777"/>
      <c r="W104" s="777"/>
      <c r="X104" s="777"/>
      <c r="Y104" s="777"/>
      <c r="Z104" s="777"/>
      <c r="AA104" s="777"/>
      <c r="AB104" s="777"/>
      <c r="AC104" s="777"/>
      <c r="AD104" s="777"/>
      <c r="AE104" s="777"/>
      <c r="AF104" s="777"/>
      <c r="AG104" s="783">
        <f>'202504N - 14-Závlahový sy...'!J32</f>
        <v>0</v>
      </c>
      <c r="AH104" s="784"/>
      <c r="AI104" s="784"/>
      <c r="AJ104" s="784"/>
      <c r="AK104" s="784"/>
      <c r="AL104" s="784"/>
      <c r="AM104" s="784"/>
      <c r="AN104" s="783">
        <f t="shared" si="0"/>
        <v>0</v>
      </c>
      <c r="AO104" s="784"/>
      <c r="AP104" s="784"/>
      <c r="AQ104" s="74" t="s">
        <v>80</v>
      </c>
      <c r="AR104" s="71"/>
      <c r="AS104" s="75">
        <v>0</v>
      </c>
      <c r="AT104" s="76">
        <f t="shared" si="1"/>
        <v>0</v>
      </c>
      <c r="AU104" s="77">
        <f>'202504N - 14-Závlahový sy...'!P126</f>
        <v>0</v>
      </c>
      <c r="AV104" s="76">
        <f>'202504N - 14-Závlahový sy...'!J35</f>
        <v>0</v>
      </c>
      <c r="AW104" s="76">
        <f>'202504N - 14-Závlahový sy...'!J36</f>
        <v>0</v>
      </c>
      <c r="AX104" s="76">
        <f>'202504N - 14-Závlahový sy...'!J37</f>
        <v>0</v>
      </c>
      <c r="AY104" s="76">
        <f>'202504N - 14-Závlahový sy...'!J38</f>
        <v>0</v>
      </c>
      <c r="AZ104" s="76">
        <f>'202504N - 14-Závlahový sy...'!F35</f>
        <v>0</v>
      </c>
      <c r="BA104" s="76">
        <f>'202504N - 14-Závlahový sy...'!F36</f>
        <v>0</v>
      </c>
      <c r="BB104" s="76">
        <f>'202504N - 14-Závlahový sy...'!F37</f>
        <v>0</v>
      </c>
      <c r="BC104" s="76">
        <f>'202504N - 14-Závlahový sy...'!F38</f>
        <v>0</v>
      </c>
      <c r="BD104" s="78">
        <f>'202504N - 14-Závlahový sy...'!F39</f>
        <v>0</v>
      </c>
      <c r="BT104" s="79" t="s">
        <v>81</v>
      </c>
      <c r="BV104" s="79" t="s">
        <v>75</v>
      </c>
      <c r="BW104" s="79" t="s">
        <v>110</v>
      </c>
      <c r="BX104" s="79" t="s">
        <v>4</v>
      </c>
      <c r="CL104" s="79" t="s">
        <v>1</v>
      </c>
      <c r="CM104" s="79" t="s">
        <v>83</v>
      </c>
    </row>
    <row r="105" spans="1:91" s="6" customFormat="1" ht="24.75" customHeight="1">
      <c r="A105" s="70" t="s">
        <v>77</v>
      </c>
      <c r="B105" s="71"/>
      <c r="C105" s="72"/>
      <c r="D105" s="777" t="s">
        <v>111</v>
      </c>
      <c r="E105" s="777"/>
      <c r="F105" s="777"/>
      <c r="G105" s="777"/>
      <c r="H105" s="777"/>
      <c r="I105" s="73"/>
      <c r="J105" s="777" t="s">
        <v>112</v>
      </c>
      <c r="K105" s="777"/>
      <c r="L105" s="777"/>
      <c r="M105" s="777"/>
      <c r="N105" s="777"/>
      <c r="O105" s="777"/>
      <c r="P105" s="777"/>
      <c r="Q105" s="777"/>
      <c r="R105" s="777"/>
      <c r="S105" s="777"/>
      <c r="T105" s="777"/>
      <c r="U105" s="777"/>
      <c r="V105" s="777"/>
      <c r="W105" s="777"/>
      <c r="X105" s="777"/>
      <c r="Y105" s="777"/>
      <c r="Z105" s="777"/>
      <c r="AA105" s="777"/>
      <c r="AB105" s="777"/>
      <c r="AC105" s="777"/>
      <c r="AD105" s="777"/>
      <c r="AE105" s="777"/>
      <c r="AF105" s="777"/>
      <c r="AG105" s="783">
        <f>'202504O - 15-Silnoproud v...'!J32</f>
        <v>0</v>
      </c>
      <c r="AH105" s="784"/>
      <c r="AI105" s="784"/>
      <c r="AJ105" s="784"/>
      <c r="AK105" s="784"/>
      <c r="AL105" s="784"/>
      <c r="AM105" s="784"/>
      <c r="AN105" s="783">
        <f t="shared" si="0"/>
        <v>0</v>
      </c>
      <c r="AO105" s="784"/>
      <c r="AP105" s="784"/>
      <c r="AQ105" s="74" t="s">
        <v>80</v>
      </c>
      <c r="AR105" s="71"/>
      <c r="AS105" s="75">
        <v>0</v>
      </c>
      <c r="AT105" s="76">
        <f t="shared" si="1"/>
        <v>0</v>
      </c>
      <c r="AU105" s="77">
        <f>'202504O - 15-Silnoproud v...'!P126</f>
        <v>0</v>
      </c>
      <c r="AV105" s="76">
        <f>'202504O - 15-Silnoproud v...'!J35</f>
        <v>0</v>
      </c>
      <c r="AW105" s="76">
        <f>'202504O - 15-Silnoproud v...'!J36</f>
        <v>0</v>
      </c>
      <c r="AX105" s="76">
        <f>'202504O - 15-Silnoproud v...'!J37</f>
        <v>0</v>
      </c>
      <c r="AY105" s="76">
        <f>'202504O - 15-Silnoproud v...'!J38</f>
        <v>0</v>
      </c>
      <c r="AZ105" s="76">
        <f>'202504O - 15-Silnoproud v...'!F35</f>
        <v>0</v>
      </c>
      <c r="BA105" s="76">
        <f>'202504O - 15-Silnoproud v...'!F36</f>
        <v>0</v>
      </c>
      <c r="BB105" s="76">
        <f>'202504O - 15-Silnoproud v...'!F37</f>
        <v>0</v>
      </c>
      <c r="BC105" s="76">
        <f>'202504O - 15-Silnoproud v...'!F38</f>
        <v>0</v>
      </c>
      <c r="BD105" s="78">
        <f>'202504O - 15-Silnoproud v...'!F39</f>
        <v>0</v>
      </c>
      <c r="BT105" s="79" t="s">
        <v>81</v>
      </c>
      <c r="BV105" s="79" t="s">
        <v>75</v>
      </c>
      <c r="BW105" s="79" t="s">
        <v>113</v>
      </c>
      <c r="BX105" s="79" t="s">
        <v>4</v>
      </c>
      <c r="CL105" s="79" t="s">
        <v>1</v>
      </c>
      <c r="CM105" s="79" t="s">
        <v>83</v>
      </c>
    </row>
    <row r="106" spans="1:91" s="6" customFormat="1" ht="16.5" customHeight="1">
      <c r="A106" s="70" t="s">
        <v>77</v>
      </c>
      <c r="B106" s="71"/>
      <c r="C106" s="72"/>
      <c r="D106" s="777" t="s">
        <v>114</v>
      </c>
      <c r="E106" s="777"/>
      <c r="F106" s="777"/>
      <c r="G106" s="777"/>
      <c r="H106" s="777"/>
      <c r="I106" s="73"/>
      <c r="J106" s="777" t="s">
        <v>115</v>
      </c>
      <c r="K106" s="777"/>
      <c r="L106" s="777"/>
      <c r="M106" s="777"/>
      <c r="N106" s="777"/>
      <c r="O106" s="777"/>
      <c r="P106" s="777"/>
      <c r="Q106" s="777"/>
      <c r="R106" s="777"/>
      <c r="S106" s="777"/>
      <c r="T106" s="777"/>
      <c r="U106" s="777"/>
      <c r="V106" s="777"/>
      <c r="W106" s="777"/>
      <c r="X106" s="777"/>
      <c r="Y106" s="777"/>
      <c r="Z106" s="777"/>
      <c r="AA106" s="777"/>
      <c r="AB106" s="777"/>
      <c r="AC106" s="777"/>
      <c r="AD106" s="777"/>
      <c r="AE106" s="777"/>
      <c r="AF106" s="777"/>
      <c r="AG106" s="783">
        <f>'202504P - 16-Slaboproud +...'!J32</f>
        <v>0</v>
      </c>
      <c r="AH106" s="784"/>
      <c r="AI106" s="784"/>
      <c r="AJ106" s="784"/>
      <c r="AK106" s="784"/>
      <c r="AL106" s="784"/>
      <c r="AM106" s="784"/>
      <c r="AN106" s="783">
        <f t="shared" si="0"/>
        <v>0</v>
      </c>
      <c r="AO106" s="784"/>
      <c r="AP106" s="784"/>
      <c r="AQ106" s="74" t="s">
        <v>80</v>
      </c>
      <c r="AR106" s="71"/>
      <c r="AS106" s="75">
        <v>0</v>
      </c>
      <c r="AT106" s="76">
        <f t="shared" si="1"/>
        <v>0</v>
      </c>
      <c r="AU106" s="77">
        <f>'202504P - 16-Slaboproud +...'!P126</f>
        <v>0</v>
      </c>
      <c r="AV106" s="76">
        <f>'202504P - 16-Slaboproud +...'!J35</f>
        <v>0</v>
      </c>
      <c r="AW106" s="76">
        <f>'202504P - 16-Slaboproud +...'!J36</f>
        <v>0</v>
      </c>
      <c r="AX106" s="76">
        <f>'202504P - 16-Slaboproud +...'!J37</f>
        <v>0</v>
      </c>
      <c r="AY106" s="76">
        <f>'202504P - 16-Slaboproud +...'!J38</f>
        <v>0</v>
      </c>
      <c r="AZ106" s="76">
        <f>'202504P - 16-Slaboproud +...'!F35</f>
        <v>0</v>
      </c>
      <c r="BA106" s="76">
        <f>'202504P - 16-Slaboproud +...'!F36</f>
        <v>0</v>
      </c>
      <c r="BB106" s="76">
        <f>'202504P - 16-Slaboproud +...'!F37</f>
        <v>0</v>
      </c>
      <c r="BC106" s="76">
        <f>'202504P - 16-Slaboproud +...'!F38</f>
        <v>0</v>
      </c>
      <c r="BD106" s="78">
        <f>'202504P - 16-Slaboproud +...'!F39</f>
        <v>0</v>
      </c>
      <c r="BT106" s="79" t="s">
        <v>81</v>
      </c>
      <c r="BV106" s="79" t="s">
        <v>75</v>
      </c>
      <c r="BW106" s="79" t="s">
        <v>116</v>
      </c>
      <c r="BX106" s="79" t="s">
        <v>4</v>
      </c>
      <c r="CL106" s="79" t="s">
        <v>1</v>
      </c>
      <c r="CM106" s="79" t="s">
        <v>83</v>
      </c>
    </row>
    <row r="107" spans="1:91" s="1" customFormat="1" ht="30" customHeight="1">
      <c r="B107" s="28"/>
      <c r="AR107" s="28"/>
    </row>
    <row r="108" spans="1:91" s="1" customFormat="1" ht="6.95" customHeight="1">
      <c r="B108" s="40"/>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28"/>
    </row>
  </sheetData>
  <mergeCells count="84">
    <mergeCell ref="AN94:AP94"/>
    <mergeCell ref="AS89:AT91"/>
    <mergeCell ref="AN105:AP105"/>
    <mergeCell ref="AG105:AM105"/>
    <mergeCell ref="AN106:AP106"/>
    <mergeCell ref="AG106:AM106"/>
    <mergeCell ref="AR2:BE2"/>
    <mergeCell ref="AG103:AM103"/>
    <mergeCell ref="AG102:AM102"/>
    <mergeCell ref="AG92:AM92"/>
    <mergeCell ref="AG97:AM97"/>
    <mergeCell ref="AG95:AM95"/>
    <mergeCell ref="AG100:AM100"/>
    <mergeCell ref="AG101:AM101"/>
    <mergeCell ref="AG99:AM99"/>
    <mergeCell ref="AG96:AM96"/>
    <mergeCell ref="AG98:AM98"/>
    <mergeCell ref="AM87:AN87"/>
    <mergeCell ref="AM89:AP89"/>
    <mergeCell ref="AM90:AP90"/>
    <mergeCell ref="AN103:AP103"/>
    <mergeCell ref="AN96:AP96"/>
    <mergeCell ref="L33:P33"/>
    <mergeCell ref="W33:AE33"/>
    <mergeCell ref="AK33:AO33"/>
    <mergeCell ref="AK35:AO35"/>
    <mergeCell ref="X35:AB35"/>
    <mergeCell ref="W31:AE31"/>
    <mergeCell ref="AK31:AO31"/>
    <mergeCell ref="L31:P31"/>
    <mergeCell ref="L32:P32"/>
    <mergeCell ref="W32:AE32"/>
    <mergeCell ref="AK32:AO32"/>
    <mergeCell ref="AG94:AM94"/>
    <mergeCell ref="K5:AO5"/>
    <mergeCell ref="K6:AO6"/>
    <mergeCell ref="E23:AN23"/>
    <mergeCell ref="AK26:AO26"/>
    <mergeCell ref="L28:P28"/>
    <mergeCell ref="W28:AE28"/>
    <mergeCell ref="AK28:AO28"/>
    <mergeCell ref="L29:P29"/>
    <mergeCell ref="W29:AE29"/>
    <mergeCell ref="AK29:AO29"/>
    <mergeCell ref="AK30:AO30"/>
    <mergeCell ref="L30:P30"/>
    <mergeCell ref="W30:AE30"/>
    <mergeCell ref="L85:AO85"/>
    <mergeCell ref="D105:H105"/>
    <mergeCell ref="J105:AF105"/>
    <mergeCell ref="D106:H106"/>
    <mergeCell ref="J106:AF106"/>
    <mergeCell ref="AG104:AM104"/>
    <mergeCell ref="AN104:AP104"/>
    <mergeCell ref="AN102:AP102"/>
    <mergeCell ref="AN92:AP92"/>
    <mergeCell ref="AN101:AP101"/>
    <mergeCell ref="AN98:AP98"/>
    <mergeCell ref="AN100:AP100"/>
    <mergeCell ref="AN99:AP99"/>
    <mergeCell ref="AN95:AP95"/>
    <mergeCell ref="AN97:AP97"/>
    <mergeCell ref="D102:H102"/>
    <mergeCell ref="D103:H103"/>
    <mergeCell ref="D104:H104"/>
    <mergeCell ref="D101:H101"/>
    <mergeCell ref="I92:AF92"/>
    <mergeCell ref="J102:AF102"/>
    <mergeCell ref="J103:AF103"/>
    <mergeCell ref="J100:AF100"/>
    <mergeCell ref="J99:AF99"/>
    <mergeCell ref="J98:AF98"/>
    <mergeCell ref="J97:AF97"/>
    <mergeCell ref="J101:AF101"/>
    <mergeCell ref="J104:AF104"/>
    <mergeCell ref="J96:AF96"/>
    <mergeCell ref="J95:AF95"/>
    <mergeCell ref="C92:G92"/>
    <mergeCell ref="D98:H98"/>
    <mergeCell ref="D99:H99"/>
    <mergeCell ref="D95:H95"/>
    <mergeCell ref="D100:H100"/>
    <mergeCell ref="D97:H97"/>
    <mergeCell ref="D96:H96"/>
  </mergeCells>
  <hyperlinks>
    <hyperlink ref="A95" location="'202504A - 01-ASŘ - dokonč...'!C2" display="/" xr:uid="{00000000-0004-0000-0000-000000000000}"/>
    <hyperlink ref="A96" location="'202504B - 02-VO'!C2" display="/" xr:uid="{00000000-0004-0000-0000-000001000000}"/>
    <hyperlink ref="A97" location="'202504D - 04-Zámečník'!C2" display="/" xr:uid="{00000000-0004-0000-0000-000002000000}"/>
    <hyperlink ref="A98" location="'202504E - 05-Truhlář'!C2" display="/" xr:uid="{00000000-0004-0000-0000-000003000000}"/>
    <hyperlink ref="A99" location="'202504F - 06-Sanita'!C2" display="/" xr:uid="{00000000-0004-0000-0000-000004000000}"/>
    <hyperlink ref="A100" location="'202504G - 07-Ostatní'!C2" display="/" xr:uid="{00000000-0004-0000-0000-000005000000}"/>
    <hyperlink ref="A101" location="'202504I - 09-ZTI'!C2" display="/" xr:uid="{00000000-0004-0000-0000-000006000000}"/>
    <hyperlink ref="A102" location="'202504L - 12-Vytápění'!C2" display="/" xr:uid="{00000000-0004-0000-0000-000007000000}"/>
    <hyperlink ref="A103" location="'202504M - 13-VZT'!C2" display="/" xr:uid="{00000000-0004-0000-0000-000008000000}"/>
    <hyperlink ref="A104" location="'202504N - 14-Závlahový sy...'!C2" display="/" xr:uid="{00000000-0004-0000-0000-000009000000}"/>
    <hyperlink ref="A105" location="'202504O - 15-Silnoproud v...'!C2" display="/" xr:uid="{00000000-0004-0000-0000-00000A000000}"/>
    <hyperlink ref="A106" location="'202504P - 16-Slaboproud +...'!C2" display="/" xr:uid="{00000000-0004-0000-0000-00000B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4AACD-E532-48B6-AF99-177516665F44}">
  <sheetPr>
    <tabColor theme="8" tint="0.59999389629810485"/>
  </sheetPr>
  <dimension ref="B2:K124"/>
  <sheetViews>
    <sheetView topLeftCell="A40" workbookViewId="0">
      <selection activeCell="I55" sqref="I55"/>
    </sheetView>
  </sheetViews>
  <sheetFormatPr defaultColWidth="10.6640625" defaultRowHeight="15"/>
  <cols>
    <col min="1" max="1" width="10.6640625" style="192"/>
    <col min="2" max="2" width="1.1640625" style="192" customWidth="1"/>
    <col min="3" max="3" width="4.1640625" style="192" customWidth="1"/>
    <col min="4" max="4" width="4.33203125" style="192" customWidth="1"/>
    <col min="5" max="5" width="17.1640625" style="192" customWidth="1"/>
    <col min="6" max="6" width="50.83203125" style="192" customWidth="1"/>
    <col min="7" max="7" width="7.5" style="192" customWidth="1"/>
    <col min="8" max="8" width="14" style="192" customWidth="1"/>
    <col min="9" max="9" width="15.83203125" style="192" customWidth="1"/>
    <col min="10" max="11" width="22.33203125" style="192" customWidth="1"/>
    <col min="12" max="16384" width="10.6640625" style="192"/>
  </cols>
  <sheetData>
    <row r="2" spans="2:11">
      <c r="B2" s="190"/>
      <c r="C2" s="191"/>
      <c r="D2" s="191"/>
      <c r="E2" s="191"/>
      <c r="F2" s="191"/>
      <c r="G2" s="191"/>
      <c r="H2" s="191"/>
      <c r="I2" s="232"/>
      <c r="J2" s="191"/>
      <c r="K2" s="233"/>
    </row>
    <row r="3" spans="2:11" ht="18">
      <c r="B3" s="193"/>
      <c r="D3" s="194" t="s">
        <v>124</v>
      </c>
      <c r="I3" s="234"/>
      <c r="K3" s="235"/>
    </row>
    <row r="4" spans="2:11">
      <c r="B4" s="193"/>
      <c r="I4" s="234"/>
      <c r="K4" s="235"/>
    </row>
    <row r="5" spans="2:11">
      <c r="B5" s="193"/>
      <c r="C5" s="202"/>
      <c r="D5" s="202"/>
      <c r="E5" s="827" t="s">
        <v>1092</v>
      </c>
      <c r="F5" s="847"/>
      <c r="G5" s="847"/>
      <c r="H5" s="847"/>
      <c r="I5" s="236"/>
      <c r="J5" s="202"/>
      <c r="K5" s="237"/>
    </row>
    <row r="6" spans="2:11" ht="14.45" customHeight="1">
      <c r="B6" s="193"/>
      <c r="C6" s="202"/>
      <c r="D6" s="198"/>
      <c r="E6" s="848" t="s">
        <v>1093</v>
      </c>
      <c r="F6" s="848"/>
      <c r="G6" s="848"/>
      <c r="H6" s="848"/>
      <c r="I6" s="848"/>
      <c r="J6" s="196" t="s">
        <v>1</v>
      </c>
      <c r="K6" s="237"/>
    </row>
    <row r="7" spans="2:11">
      <c r="B7" s="193"/>
      <c r="C7" s="202"/>
      <c r="D7" s="198"/>
      <c r="E7" s="202"/>
      <c r="F7" s="196" t="s">
        <v>26</v>
      </c>
      <c r="G7" s="202"/>
      <c r="H7" s="202"/>
      <c r="I7" s="196" t="s">
        <v>20</v>
      </c>
      <c r="J7" s="222">
        <f>'REK ZTI'!AN7</f>
        <v>45729</v>
      </c>
      <c r="K7" s="237"/>
    </row>
    <row r="8" spans="2:11" ht="14.45" customHeight="1">
      <c r="B8" s="193"/>
      <c r="C8" s="202"/>
      <c r="D8" s="198" t="s">
        <v>27</v>
      </c>
      <c r="E8" s="202"/>
      <c r="F8" s="202"/>
      <c r="G8" s="202"/>
      <c r="H8" s="202"/>
      <c r="I8" s="196"/>
      <c r="J8" s="196"/>
      <c r="K8" s="237"/>
    </row>
    <row r="9" spans="2:11">
      <c r="B9" s="193"/>
      <c r="C9" s="202"/>
      <c r="D9" s="202"/>
      <c r="E9" s="196" t="s">
        <v>1088</v>
      </c>
      <c r="F9" s="202"/>
      <c r="G9" s="202"/>
      <c r="H9" s="202"/>
      <c r="I9" s="196"/>
      <c r="J9" s="196"/>
      <c r="K9" s="237"/>
    </row>
    <row r="10" spans="2:11">
      <c r="B10" s="238"/>
      <c r="C10" s="239"/>
      <c r="D10" s="239"/>
      <c r="E10" s="832" t="s">
        <v>1</v>
      </c>
      <c r="F10" s="832"/>
      <c r="G10" s="832"/>
      <c r="H10" s="832"/>
      <c r="I10" s="240"/>
      <c r="J10" s="239"/>
      <c r="K10" s="241"/>
    </row>
    <row r="11" spans="2:11">
      <c r="B11" s="201"/>
      <c r="C11" s="202"/>
      <c r="D11" s="202"/>
      <c r="E11" s="202"/>
      <c r="F11" s="202"/>
      <c r="G11" s="202"/>
      <c r="H11" s="202"/>
      <c r="I11" s="236"/>
      <c r="J11" s="202"/>
      <c r="K11" s="237"/>
    </row>
    <row r="12" spans="2:11">
      <c r="B12" s="201"/>
      <c r="C12" s="202"/>
      <c r="D12" s="242"/>
      <c r="E12" s="242"/>
      <c r="F12" s="242"/>
      <c r="G12" s="242"/>
      <c r="H12" s="242"/>
      <c r="I12" s="243"/>
      <c r="J12" s="242"/>
      <c r="K12" s="244"/>
    </row>
    <row r="13" spans="2:11" ht="15.75">
      <c r="B13" s="201"/>
      <c r="C13" s="202"/>
      <c r="D13" s="245" t="s">
        <v>33</v>
      </c>
      <c r="E13" s="202"/>
      <c r="F13" s="202"/>
      <c r="G13" s="202"/>
      <c r="H13" s="202"/>
      <c r="I13" s="236"/>
      <c r="J13" s="227">
        <f>ROUND(J53, 2)</f>
        <v>0</v>
      </c>
      <c r="K13" s="237"/>
    </row>
    <row r="14" spans="2:11">
      <c r="B14" s="201"/>
      <c r="C14" s="202"/>
      <c r="D14" s="242"/>
      <c r="E14" s="242"/>
      <c r="F14" s="242"/>
      <c r="G14" s="242"/>
      <c r="H14" s="242"/>
      <c r="I14" s="243"/>
      <c r="J14" s="242"/>
      <c r="K14" s="244"/>
    </row>
    <row r="15" spans="2:11">
      <c r="B15" s="201"/>
      <c r="C15" s="202"/>
      <c r="D15" s="202"/>
      <c r="E15" s="202"/>
      <c r="F15" s="205" t="s">
        <v>35</v>
      </c>
      <c r="G15" s="202"/>
      <c r="H15" s="202"/>
      <c r="I15" s="246" t="s">
        <v>34</v>
      </c>
      <c r="J15" s="205" t="s">
        <v>36</v>
      </c>
      <c r="K15" s="237"/>
    </row>
    <row r="16" spans="2:11">
      <c r="B16" s="201"/>
      <c r="C16" s="202"/>
      <c r="D16" s="247" t="s">
        <v>37</v>
      </c>
      <c r="E16" s="198"/>
      <c r="F16" s="248">
        <f>ROUND(J13,  2)</f>
        <v>0</v>
      </c>
      <c r="G16" s="202"/>
      <c r="H16" s="202"/>
      <c r="I16" s="249">
        <v>0.21</v>
      </c>
      <c r="J16" s="248">
        <f>F16*I16</f>
        <v>0</v>
      </c>
      <c r="K16" s="237"/>
    </row>
    <row r="17" spans="2:11">
      <c r="B17" s="201"/>
      <c r="C17" s="202"/>
      <c r="D17" s="202"/>
      <c r="E17" s="202"/>
      <c r="F17" s="202"/>
      <c r="G17" s="202"/>
      <c r="H17" s="202"/>
      <c r="I17" s="236"/>
      <c r="J17" s="202"/>
      <c r="K17" s="237"/>
    </row>
    <row r="18" spans="2:11" ht="15.75">
      <c r="B18" s="201"/>
      <c r="C18" s="202"/>
      <c r="D18" s="208" t="s">
        <v>43</v>
      </c>
      <c r="E18" s="209"/>
      <c r="F18" s="209"/>
      <c r="G18" s="250" t="s">
        <v>44</v>
      </c>
      <c r="H18" s="210" t="s">
        <v>45</v>
      </c>
      <c r="I18" s="251"/>
      <c r="J18" s="211">
        <f>SUM(J13:J16)</f>
        <v>0</v>
      </c>
      <c r="K18" s="252"/>
    </row>
    <row r="19" spans="2:11">
      <c r="B19" s="212"/>
      <c r="C19" s="213"/>
      <c r="D19" s="213"/>
      <c r="E19" s="213"/>
      <c r="F19" s="213"/>
      <c r="G19" s="213"/>
      <c r="H19" s="213"/>
      <c r="I19" s="253"/>
      <c r="J19" s="213"/>
      <c r="K19" s="254"/>
    </row>
    <row r="20" spans="2:11">
      <c r="I20" s="234"/>
    </row>
    <row r="21" spans="2:11">
      <c r="I21" s="234"/>
    </row>
    <row r="22" spans="2:11">
      <c r="I22" s="234"/>
    </row>
    <row r="23" spans="2:11">
      <c r="B23" s="214"/>
      <c r="C23" s="215"/>
      <c r="D23" s="215"/>
      <c r="E23" s="215"/>
      <c r="F23" s="215"/>
      <c r="G23" s="215"/>
      <c r="H23" s="215"/>
      <c r="I23" s="255"/>
      <c r="J23" s="215"/>
      <c r="K23" s="256"/>
    </row>
    <row r="24" spans="2:11" ht="18">
      <c r="B24" s="201"/>
      <c r="C24" s="194" t="s">
        <v>150</v>
      </c>
      <c r="D24" s="202"/>
      <c r="E24" s="202"/>
      <c r="F24" s="202"/>
      <c r="G24" s="202"/>
      <c r="H24" s="202"/>
      <c r="I24" s="236"/>
      <c r="J24" s="202"/>
      <c r="K24" s="237"/>
    </row>
    <row r="25" spans="2:11">
      <c r="B25" s="201"/>
      <c r="C25" s="202"/>
      <c r="D25" s="202"/>
      <c r="E25" s="202"/>
      <c r="F25" s="202"/>
      <c r="G25" s="202"/>
      <c r="H25" s="202"/>
      <c r="I25" s="236"/>
      <c r="J25" s="202"/>
      <c r="K25" s="237"/>
    </row>
    <row r="26" spans="2:11">
      <c r="B26" s="201"/>
      <c r="C26" s="202"/>
      <c r="D26" s="202"/>
      <c r="E26" s="827" t="str">
        <f>E5</f>
        <v>1 - ZTI- vodovod</v>
      </c>
      <c r="F26" s="827"/>
      <c r="G26" s="827"/>
      <c r="H26" s="827"/>
      <c r="I26" s="236"/>
      <c r="J26" s="202"/>
      <c r="K26" s="237"/>
    </row>
    <row r="27" spans="2:11">
      <c r="B27" s="201"/>
      <c r="C27" s="202"/>
      <c r="D27" s="202"/>
      <c r="E27" s="202"/>
      <c r="F27" s="202"/>
      <c r="G27" s="202"/>
      <c r="H27" s="202"/>
      <c r="I27" s="236"/>
      <c r="J27" s="202"/>
      <c r="K27" s="237"/>
    </row>
    <row r="28" spans="2:11">
      <c r="B28" s="201"/>
      <c r="C28" s="257" t="s">
        <v>151</v>
      </c>
      <c r="D28" s="202"/>
      <c r="E28" s="202"/>
      <c r="F28" s="202"/>
      <c r="G28" s="202"/>
      <c r="H28" s="202"/>
      <c r="I28" s="236"/>
      <c r="J28" s="258" t="s">
        <v>152</v>
      </c>
      <c r="K28" s="237"/>
    </row>
    <row r="29" spans="2:11">
      <c r="B29" s="201"/>
      <c r="C29" s="202"/>
      <c r="D29" s="202"/>
      <c r="E29" s="202"/>
      <c r="F29" s="202"/>
      <c r="G29" s="202"/>
      <c r="H29" s="202"/>
      <c r="I29" s="236"/>
      <c r="J29" s="202"/>
      <c r="K29" s="237"/>
    </row>
    <row r="30" spans="2:11" ht="15.75">
      <c r="B30" s="201"/>
      <c r="C30" s="259" t="s">
        <v>1089</v>
      </c>
      <c r="D30" s="202"/>
      <c r="E30" s="202"/>
      <c r="F30" s="202"/>
      <c r="G30" s="202"/>
      <c r="H30" s="202"/>
      <c r="I30" s="236"/>
      <c r="J30" s="227">
        <f>SUM(J31:J43)</f>
        <v>0</v>
      </c>
      <c r="K30" s="237"/>
    </row>
    <row r="31" spans="2:11" ht="32.25" customHeight="1">
      <c r="B31" s="260"/>
      <c r="C31" s="261"/>
      <c r="D31" s="262">
        <f>E54</f>
        <v>1</v>
      </c>
      <c r="E31" s="263"/>
      <c r="F31" s="846" t="str">
        <f>F54</f>
        <v>Vodovodní potrubí třívrstvé PP RCT (cirkulace - CV),  včetně tvarovek, kotvích prvků a montáže</v>
      </c>
      <c r="G31" s="846"/>
      <c r="H31" s="846"/>
      <c r="I31" s="846"/>
      <c r="J31" s="264">
        <f>J54</f>
        <v>0</v>
      </c>
      <c r="K31" s="265"/>
    </row>
    <row r="32" spans="2:11" ht="32.25" customHeight="1">
      <c r="B32" s="260"/>
      <c r="C32" s="261"/>
      <c r="D32" s="262">
        <f>E57</f>
        <v>2</v>
      </c>
      <c r="E32" s="263"/>
      <c r="F32" s="846" t="str">
        <f>F57</f>
        <v>Vodovodní potrubí ocelové závitové bezešvé (studená požární voda - PV),  včetně tvarovek, kotvích prvků a montáže</v>
      </c>
      <c r="G32" s="846"/>
      <c r="H32" s="846"/>
      <c r="I32" s="846"/>
      <c r="J32" s="264">
        <f>J57</f>
        <v>0</v>
      </c>
      <c r="K32" s="265"/>
    </row>
    <row r="33" spans="2:11" ht="32.25" customHeight="1">
      <c r="B33" s="260"/>
      <c r="C33" s="261"/>
      <c r="D33" s="262">
        <f>E60</f>
        <v>3</v>
      </c>
      <c r="E33" s="263"/>
      <c r="F33" s="846" t="str">
        <f>F60</f>
        <v>Vodovodní potrubí třívrstvé PP RCT (studená voda - SV),  včetně tvarovek, kotvích prvků a montáže</v>
      </c>
      <c r="G33" s="846"/>
      <c r="H33" s="846"/>
      <c r="I33" s="846"/>
      <c r="J33" s="264">
        <f>J60</f>
        <v>0</v>
      </c>
      <c r="K33" s="265"/>
    </row>
    <row r="34" spans="2:11" ht="32.25" customHeight="1">
      <c r="B34" s="260"/>
      <c r="C34" s="261"/>
      <c r="D34" s="262">
        <f>E65</f>
        <v>4</v>
      </c>
      <c r="E34" s="263"/>
      <c r="F34" s="846" t="str">
        <f>F65</f>
        <v>Vodovodní potrubí třívrstvé PPR RCT (teplá voda - TV),  včetně tvarovek, kotvích prvků a montáže</v>
      </c>
      <c r="G34" s="846"/>
      <c r="H34" s="846"/>
      <c r="I34" s="846"/>
      <c r="J34" s="264">
        <f>J65</f>
        <v>0</v>
      </c>
      <c r="K34" s="265"/>
    </row>
    <row r="35" spans="2:11" ht="29.25" customHeight="1">
      <c r="B35" s="260"/>
      <c r="C35" s="261"/>
      <c r="D35" s="262">
        <f>E69</f>
        <v>5</v>
      </c>
      <c r="E35" s="263"/>
      <c r="F35" s="846" t="str">
        <f>F69</f>
        <v>Vodovodní potrubí PE 100 RC SDR 11 v zemi/v podlaze spojované elektrotvarovkami (studená voda SV),  včetně tvarovek a montáže</v>
      </c>
      <c r="G35" s="846"/>
      <c r="H35" s="846"/>
      <c r="I35" s="846"/>
      <c r="J35" s="264">
        <f>J69</f>
        <v>0</v>
      </c>
      <c r="K35" s="265"/>
    </row>
    <row r="36" spans="2:11" ht="32.25" customHeight="1">
      <c r="B36" s="260"/>
      <c r="C36" s="261"/>
      <c r="D36" s="262">
        <f>E72</f>
        <v>6</v>
      </c>
      <c r="E36" s="263"/>
      <c r="F36" s="846" t="str">
        <f>F72</f>
        <v>Izolace potrubí, vodovodní potrubí cirkulace ( CV ) -  termoizolační trubice z PE pěny</v>
      </c>
      <c r="G36" s="846"/>
      <c r="H36" s="846"/>
      <c r="I36" s="846"/>
      <c r="J36" s="264">
        <f>J72</f>
        <v>0</v>
      </c>
      <c r="K36" s="265"/>
    </row>
    <row r="37" spans="2:11" ht="32.25" customHeight="1">
      <c r="B37" s="260"/>
      <c r="C37" s="261"/>
      <c r="D37" s="262">
        <f>E75</f>
        <v>7</v>
      </c>
      <c r="E37" s="263"/>
      <c r="F37" s="846" t="str">
        <f>F75</f>
        <v xml:space="preserve">Izolace potrubí, vodovodní potrubí v podlaze/ext. stěně ( SV ) - trubice z minerální vlny s hliníkovou folií </v>
      </c>
      <c r="G37" s="846"/>
      <c r="H37" s="846"/>
      <c r="I37" s="846"/>
      <c r="J37" s="264">
        <f>J75</f>
        <v>0</v>
      </c>
      <c r="K37" s="265"/>
    </row>
    <row r="38" spans="2:11" ht="32.25" customHeight="1">
      <c r="B38" s="260"/>
      <c r="C38" s="261"/>
      <c r="D38" s="262">
        <f>E77</f>
        <v>8</v>
      </c>
      <c r="E38" s="263"/>
      <c r="F38" s="846" t="str">
        <f>F77</f>
        <v>Izolace potrubí, vodovodní potrubí studené vody ( SV ) - termoizolační trubice z PE pěny</v>
      </c>
      <c r="G38" s="846"/>
      <c r="H38" s="846"/>
      <c r="I38" s="846"/>
      <c r="J38" s="264">
        <f>J77</f>
        <v>0</v>
      </c>
      <c r="K38" s="265"/>
    </row>
    <row r="39" spans="2:11" ht="32.25" customHeight="1">
      <c r="B39" s="260"/>
      <c r="C39" s="261"/>
      <c r="D39" s="262">
        <f>E82</f>
        <v>9</v>
      </c>
      <c r="E39" s="263"/>
      <c r="F39" s="846" t="str">
        <f>F82</f>
        <v>Izolace potrubí, vodovodní potrubí teplé vody ( TV ) - termoizolační trubice z PE pěny</v>
      </c>
      <c r="G39" s="846"/>
      <c r="H39" s="846"/>
      <c r="I39" s="846"/>
      <c r="J39" s="264">
        <f>J82</f>
        <v>0</v>
      </c>
      <c r="K39" s="265"/>
    </row>
    <row r="40" spans="2:11" ht="32.25" customHeight="1">
      <c r="B40" s="260"/>
      <c r="C40" s="261"/>
      <c r="D40" s="262">
        <f>E86</f>
        <v>10</v>
      </c>
      <c r="E40" s="263"/>
      <c r="F40" s="846" t="str">
        <f>F86</f>
        <v>Armatury - Vodovod včetně příslušenství a montáže</v>
      </c>
      <c r="G40" s="846"/>
      <c r="H40" s="846"/>
      <c r="I40" s="846"/>
      <c r="J40" s="264">
        <f>J86</f>
        <v>0</v>
      </c>
      <c r="K40" s="265"/>
    </row>
    <row r="41" spans="2:11" ht="32.25" customHeight="1">
      <c r="B41" s="260"/>
      <c r="C41" s="261"/>
      <c r="D41" s="262">
        <f>E101</f>
        <v>11</v>
      </c>
      <c r="E41" s="263"/>
      <c r="F41" s="846" t="str">
        <f>F101</f>
        <v>Armatury - Ohřev TV</v>
      </c>
      <c r="G41" s="846"/>
      <c r="H41" s="846"/>
      <c r="I41" s="846"/>
      <c r="J41" s="264">
        <f>J101</f>
        <v>0</v>
      </c>
      <c r="K41" s="265"/>
    </row>
    <row r="42" spans="2:11" ht="32.25" customHeight="1">
      <c r="B42" s="260"/>
      <c r="C42" s="261"/>
      <c r="D42" s="262">
        <f>E115</f>
        <v>12</v>
      </c>
      <c r="E42" s="263"/>
      <c r="F42" s="846" t="str">
        <f>F115</f>
        <v>Práce a prvky vykázané v rámci stavební části</v>
      </c>
      <c r="G42" s="846"/>
      <c r="H42" s="846"/>
      <c r="I42" s="846"/>
      <c r="J42" s="264">
        <f>J115</f>
        <v>0</v>
      </c>
      <c r="K42" s="265"/>
    </row>
    <row r="43" spans="2:11" ht="32.25" customHeight="1">
      <c r="B43" s="260"/>
      <c r="C43" s="261"/>
      <c r="D43" s="262">
        <f>E118</f>
        <v>13</v>
      </c>
      <c r="E43" s="263"/>
      <c r="F43" s="846" t="str">
        <f>F118</f>
        <v>Zkoušky  a uvedení do provozu</v>
      </c>
      <c r="G43" s="846"/>
      <c r="H43" s="846"/>
      <c r="I43" s="846"/>
      <c r="J43" s="264">
        <f>J118</f>
        <v>0</v>
      </c>
      <c r="K43" s="265"/>
    </row>
    <row r="44" spans="2:11">
      <c r="B44" s="201"/>
      <c r="C44" s="202"/>
      <c r="D44" s="202"/>
      <c r="E44" s="202"/>
      <c r="F44" s="202"/>
      <c r="G44" s="202"/>
      <c r="H44" s="202"/>
      <c r="I44" s="236"/>
      <c r="J44" s="202"/>
      <c r="K44" s="237"/>
    </row>
    <row r="45" spans="2:11">
      <c r="B45" s="212"/>
      <c r="C45" s="213"/>
      <c r="D45" s="213"/>
      <c r="E45" s="213"/>
      <c r="F45" s="213"/>
      <c r="G45" s="213"/>
      <c r="H45" s="213"/>
      <c r="I45" s="253"/>
      <c r="J45" s="213"/>
      <c r="K45" s="254"/>
    </row>
    <row r="46" spans="2:11">
      <c r="I46" s="234"/>
    </row>
    <row r="47" spans="2:11">
      <c r="I47" s="234"/>
    </row>
    <row r="48" spans="2:11">
      <c r="I48" s="234"/>
    </row>
    <row r="49" spans="2:11">
      <c r="B49" s="214"/>
      <c r="C49" s="215"/>
      <c r="D49" s="215"/>
      <c r="E49" s="215"/>
      <c r="F49" s="215"/>
      <c r="G49" s="215"/>
      <c r="H49" s="215"/>
      <c r="I49" s="255"/>
      <c r="J49" s="215"/>
      <c r="K49" s="256"/>
    </row>
    <row r="50" spans="2:11" ht="18">
      <c r="B50" s="201"/>
      <c r="C50" s="194" t="s">
        <v>179</v>
      </c>
      <c r="D50" s="202"/>
      <c r="E50" s="202"/>
      <c r="F50" s="202"/>
      <c r="G50" s="202"/>
      <c r="H50" s="202"/>
      <c r="I50" s="236"/>
      <c r="J50" s="202"/>
      <c r="K50" s="237"/>
    </row>
    <row r="51" spans="2:11">
      <c r="B51" s="201"/>
      <c r="C51" s="202"/>
      <c r="D51" s="202"/>
      <c r="E51" s="202"/>
      <c r="F51" s="202"/>
      <c r="G51" s="202"/>
      <c r="H51" s="202"/>
      <c r="I51" s="236"/>
      <c r="J51" s="202"/>
      <c r="K51" s="237"/>
    </row>
    <row r="52" spans="2:11">
      <c r="B52" s="266"/>
      <c r="C52" s="267" t="s">
        <v>180</v>
      </c>
      <c r="D52" s="268" t="s">
        <v>58</v>
      </c>
      <c r="E52" s="268" t="s">
        <v>54</v>
      </c>
      <c r="F52" s="268" t="s">
        <v>55</v>
      </c>
      <c r="G52" s="268" t="s">
        <v>181</v>
      </c>
      <c r="H52" s="268" t="s">
        <v>182</v>
      </c>
      <c r="I52" s="268" t="s">
        <v>183</v>
      </c>
      <c r="J52" s="268" t="s">
        <v>152</v>
      </c>
      <c r="K52" s="269" t="s">
        <v>184</v>
      </c>
    </row>
    <row r="53" spans="2:11">
      <c r="B53" s="201"/>
      <c r="C53" s="270" t="s">
        <v>191</v>
      </c>
      <c r="D53" s="271"/>
      <c r="E53" s="271"/>
      <c r="F53" s="271"/>
      <c r="G53" s="271"/>
      <c r="H53" s="271"/>
      <c r="I53" s="271"/>
      <c r="J53" s="272">
        <f>J54+J57+J60+J65+J72+J75+J77+J86+J101+J115+J118+J69+J82</f>
        <v>0</v>
      </c>
      <c r="K53" s="273"/>
    </row>
    <row r="54" spans="2:11" ht="35.25" customHeight="1">
      <c r="B54" s="274"/>
      <c r="C54" s="275"/>
      <c r="D54" s="276"/>
      <c r="E54" s="276">
        <v>1</v>
      </c>
      <c r="F54" s="845" t="s">
        <v>1094</v>
      </c>
      <c r="G54" s="845"/>
      <c r="H54" s="845"/>
      <c r="I54" s="277"/>
      <c r="J54" s="278">
        <f>SUM(J55:J56)</f>
        <v>0</v>
      </c>
      <c r="K54" s="279" t="s">
        <v>1095</v>
      </c>
    </row>
    <row r="55" spans="2:11">
      <c r="B55" s="280"/>
      <c r="C55" s="281">
        <v>1</v>
      </c>
      <c r="D55" s="281"/>
      <c r="E55" s="282"/>
      <c r="F55" s="283" t="s">
        <v>1096</v>
      </c>
      <c r="G55" s="284" t="s">
        <v>761</v>
      </c>
      <c r="H55" s="285">
        <v>40</v>
      </c>
      <c r="I55" s="286"/>
      <c r="J55" s="286">
        <f>ROUND(I55*H55,2)</f>
        <v>0</v>
      </c>
      <c r="K55" s="287" t="s">
        <v>1</v>
      </c>
    </row>
    <row r="56" spans="2:11">
      <c r="B56" s="280"/>
      <c r="C56" s="281">
        <v>2</v>
      </c>
      <c r="D56" s="281"/>
      <c r="E56" s="282"/>
      <c r="F56" s="283" t="s">
        <v>1097</v>
      </c>
      <c r="G56" s="284" t="s">
        <v>761</v>
      </c>
      <c r="H56" s="285">
        <v>5</v>
      </c>
      <c r="I56" s="286"/>
      <c r="J56" s="286">
        <f>ROUND(I56*H56,2)</f>
        <v>0</v>
      </c>
      <c r="K56" s="287"/>
    </row>
    <row r="57" spans="2:11" ht="40.5" customHeight="1">
      <c r="B57" s="274"/>
      <c r="C57" s="275"/>
      <c r="D57" s="276"/>
      <c r="E57" s="276">
        <v>2</v>
      </c>
      <c r="F57" s="844" t="s">
        <v>1098</v>
      </c>
      <c r="G57" s="844"/>
      <c r="H57" s="844"/>
      <c r="I57" s="277"/>
      <c r="J57" s="278">
        <f>SUM(J58:J59)</f>
        <v>0</v>
      </c>
      <c r="K57" s="279"/>
    </row>
    <row r="58" spans="2:11">
      <c r="B58" s="280"/>
      <c r="C58" s="281">
        <v>3</v>
      </c>
      <c r="D58" s="281"/>
      <c r="E58" s="282"/>
      <c r="F58" s="283" t="s">
        <v>1099</v>
      </c>
      <c r="G58" s="284" t="s">
        <v>761</v>
      </c>
      <c r="H58" s="285">
        <v>25</v>
      </c>
      <c r="I58" s="286"/>
      <c r="J58" s="286">
        <f>ROUND(I58*H58,2)</f>
        <v>0</v>
      </c>
      <c r="K58" s="287"/>
    </row>
    <row r="59" spans="2:11">
      <c r="B59" s="280"/>
      <c r="C59" s="281">
        <v>4</v>
      </c>
      <c r="D59" s="281"/>
      <c r="E59" s="282"/>
      <c r="F59" s="283" t="s">
        <v>1100</v>
      </c>
      <c r="G59" s="284" t="s">
        <v>761</v>
      </c>
      <c r="H59" s="285">
        <v>5</v>
      </c>
      <c r="I59" s="286"/>
      <c r="J59" s="286">
        <f>ROUND(I59*H59,2)</f>
        <v>0</v>
      </c>
      <c r="K59" s="287"/>
    </row>
    <row r="60" spans="2:11" ht="42" customHeight="1">
      <c r="B60" s="274"/>
      <c r="C60" s="275"/>
      <c r="D60" s="276"/>
      <c r="E60" s="276">
        <v>3</v>
      </c>
      <c r="F60" s="844" t="s">
        <v>1101</v>
      </c>
      <c r="G60" s="844"/>
      <c r="H60" s="844"/>
      <c r="I60" s="277"/>
      <c r="J60" s="278">
        <f>SUM(J61:J64)</f>
        <v>0</v>
      </c>
      <c r="K60" s="279"/>
    </row>
    <row r="61" spans="2:11">
      <c r="B61" s="280"/>
      <c r="C61" s="281">
        <v>5</v>
      </c>
      <c r="D61" s="281"/>
      <c r="E61" s="282"/>
      <c r="F61" s="283" t="s">
        <v>1102</v>
      </c>
      <c r="G61" s="284" t="s">
        <v>761</v>
      </c>
      <c r="H61" s="285">
        <v>35</v>
      </c>
      <c r="I61" s="286"/>
      <c r="J61" s="286">
        <f>ROUND(I61*H61,2)</f>
        <v>0</v>
      </c>
      <c r="K61" s="287"/>
    </row>
    <row r="62" spans="2:11">
      <c r="B62" s="280"/>
      <c r="C62" s="281">
        <v>6</v>
      </c>
      <c r="D62" s="281"/>
      <c r="E62" s="282"/>
      <c r="F62" s="283" t="s">
        <v>1103</v>
      </c>
      <c r="G62" s="284" t="s">
        <v>761</v>
      </c>
      <c r="H62" s="285">
        <v>40</v>
      </c>
      <c r="I62" s="286"/>
      <c r="J62" s="286">
        <f>ROUND(I62*H62,2)</f>
        <v>0</v>
      </c>
      <c r="K62" s="287"/>
    </row>
    <row r="63" spans="2:11">
      <c r="B63" s="280"/>
      <c r="C63" s="281">
        <v>7</v>
      </c>
      <c r="D63" s="281"/>
      <c r="E63" s="282"/>
      <c r="F63" s="283" t="s">
        <v>1104</v>
      </c>
      <c r="G63" s="284" t="s">
        <v>761</v>
      </c>
      <c r="H63" s="285">
        <v>10</v>
      </c>
      <c r="I63" s="286"/>
      <c r="J63" s="286">
        <f>ROUND(I63*H63,2)</f>
        <v>0</v>
      </c>
      <c r="K63" s="287"/>
    </row>
    <row r="64" spans="2:11">
      <c r="B64" s="280"/>
      <c r="C64" s="281">
        <v>8</v>
      </c>
      <c r="D64" s="281"/>
      <c r="E64" s="282"/>
      <c r="F64" s="283" t="s">
        <v>1105</v>
      </c>
      <c r="G64" s="284" t="s">
        <v>761</v>
      </c>
      <c r="H64" s="285">
        <v>5</v>
      </c>
      <c r="I64" s="286"/>
      <c r="J64" s="286">
        <f>ROUND(I64*H64,2)</f>
        <v>0</v>
      </c>
      <c r="K64" s="287"/>
    </row>
    <row r="65" spans="2:11" ht="36.75" customHeight="1">
      <c r="B65" s="274"/>
      <c r="C65" s="275"/>
      <c r="D65" s="276"/>
      <c r="E65" s="276">
        <v>4</v>
      </c>
      <c r="F65" s="844" t="s">
        <v>1106</v>
      </c>
      <c r="G65" s="844"/>
      <c r="H65" s="844"/>
      <c r="I65" s="277"/>
      <c r="J65" s="278">
        <f>SUM(J66:J68)</f>
        <v>0</v>
      </c>
      <c r="K65" s="279"/>
    </row>
    <row r="66" spans="2:11">
      <c r="B66" s="274"/>
      <c r="C66" s="281">
        <v>9</v>
      </c>
      <c r="D66" s="281"/>
      <c r="E66" s="282"/>
      <c r="F66" s="283" t="s">
        <v>1107</v>
      </c>
      <c r="G66" s="284" t="s">
        <v>761</v>
      </c>
      <c r="H66" s="285">
        <v>25</v>
      </c>
      <c r="I66" s="286"/>
      <c r="J66" s="286">
        <f>ROUND(I66*H66,2)</f>
        <v>0</v>
      </c>
      <c r="K66" s="287"/>
    </row>
    <row r="67" spans="2:11">
      <c r="B67" s="274"/>
      <c r="C67" s="281">
        <v>10</v>
      </c>
      <c r="D67" s="281"/>
      <c r="E67" s="282"/>
      <c r="F67" s="283" t="s">
        <v>1108</v>
      </c>
      <c r="G67" s="284" t="s">
        <v>761</v>
      </c>
      <c r="H67" s="285">
        <v>35</v>
      </c>
      <c r="I67" s="286"/>
      <c r="J67" s="286">
        <f>ROUND(I67*H67,2)</f>
        <v>0</v>
      </c>
      <c r="K67" s="287"/>
    </row>
    <row r="68" spans="2:11">
      <c r="B68" s="274"/>
      <c r="C68" s="281">
        <v>11</v>
      </c>
      <c r="D68" s="281"/>
      <c r="E68" s="282"/>
      <c r="F68" s="283" t="s">
        <v>1109</v>
      </c>
      <c r="G68" s="284" t="s">
        <v>761</v>
      </c>
      <c r="H68" s="285">
        <v>5</v>
      </c>
      <c r="I68" s="286"/>
      <c r="J68" s="286">
        <f>ROUND(I68*H68,2)</f>
        <v>0</v>
      </c>
      <c r="K68" s="287"/>
    </row>
    <row r="69" spans="2:11" ht="33.75" customHeight="1">
      <c r="B69" s="280"/>
      <c r="C69" s="275"/>
      <c r="D69" s="276"/>
      <c r="E69" s="276">
        <v>5</v>
      </c>
      <c r="F69" s="844" t="s">
        <v>1110</v>
      </c>
      <c r="G69" s="844"/>
      <c r="H69" s="844"/>
      <c r="I69" s="277"/>
      <c r="J69" s="278">
        <f>SUM(J70:J71)</f>
        <v>0</v>
      </c>
      <c r="K69" s="279"/>
    </row>
    <row r="70" spans="2:11">
      <c r="B70" s="280"/>
      <c r="C70" s="281">
        <v>22</v>
      </c>
      <c r="D70" s="281"/>
      <c r="E70" s="282"/>
      <c r="F70" s="283" t="s">
        <v>1111</v>
      </c>
      <c r="G70" s="284" t="s">
        <v>761</v>
      </c>
      <c r="H70" s="285">
        <v>10</v>
      </c>
      <c r="I70" s="286"/>
      <c r="J70" s="286">
        <f>ROUND(I70*H70,2)</f>
        <v>0</v>
      </c>
      <c r="K70" s="287"/>
    </row>
    <row r="71" spans="2:11">
      <c r="B71" s="280"/>
      <c r="C71" s="281">
        <v>22</v>
      </c>
      <c r="D71" s="281"/>
      <c r="E71" s="282"/>
      <c r="F71" s="283" t="s">
        <v>1112</v>
      </c>
      <c r="G71" s="284" t="s">
        <v>761</v>
      </c>
      <c r="H71" s="285">
        <v>30</v>
      </c>
      <c r="I71" s="286"/>
      <c r="J71" s="286">
        <f>ROUND(I71*H71,2)</f>
        <v>0</v>
      </c>
      <c r="K71" s="287"/>
    </row>
    <row r="72" spans="2:11" ht="36" customHeight="1">
      <c r="B72" s="274"/>
      <c r="C72" s="288"/>
      <c r="D72" s="289"/>
      <c r="E72" s="289">
        <v>6</v>
      </c>
      <c r="F72" s="843" t="s">
        <v>1113</v>
      </c>
      <c r="G72" s="843"/>
      <c r="H72" s="843"/>
      <c r="I72" s="290"/>
      <c r="J72" s="291">
        <f>SUM(J73:J74)</f>
        <v>0</v>
      </c>
      <c r="K72" s="292"/>
    </row>
    <row r="73" spans="2:11">
      <c r="B73" s="280"/>
      <c r="C73" s="293">
        <v>23</v>
      </c>
      <c r="D73" s="293"/>
      <c r="E73" s="294"/>
      <c r="F73" s="295" t="s">
        <v>1114</v>
      </c>
      <c r="G73" s="296" t="s">
        <v>761</v>
      </c>
      <c r="H73" s="297">
        <f>H55</f>
        <v>40</v>
      </c>
      <c r="I73" s="298"/>
      <c r="J73" s="298">
        <f>ROUND(I73*H73,2)</f>
        <v>0</v>
      </c>
      <c r="K73" s="299"/>
    </row>
    <row r="74" spans="2:11">
      <c r="B74" s="280"/>
      <c r="C74" s="293">
        <v>24</v>
      </c>
      <c r="D74" s="293"/>
      <c r="E74" s="294"/>
      <c r="F74" s="295" t="s">
        <v>1115</v>
      </c>
      <c r="G74" s="296" t="s">
        <v>761</v>
      </c>
      <c r="H74" s="297">
        <f>H56</f>
        <v>5</v>
      </c>
      <c r="I74" s="298"/>
      <c r="J74" s="298">
        <f>ROUND(I74*H74,2)</f>
        <v>0</v>
      </c>
      <c r="K74" s="299"/>
    </row>
    <row r="75" spans="2:11" ht="41.25" customHeight="1">
      <c r="B75" s="274"/>
      <c r="C75" s="288"/>
      <c r="D75" s="289"/>
      <c r="E75" s="289">
        <v>7</v>
      </c>
      <c r="F75" s="843" t="s">
        <v>1116</v>
      </c>
      <c r="G75" s="843"/>
      <c r="H75" s="843"/>
      <c r="I75" s="290"/>
      <c r="J75" s="291">
        <f>SUM(J76:J76)</f>
        <v>0</v>
      </c>
      <c r="K75" s="292"/>
    </row>
    <row r="76" spans="2:11">
      <c r="B76" s="274"/>
      <c r="C76" s="293">
        <v>28</v>
      </c>
      <c r="D76" s="293"/>
      <c r="E76" s="294"/>
      <c r="F76" s="295" t="s">
        <v>1117</v>
      </c>
      <c r="G76" s="296" t="s">
        <v>761</v>
      </c>
      <c r="H76" s="297">
        <v>25</v>
      </c>
      <c r="I76" s="298"/>
      <c r="J76" s="298">
        <f>ROUND(I76*H76,2)</f>
        <v>0</v>
      </c>
      <c r="K76" s="299"/>
    </row>
    <row r="77" spans="2:11" ht="39.75" customHeight="1">
      <c r="B77" s="274"/>
      <c r="C77" s="288"/>
      <c r="D77" s="289"/>
      <c r="E77" s="289">
        <v>8</v>
      </c>
      <c r="F77" s="843" t="s">
        <v>1118</v>
      </c>
      <c r="G77" s="843"/>
      <c r="H77" s="843"/>
      <c r="I77" s="290"/>
      <c r="J77" s="291">
        <f>SUM(J78:J81)</f>
        <v>0</v>
      </c>
      <c r="K77" s="292"/>
    </row>
    <row r="78" spans="2:11">
      <c r="B78" s="280"/>
      <c r="C78" s="293">
        <v>30</v>
      </c>
      <c r="D78" s="293"/>
      <c r="E78" s="294"/>
      <c r="F78" s="295" t="s">
        <v>1119</v>
      </c>
      <c r="G78" s="296" t="s">
        <v>761</v>
      </c>
      <c r="H78" s="297">
        <f>H61</f>
        <v>35</v>
      </c>
      <c r="I78" s="298"/>
      <c r="J78" s="298">
        <f>ROUND(I78*H78,2)</f>
        <v>0</v>
      </c>
      <c r="K78" s="299"/>
    </row>
    <row r="79" spans="2:11">
      <c r="B79" s="280"/>
      <c r="C79" s="293">
        <v>31</v>
      </c>
      <c r="D79" s="293"/>
      <c r="E79" s="294"/>
      <c r="F79" s="295" t="s">
        <v>1120</v>
      </c>
      <c r="G79" s="296" t="s">
        <v>761</v>
      </c>
      <c r="H79" s="297">
        <f>H62</f>
        <v>40</v>
      </c>
      <c r="I79" s="298"/>
      <c r="J79" s="298">
        <f>ROUND(I79*H79,2)</f>
        <v>0</v>
      </c>
      <c r="K79" s="299"/>
    </row>
    <row r="80" spans="2:11">
      <c r="B80" s="280"/>
      <c r="C80" s="293">
        <v>32</v>
      </c>
      <c r="D80" s="293"/>
      <c r="E80" s="294"/>
      <c r="F80" s="295" t="s">
        <v>1121</v>
      </c>
      <c r="G80" s="296" t="s">
        <v>761</v>
      </c>
      <c r="H80" s="297">
        <f>H63</f>
        <v>10</v>
      </c>
      <c r="I80" s="298"/>
      <c r="J80" s="298">
        <f>ROUND(I80*H80,2)</f>
        <v>0</v>
      </c>
      <c r="K80" s="299"/>
    </row>
    <row r="81" spans="2:11">
      <c r="B81" s="280"/>
      <c r="C81" s="293">
        <v>33</v>
      </c>
      <c r="D81" s="293"/>
      <c r="E81" s="294"/>
      <c r="F81" s="295" t="s">
        <v>1122</v>
      </c>
      <c r="G81" s="296" t="s">
        <v>761</v>
      </c>
      <c r="H81" s="297">
        <f>H64</f>
        <v>5</v>
      </c>
      <c r="I81" s="298"/>
      <c r="J81" s="298">
        <f>ROUND(I81*H81,2)</f>
        <v>0</v>
      </c>
      <c r="K81" s="299"/>
    </row>
    <row r="82" spans="2:11" ht="41.25" customHeight="1">
      <c r="B82" s="274"/>
      <c r="C82" s="288"/>
      <c r="D82" s="289"/>
      <c r="E82" s="289">
        <v>9</v>
      </c>
      <c r="F82" s="843" t="s">
        <v>1123</v>
      </c>
      <c r="G82" s="843"/>
      <c r="H82" s="843"/>
      <c r="I82" s="290"/>
      <c r="J82" s="291">
        <f>SUM(J83:J85)</f>
        <v>0</v>
      </c>
      <c r="K82" s="292"/>
    </row>
    <row r="83" spans="2:11">
      <c r="B83" s="280"/>
      <c r="C83" s="293">
        <v>36</v>
      </c>
      <c r="D83" s="293"/>
      <c r="E83" s="294"/>
      <c r="F83" s="295" t="s">
        <v>1124</v>
      </c>
      <c r="G83" s="296" t="s">
        <v>761</v>
      </c>
      <c r="H83" s="297">
        <f>H66</f>
        <v>25</v>
      </c>
      <c r="I83" s="298"/>
      <c r="J83" s="298">
        <f>ROUND(I83*H83,2)</f>
        <v>0</v>
      </c>
      <c r="K83" s="299"/>
    </row>
    <row r="84" spans="2:11">
      <c r="B84" s="280"/>
      <c r="C84" s="293">
        <v>37</v>
      </c>
      <c r="D84" s="293"/>
      <c r="E84" s="294"/>
      <c r="F84" s="295" t="s">
        <v>1115</v>
      </c>
      <c r="G84" s="296" t="s">
        <v>761</v>
      </c>
      <c r="H84" s="297">
        <f>H67</f>
        <v>35</v>
      </c>
      <c r="I84" s="298"/>
      <c r="J84" s="298">
        <f>ROUND(I84*H84,2)</f>
        <v>0</v>
      </c>
      <c r="K84" s="299"/>
    </row>
    <row r="85" spans="2:11">
      <c r="B85" s="280"/>
      <c r="C85" s="293">
        <v>38</v>
      </c>
      <c r="D85" s="293"/>
      <c r="E85" s="294"/>
      <c r="F85" s="295" t="s">
        <v>1125</v>
      </c>
      <c r="G85" s="296" t="s">
        <v>761</v>
      </c>
      <c r="H85" s="297">
        <f>H68</f>
        <v>5</v>
      </c>
      <c r="I85" s="298"/>
      <c r="J85" s="298">
        <f>ROUND(I85*H85,2)</f>
        <v>0</v>
      </c>
      <c r="K85" s="299"/>
    </row>
    <row r="86" spans="2:11" ht="24" customHeight="1">
      <c r="B86" s="274"/>
      <c r="C86" s="275"/>
      <c r="D86" s="276"/>
      <c r="E86" s="276">
        <v>10</v>
      </c>
      <c r="F86" s="276" t="s">
        <v>1126</v>
      </c>
      <c r="G86" s="275"/>
      <c r="H86" s="275"/>
      <c r="I86" s="277"/>
      <c r="J86" s="278">
        <f>SUM(J87:J100)</f>
        <v>0</v>
      </c>
      <c r="K86" s="279"/>
    </row>
    <row r="87" spans="2:11" ht="24">
      <c r="B87" s="280"/>
      <c r="C87" s="281">
        <v>42</v>
      </c>
      <c r="D87" s="281"/>
      <c r="E87" s="282"/>
      <c r="F87" s="283" t="s">
        <v>1127</v>
      </c>
      <c r="G87" s="284" t="s">
        <v>662</v>
      </c>
      <c r="H87" s="285">
        <v>2</v>
      </c>
      <c r="I87" s="286"/>
      <c r="J87" s="286">
        <f t="shared" ref="J87:J100" si="0">ROUND(I87*H87,2)</f>
        <v>0</v>
      </c>
      <c r="K87" s="287"/>
    </row>
    <row r="88" spans="2:11">
      <c r="B88" s="280"/>
      <c r="C88" s="281">
        <v>43</v>
      </c>
      <c r="D88" s="281"/>
      <c r="E88" s="282"/>
      <c r="F88" s="283" t="s">
        <v>1128</v>
      </c>
      <c r="G88" s="284" t="s">
        <v>844</v>
      </c>
      <c r="H88" s="285">
        <v>2</v>
      </c>
      <c r="I88" s="286"/>
      <c r="J88" s="286">
        <f t="shared" si="0"/>
        <v>0</v>
      </c>
      <c r="K88" s="287"/>
    </row>
    <row r="89" spans="2:11">
      <c r="B89" s="280"/>
      <c r="C89" s="281">
        <v>44</v>
      </c>
      <c r="D89" s="281"/>
      <c r="E89" s="282"/>
      <c r="F89" s="283" t="s">
        <v>1129</v>
      </c>
      <c r="G89" s="284" t="s">
        <v>844</v>
      </c>
      <c r="H89" s="285">
        <v>5</v>
      </c>
      <c r="I89" s="286"/>
      <c r="J89" s="286">
        <f t="shared" si="0"/>
        <v>0</v>
      </c>
      <c r="K89" s="287"/>
    </row>
    <row r="90" spans="2:11">
      <c r="B90" s="280"/>
      <c r="C90" s="281">
        <v>45</v>
      </c>
      <c r="D90" s="281"/>
      <c r="E90" s="282"/>
      <c r="F90" s="283" t="s">
        <v>1130</v>
      </c>
      <c r="G90" s="284" t="s">
        <v>844</v>
      </c>
      <c r="H90" s="285">
        <v>1</v>
      </c>
      <c r="I90" s="286"/>
      <c r="J90" s="286">
        <f t="shared" si="0"/>
        <v>0</v>
      </c>
      <c r="K90" s="287"/>
    </row>
    <row r="91" spans="2:11">
      <c r="B91" s="280"/>
      <c r="C91" s="281">
        <v>47</v>
      </c>
      <c r="D91" s="281"/>
      <c r="E91" s="282"/>
      <c r="F91" s="283" t="s">
        <v>1131</v>
      </c>
      <c r="G91" s="284" t="s">
        <v>844</v>
      </c>
      <c r="H91" s="285">
        <v>1</v>
      </c>
      <c r="I91" s="286"/>
      <c r="J91" s="286">
        <f t="shared" si="0"/>
        <v>0</v>
      </c>
      <c r="K91" s="287"/>
    </row>
    <row r="92" spans="2:11" ht="24">
      <c r="B92" s="280"/>
      <c r="C92" s="281">
        <v>50</v>
      </c>
      <c r="D92" s="281"/>
      <c r="E92" s="282"/>
      <c r="F92" s="283" t="s">
        <v>1132</v>
      </c>
      <c r="G92" s="284" t="s">
        <v>844</v>
      </c>
      <c r="H92" s="285">
        <v>1</v>
      </c>
      <c r="I92" s="286"/>
      <c r="J92" s="286">
        <f t="shared" si="0"/>
        <v>0</v>
      </c>
      <c r="K92" s="287"/>
    </row>
    <row r="93" spans="2:11" ht="24">
      <c r="B93" s="280"/>
      <c r="C93" s="281">
        <v>51</v>
      </c>
      <c r="D93" s="281"/>
      <c r="E93" s="282"/>
      <c r="F93" s="283" t="s">
        <v>1133</v>
      </c>
      <c r="G93" s="284" t="s">
        <v>844</v>
      </c>
      <c r="H93" s="285">
        <v>1</v>
      </c>
      <c r="I93" s="286"/>
      <c r="J93" s="286">
        <f t="shared" si="0"/>
        <v>0</v>
      </c>
      <c r="K93" s="287"/>
    </row>
    <row r="94" spans="2:11" ht="24">
      <c r="B94" s="280"/>
      <c r="C94" s="281">
        <v>52</v>
      </c>
      <c r="D94" s="281"/>
      <c r="E94" s="282"/>
      <c r="F94" s="283" t="s">
        <v>1134</v>
      </c>
      <c r="G94" s="284" t="s">
        <v>844</v>
      </c>
      <c r="H94" s="285">
        <v>2</v>
      </c>
      <c r="I94" s="286"/>
      <c r="J94" s="286">
        <f t="shared" si="0"/>
        <v>0</v>
      </c>
      <c r="K94" s="287"/>
    </row>
    <row r="95" spans="2:11" ht="24">
      <c r="B95" s="280"/>
      <c r="C95" s="281">
        <v>55</v>
      </c>
      <c r="D95" s="281"/>
      <c r="E95" s="282"/>
      <c r="F95" s="283" t="s">
        <v>1135</v>
      </c>
      <c r="G95" s="284" t="s">
        <v>844</v>
      </c>
      <c r="H95" s="285">
        <v>2</v>
      </c>
      <c r="I95" s="286"/>
      <c r="J95" s="286">
        <f t="shared" si="0"/>
        <v>0</v>
      </c>
      <c r="K95" s="287"/>
    </row>
    <row r="96" spans="2:11" ht="24">
      <c r="B96" s="280"/>
      <c r="C96" s="281">
        <v>56</v>
      </c>
      <c r="D96" s="281"/>
      <c r="E96" s="282"/>
      <c r="F96" s="283" t="s">
        <v>1136</v>
      </c>
      <c r="G96" s="284" t="s">
        <v>844</v>
      </c>
      <c r="H96" s="285">
        <v>2</v>
      </c>
      <c r="I96" s="286"/>
      <c r="J96" s="286">
        <f t="shared" si="0"/>
        <v>0</v>
      </c>
      <c r="K96" s="287"/>
    </row>
    <row r="97" spans="2:11">
      <c r="B97" s="280"/>
      <c r="C97" s="281">
        <v>58</v>
      </c>
      <c r="D97" s="281"/>
      <c r="E97" s="282"/>
      <c r="F97" s="283" t="s">
        <v>1137</v>
      </c>
      <c r="G97" s="284" t="s">
        <v>844</v>
      </c>
      <c r="H97" s="285">
        <v>23</v>
      </c>
      <c r="I97" s="286"/>
      <c r="J97" s="286">
        <f t="shared" si="0"/>
        <v>0</v>
      </c>
      <c r="K97" s="287"/>
    </row>
    <row r="98" spans="2:11">
      <c r="B98" s="280"/>
      <c r="C98" s="281">
        <v>59</v>
      </c>
      <c r="D98" s="281"/>
      <c r="E98" s="282"/>
      <c r="F98" s="283" t="s">
        <v>1138</v>
      </c>
      <c r="G98" s="284" t="s">
        <v>844</v>
      </c>
      <c r="H98" s="285">
        <v>1</v>
      </c>
      <c r="I98" s="286"/>
      <c r="J98" s="286">
        <f t="shared" si="0"/>
        <v>0</v>
      </c>
      <c r="K98" s="287"/>
    </row>
    <row r="99" spans="2:11">
      <c r="B99" s="280"/>
      <c r="C99" s="281"/>
      <c r="D99" s="281"/>
      <c r="E99" s="282"/>
      <c r="F99" s="283" t="s">
        <v>1139</v>
      </c>
      <c r="G99" s="284" t="s">
        <v>844</v>
      </c>
      <c r="H99" s="285">
        <v>5</v>
      </c>
      <c r="I99" s="286"/>
      <c r="J99" s="286">
        <f t="shared" si="0"/>
        <v>0</v>
      </c>
      <c r="K99" s="287"/>
    </row>
    <row r="100" spans="2:11">
      <c r="B100" s="280"/>
      <c r="C100" s="281">
        <v>61</v>
      </c>
      <c r="D100" s="281"/>
      <c r="E100" s="282"/>
      <c r="F100" s="283" t="s">
        <v>1140</v>
      </c>
      <c r="G100" s="284" t="s">
        <v>844</v>
      </c>
      <c r="H100" s="285">
        <v>2</v>
      </c>
      <c r="I100" s="286"/>
      <c r="J100" s="286">
        <f t="shared" si="0"/>
        <v>0</v>
      </c>
      <c r="K100" s="287"/>
    </row>
    <row r="101" spans="2:11" ht="24" customHeight="1">
      <c r="B101" s="274"/>
      <c r="C101" s="288"/>
      <c r="D101" s="289"/>
      <c r="E101" s="289">
        <v>11</v>
      </c>
      <c r="F101" s="289" t="s">
        <v>1141</v>
      </c>
      <c r="G101" s="288"/>
      <c r="H101" s="288"/>
      <c r="I101" s="290"/>
      <c r="J101" s="291">
        <f>SUM(J102:J114)</f>
        <v>0</v>
      </c>
      <c r="K101" s="292"/>
    </row>
    <row r="102" spans="2:11">
      <c r="B102" s="280"/>
      <c r="C102" s="293">
        <v>62</v>
      </c>
      <c r="D102" s="293"/>
      <c r="E102" s="294"/>
      <c r="F102" s="295" t="s">
        <v>1142</v>
      </c>
      <c r="G102" s="296" t="s">
        <v>844</v>
      </c>
      <c r="H102" s="297">
        <v>2</v>
      </c>
      <c r="I102" s="298"/>
      <c r="J102" s="298">
        <f t="shared" ref="J102:J114" si="1">ROUND(I102*H102,2)</f>
        <v>0</v>
      </c>
      <c r="K102" s="299"/>
    </row>
    <row r="103" spans="2:11">
      <c r="B103" s="280"/>
      <c r="C103" s="293">
        <v>63</v>
      </c>
      <c r="D103" s="293"/>
      <c r="E103" s="294"/>
      <c r="F103" s="295" t="s">
        <v>1143</v>
      </c>
      <c r="G103" s="296" t="s">
        <v>844</v>
      </c>
      <c r="H103" s="297">
        <v>1</v>
      </c>
      <c r="I103" s="298"/>
      <c r="J103" s="298">
        <f t="shared" si="1"/>
        <v>0</v>
      </c>
      <c r="K103" s="299"/>
    </row>
    <row r="104" spans="2:11">
      <c r="B104" s="280"/>
      <c r="C104" s="293">
        <v>64</v>
      </c>
      <c r="D104" s="293"/>
      <c r="E104" s="294"/>
      <c r="F104" s="295" t="s">
        <v>1144</v>
      </c>
      <c r="G104" s="296" t="s">
        <v>844</v>
      </c>
      <c r="H104" s="297">
        <v>2</v>
      </c>
      <c r="I104" s="298"/>
      <c r="J104" s="298">
        <f t="shared" si="1"/>
        <v>0</v>
      </c>
      <c r="K104" s="299"/>
    </row>
    <row r="105" spans="2:11">
      <c r="B105" s="280"/>
      <c r="C105" s="293">
        <v>65</v>
      </c>
      <c r="D105" s="293"/>
      <c r="E105" s="294"/>
      <c r="F105" s="295" t="s">
        <v>1145</v>
      </c>
      <c r="G105" s="296" t="s">
        <v>844</v>
      </c>
      <c r="H105" s="297">
        <v>1</v>
      </c>
      <c r="I105" s="298"/>
      <c r="J105" s="298">
        <f t="shared" si="1"/>
        <v>0</v>
      </c>
      <c r="K105" s="299"/>
    </row>
    <row r="106" spans="2:11" ht="24">
      <c r="B106" s="280"/>
      <c r="C106" s="293">
        <v>66</v>
      </c>
      <c r="D106" s="293"/>
      <c r="E106" s="294"/>
      <c r="F106" s="295" t="s">
        <v>1146</v>
      </c>
      <c r="G106" s="296" t="s">
        <v>844</v>
      </c>
      <c r="H106" s="297">
        <v>1</v>
      </c>
      <c r="I106" s="298"/>
      <c r="J106" s="298">
        <f t="shared" si="1"/>
        <v>0</v>
      </c>
      <c r="K106" s="299"/>
    </row>
    <row r="107" spans="2:11">
      <c r="B107" s="280"/>
      <c r="C107" s="293">
        <v>67</v>
      </c>
      <c r="D107" s="293"/>
      <c r="E107" s="294"/>
      <c r="F107" s="295" t="s">
        <v>1147</v>
      </c>
      <c r="G107" s="296" t="s">
        <v>844</v>
      </c>
      <c r="H107" s="297">
        <v>2</v>
      </c>
      <c r="I107" s="298"/>
      <c r="J107" s="298">
        <f t="shared" si="1"/>
        <v>0</v>
      </c>
      <c r="K107" s="299"/>
    </row>
    <row r="108" spans="2:11">
      <c r="B108" s="280"/>
      <c r="C108" s="293">
        <v>68</v>
      </c>
      <c r="D108" s="293"/>
      <c r="E108" s="294"/>
      <c r="F108" s="295" t="s">
        <v>1148</v>
      </c>
      <c r="G108" s="296" t="s">
        <v>844</v>
      </c>
      <c r="H108" s="297">
        <v>1</v>
      </c>
      <c r="I108" s="298"/>
      <c r="J108" s="298">
        <f t="shared" si="1"/>
        <v>0</v>
      </c>
      <c r="K108" s="299"/>
    </row>
    <row r="109" spans="2:11" ht="36">
      <c r="B109" s="280"/>
      <c r="C109" s="293">
        <v>69</v>
      </c>
      <c r="D109" s="293"/>
      <c r="E109" s="294"/>
      <c r="F109" s="295" t="s">
        <v>1149</v>
      </c>
      <c r="G109" s="296" t="s">
        <v>844</v>
      </c>
      <c r="H109" s="297">
        <v>1</v>
      </c>
      <c r="I109" s="298"/>
      <c r="J109" s="298">
        <f t="shared" si="1"/>
        <v>0</v>
      </c>
      <c r="K109" s="299"/>
    </row>
    <row r="110" spans="2:11" ht="24">
      <c r="B110" s="280"/>
      <c r="C110" s="293">
        <v>70</v>
      </c>
      <c r="D110" s="293"/>
      <c r="E110" s="294"/>
      <c r="F110" s="295" t="s">
        <v>1150</v>
      </c>
      <c r="G110" s="296" t="s">
        <v>844</v>
      </c>
      <c r="H110" s="297">
        <v>1</v>
      </c>
      <c r="I110" s="298"/>
      <c r="J110" s="298">
        <f t="shared" si="1"/>
        <v>0</v>
      </c>
      <c r="K110" s="299"/>
    </row>
    <row r="111" spans="2:11">
      <c r="B111" s="280"/>
      <c r="C111" s="293">
        <v>71</v>
      </c>
      <c r="D111" s="293"/>
      <c r="E111" s="294"/>
      <c r="F111" s="295" t="s">
        <v>1151</v>
      </c>
      <c r="G111" s="296" t="s">
        <v>844</v>
      </c>
      <c r="H111" s="297">
        <v>2</v>
      </c>
      <c r="I111" s="298"/>
      <c r="J111" s="298">
        <f t="shared" si="1"/>
        <v>0</v>
      </c>
      <c r="K111" s="299"/>
    </row>
    <row r="112" spans="2:11">
      <c r="B112" s="280"/>
      <c r="C112" s="293">
        <v>72</v>
      </c>
      <c r="D112" s="293"/>
      <c r="E112" s="294"/>
      <c r="F112" s="295" t="s">
        <v>1152</v>
      </c>
      <c r="G112" s="296" t="s">
        <v>844</v>
      </c>
      <c r="H112" s="297">
        <v>2</v>
      </c>
      <c r="I112" s="298"/>
      <c r="J112" s="298">
        <f t="shared" si="1"/>
        <v>0</v>
      </c>
      <c r="K112" s="299"/>
    </row>
    <row r="113" spans="2:11">
      <c r="B113" s="280"/>
      <c r="C113" s="300">
        <v>73</v>
      </c>
      <c r="D113" s="300"/>
      <c r="E113" s="301"/>
      <c r="F113" s="302" t="s">
        <v>1153</v>
      </c>
      <c r="G113" s="303" t="s">
        <v>844</v>
      </c>
      <c r="H113" s="304">
        <v>1</v>
      </c>
      <c r="I113" s="305"/>
      <c r="J113" s="305">
        <f t="shared" si="1"/>
        <v>0</v>
      </c>
      <c r="K113" s="306"/>
    </row>
    <row r="114" spans="2:11">
      <c r="B114" s="280"/>
      <c r="C114" s="300">
        <v>74</v>
      </c>
      <c r="D114" s="300"/>
      <c r="E114" s="301"/>
      <c r="F114" s="302" t="s">
        <v>1154</v>
      </c>
      <c r="G114" s="303" t="s">
        <v>844</v>
      </c>
      <c r="H114" s="304">
        <v>2</v>
      </c>
      <c r="I114" s="305"/>
      <c r="J114" s="305">
        <f t="shared" si="1"/>
        <v>0</v>
      </c>
      <c r="K114" s="306"/>
    </row>
    <row r="115" spans="2:11" ht="24.75" customHeight="1">
      <c r="B115" s="307"/>
      <c r="C115" s="288"/>
      <c r="D115" s="289"/>
      <c r="E115" s="289">
        <v>12</v>
      </c>
      <c r="F115" s="289" t="s">
        <v>1155</v>
      </c>
      <c r="G115" s="288"/>
      <c r="H115" s="288"/>
      <c r="I115" s="308"/>
      <c r="J115" s="291">
        <f>SUM(J116:J117)</f>
        <v>0</v>
      </c>
      <c r="K115" s="292"/>
    </row>
    <row r="116" spans="2:11">
      <c r="B116" s="280"/>
      <c r="C116" s="293">
        <v>75</v>
      </c>
      <c r="D116" s="293"/>
      <c r="E116" s="294"/>
      <c r="F116" s="309" t="s">
        <v>1156</v>
      </c>
      <c r="G116" s="296" t="s">
        <v>662</v>
      </c>
      <c r="H116" s="297">
        <v>1</v>
      </c>
      <c r="I116" s="310"/>
      <c r="J116" s="298">
        <f>ROUND(I116*H116,2)</f>
        <v>0</v>
      </c>
      <c r="K116" s="299"/>
    </row>
    <row r="117" spans="2:11">
      <c r="B117" s="280"/>
      <c r="C117" s="300">
        <v>76</v>
      </c>
      <c r="D117" s="300"/>
      <c r="E117" s="301"/>
      <c r="F117" s="309" t="s">
        <v>1157</v>
      </c>
      <c r="G117" s="303" t="s">
        <v>662</v>
      </c>
      <c r="H117" s="304">
        <v>1</v>
      </c>
      <c r="I117" s="311"/>
      <c r="J117" s="305">
        <f>ROUND(I117*H117,2)</f>
        <v>0</v>
      </c>
      <c r="K117" s="306"/>
    </row>
    <row r="118" spans="2:11" ht="24.75" customHeight="1">
      <c r="B118" s="274"/>
      <c r="C118" s="288"/>
      <c r="D118" s="289"/>
      <c r="E118" s="289">
        <v>13</v>
      </c>
      <c r="F118" s="289" t="s">
        <v>1158</v>
      </c>
      <c r="G118" s="288"/>
      <c r="H118" s="288"/>
      <c r="I118" s="290"/>
      <c r="J118" s="291">
        <f>SUM(J119:J123)</f>
        <v>0</v>
      </c>
      <c r="K118" s="292"/>
    </row>
    <row r="119" spans="2:11" ht="24.75" customHeight="1">
      <c r="B119" s="274"/>
      <c r="C119" s="281">
        <v>77</v>
      </c>
      <c r="D119" s="281"/>
      <c r="E119" s="282"/>
      <c r="F119" s="283" t="s">
        <v>1159</v>
      </c>
      <c r="G119" s="284" t="s">
        <v>662</v>
      </c>
      <c r="H119" s="285">
        <v>1</v>
      </c>
      <c r="I119" s="286"/>
      <c r="J119" s="286">
        <f>ROUND(I119*H119,2)</f>
        <v>0</v>
      </c>
      <c r="K119" s="292"/>
    </row>
    <row r="120" spans="2:11" ht="24.75" customHeight="1">
      <c r="B120" s="274"/>
      <c r="C120" s="281">
        <v>78</v>
      </c>
      <c r="D120" s="281"/>
      <c r="E120" s="282"/>
      <c r="F120" s="283" t="s">
        <v>1160</v>
      </c>
      <c r="G120" s="284" t="s">
        <v>662</v>
      </c>
      <c r="H120" s="285">
        <v>1</v>
      </c>
      <c r="I120" s="286"/>
      <c r="J120" s="286">
        <f>ROUND(I120*H120,2)</f>
        <v>0</v>
      </c>
      <c r="K120" s="292"/>
    </row>
    <row r="121" spans="2:11" ht="24">
      <c r="B121" s="280"/>
      <c r="C121" s="293">
        <v>79</v>
      </c>
      <c r="D121" s="293"/>
      <c r="E121" s="294"/>
      <c r="F121" s="295" t="s">
        <v>1161</v>
      </c>
      <c r="G121" s="296" t="s">
        <v>662</v>
      </c>
      <c r="H121" s="297">
        <v>1</v>
      </c>
      <c r="I121" s="298"/>
      <c r="J121" s="298">
        <f>ROUND(I121*H121,2)</f>
        <v>0</v>
      </c>
      <c r="K121" s="299"/>
    </row>
    <row r="122" spans="2:11">
      <c r="B122" s="280"/>
      <c r="C122" s="293">
        <v>80</v>
      </c>
      <c r="D122" s="293"/>
      <c r="E122" s="294"/>
      <c r="F122" s="295" t="s">
        <v>1162</v>
      </c>
      <c r="G122" s="296" t="s">
        <v>761</v>
      </c>
      <c r="H122" s="297">
        <f>H55+H56+H58+H59+H61+H62+H63+H64+H66+H67+H68+H70+H71</f>
        <v>270</v>
      </c>
      <c r="I122" s="298"/>
      <c r="J122" s="298">
        <f>H122*I122</f>
        <v>0</v>
      </c>
      <c r="K122" s="299"/>
    </row>
    <row r="123" spans="2:11">
      <c r="B123" s="280"/>
      <c r="C123" s="293">
        <v>81</v>
      </c>
      <c r="D123" s="293"/>
      <c r="E123" s="294"/>
      <c r="F123" s="295" t="s">
        <v>1163</v>
      </c>
      <c r="G123" s="296" t="s">
        <v>662</v>
      </c>
      <c r="H123" s="297">
        <v>1</v>
      </c>
      <c r="I123" s="298"/>
      <c r="J123" s="298">
        <f>ROUND(I123*H123,2)</f>
        <v>0</v>
      </c>
      <c r="K123" s="299"/>
    </row>
    <row r="124" spans="2:11">
      <c r="B124" s="212"/>
      <c r="C124" s="213"/>
      <c r="D124" s="213"/>
      <c r="E124" s="213"/>
      <c r="F124" s="213"/>
      <c r="G124" s="213"/>
      <c r="H124" s="213"/>
      <c r="I124" s="253"/>
      <c r="J124" s="213"/>
      <c r="K124" s="254"/>
    </row>
  </sheetData>
  <mergeCells count="26">
    <mergeCell ref="F32:I32"/>
    <mergeCell ref="E5:H5"/>
    <mergeCell ref="E6:I6"/>
    <mergeCell ref="E10:H10"/>
    <mergeCell ref="E26:H26"/>
    <mergeCell ref="F31:I31"/>
    <mergeCell ref="F54:H54"/>
    <mergeCell ref="F33:I33"/>
    <mergeCell ref="F34:I34"/>
    <mergeCell ref="F35:I35"/>
    <mergeCell ref="F36:I36"/>
    <mergeCell ref="F37:I37"/>
    <mergeCell ref="F38:I38"/>
    <mergeCell ref="F39:I39"/>
    <mergeCell ref="F40:I40"/>
    <mergeCell ref="F41:I41"/>
    <mergeCell ref="F42:I42"/>
    <mergeCell ref="F43:I43"/>
    <mergeCell ref="F77:H77"/>
    <mergeCell ref="F82:H82"/>
    <mergeCell ref="F57:H57"/>
    <mergeCell ref="F60:H60"/>
    <mergeCell ref="F65:H65"/>
    <mergeCell ref="F69:H69"/>
    <mergeCell ref="F72:H72"/>
    <mergeCell ref="F75:H75"/>
  </mergeCell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B7EAA-8420-4322-ADCE-F938D80632AF}">
  <sheetPr>
    <tabColor theme="8" tint="0.59999389629810485"/>
  </sheetPr>
  <dimension ref="B2:K78"/>
  <sheetViews>
    <sheetView topLeftCell="A47" workbookViewId="0">
      <selection activeCell="I48" sqref="I48"/>
    </sheetView>
  </sheetViews>
  <sheetFormatPr defaultColWidth="9.33203125" defaultRowHeight="15"/>
  <cols>
    <col min="1" max="1" width="9.33203125" style="312"/>
    <col min="2" max="2" width="1.1640625" style="312" customWidth="1"/>
    <col min="3" max="3" width="4.1640625" style="312" customWidth="1"/>
    <col min="4" max="4" width="4.33203125" style="312" customWidth="1"/>
    <col min="5" max="5" width="17.1640625" style="312" customWidth="1"/>
    <col min="6" max="6" width="54.83203125" style="312" customWidth="1"/>
    <col min="7" max="7" width="7.5" style="312" customWidth="1"/>
    <col min="8" max="8" width="14" style="312" customWidth="1"/>
    <col min="9" max="9" width="15.83203125" style="312" customWidth="1"/>
    <col min="10" max="11" width="22.33203125" style="312" customWidth="1"/>
    <col min="12" max="16384" width="9.33203125" style="312"/>
  </cols>
  <sheetData>
    <row r="2" spans="2:11">
      <c r="B2" s="190"/>
      <c r="C2" s="191"/>
      <c r="D2" s="191"/>
      <c r="E2" s="191"/>
      <c r="F2" s="191"/>
      <c r="G2" s="191"/>
      <c r="H2" s="191"/>
      <c r="I2" s="232"/>
      <c r="J2" s="191"/>
      <c r="K2" s="233"/>
    </row>
    <row r="3" spans="2:11" ht="18">
      <c r="B3" s="193"/>
      <c r="C3" s="192"/>
      <c r="D3" s="194" t="s">
        <v>124</v>
      </c>
      <c r="E3" s="192"/>
      <c r="F3" s="192"/>
      <c r="G3" s="192"/>
      <c r="H3" s="192"/>
      <c r="I3" s="234"/>
      <c r="J3" s="192"/>
      <c r="K3" s="235"/>
    </row>
    <row r="4" spans="2:11">
      <c r="B4" s="193"/>
      <c r="C4" s="192"/>
      <c r="D4" s="192"/>
      <c r="E4" s="192"/>
      <c r="F4" s="192"/>
      <c r="G4" s="192"/>
      <c r="H4" s="192"/>
      <c r="I4" s="234"/>
      <c r="J4" s="192"/>
      <c r="K4" s="235"/>
    </row>
    <row r="5" spans="2:11">
      <c r="B5" s="201"/>
      <c r="C5" s="202"/>
      <c r="D5" s="202"/>
      <c r="E5" s="827" t="s">
        <v>1164</v>
      </c>
      <c r="F5" s="847"/>
      <c r="G5" s="847"/>
      <c r="H5" s="847"/>
      <c r="I5" s="236"/>
      <c r="J5" s="202"/>
      <c r="K5" s="237"/>
    </row>
    <row r="6" spans="2:11">
      <c r="B6" s="201"/>
      <c r="C6" s="202"/>
      <c r="D6" s="198"/>
      <c r="E6" s="848" t="s">
        <v>1093</v>
      </c>
      <c r="F6" s="848"/>
      <c r="G6" s="848"/>
      <c r="H6" s="848"/>
      <c r="I6" s="848"/>
      <c r="J6" s="196" t="s">
        <v>1</v>
      </c>
      <c r="K6" s="237"/>
    </row>
    <row r="7" spans="2:11">
      <c r="B7" s="201"/>
      <c r="C7" s="202"/>
      <c r="D7" s="198"/>
      <c r="E7" s="202"/>
      <c r="F7" s="196" t="s">
        <v>26</v>
      </c>
      <c r="G7" s="202"/>
      <c r="H7" s="202"/>
      <c r="I7" s="196" t="s">
        <v>20</v>
      </c>
      <c r="J7" s="222">
        <f>'REK ZTI'!AN7</f>
        <v>45729</v>
      </c>
      <c r="K7" s="237"/>
    </row>
    <row r="8" spans="2:11">
      <c r="B8" s="201"/>
      <c r="C8" s="202"/>
      <c r="D8" s="198" t="s">
        <v>27</v>
      </c>
      <c r="E8" s="202"/>
      <c r="F8" s="202"/>
      <c r="G8" s="202"/>
      <c r="H8" s="202"/>
      <c r="I8" s="196"/>
      <c r="J8" s="196"/>
      <c r="K8" s="237"/>
    </row>
    <row r="9" spans="2:11">
      <c r="B9" s="201"/>
      <c r="C9" s="202"/>
      <c r="D9" s="202"/>
      <c r="E9" s="196" t="s">
        <v>1088</v>
      </c>
      <c r="F9" s="202"/>
      <c r="G9" s="202"/>
      <c r="H9" s="202"/>
      <c r="I9" s="196"/>
      <c r="J9" s="196"/>
      <c r="K9" s="237"/>
    </row>
    <row r="10" spans="2:11">
      <c r="B10" s="201"/>
      <c r="C10" s="202"/>
      <c r="D10" s="202"/>
      <c r="E10" s="202"/>
      <c r="F10" s="202"/>
      <c r="G10" s="202"/>
      <c r="H10" s="202"/>
      <c r="I10" s="236"/>
      <c r="J10" s="202"/>
      <c r="K10" s="237"/>
    </row>
    <row r="11" spans="2:11">
      <c r="B11" s="201"/>
      <c r="C11" s="202"/>
      <c r="D11" s="202"/>
      <c r="E11" s="202"/>
      <c r="F11" s="202"/>
      <c r="G11" s="202"/>
      <c r="H11" s="202"/>
      <c r="I11" s="236"/>
      <c r="J11" s="202"/>
      <c r="K11" s="237"/>
    </row>
    <row r="12" spans="2:11">
      <c r="B12" s="201"/>
      <c r="C12" s="202"/>
      <c r="D12" s="242"/>
      <c r="E12" s="242"/>
      <c r="F12" s="242"/>
      <c r="G12" s="242"/>
      <c r="H12" s="242"/>
      <c r="I12" s="243"/>
      <c r="J12" s="242"/>
      <c r="K12" s="244"/>
    </row>
    <row r="13" spans="2:11" ht="15.75">
      <c r="B13" s="201"/>
      <c r="C13" s="202"/>
      <c r="D13" s="245" t="s">
        <v>33</v>
      </c>
      <c r="E13" s="202"/>
      <c r="F13" s="202"/>
      <c r="G13" s="202"/>
      <c r="H13" s="202"/>
      <c r="I13" s="236"/>
      <c r="J13" s="227">
        <f>ROUND(J46, 2)</f>
        <v>0</v>
      </c>
      <c r="K13" s="237"/>
    </row>
    <row r="14" spans="2:11">
      <c r="B14" s="201"/>
      <c r="C14" s="202"/>
      <c r="D14" s="242"/>
      <c r="E14" s="242"/>
      <c r="F14" s="242"/>
      <c r="G14" s="242"/>
      <c r="H14" s="242"/>
      <c r="I14" s="243"/>
      <c r="J14" s="242"/>
      <c r="K14" s="244"/>
    </row>
    <row r="15" spans="2:11">
      <c r="B15" s="201"/>
      <c r="C15" s="202"/>
      <c r="D15" s="202"/>
      <c r="E15" s="202"/>
      <c r="F15" s="205" t="s">
        <v>35</v>
      </c>
      <c r="G15" s="202"/>
      <c r="H15" s="202"/>
      <c r="I15" s="246" t="s">
        <v>34</v>
      </c>
      <c r="J15" s="205" t="s">
        <v>36</v>
      </c>
      <c r="K15" s="237"/>
    </row>
    <row r="16" spans="2:11">
      <c r="B16" s="201"/>
      <c r="C16" s="202"/>
      <c r="D16" s="247" t="s">
        <v>37</v>
      </c>
      <c r="E16" s="198"/>
      <c r="F16" s="248">
        <f>ROUND(J13,  2)</f>
        <v>0</v>
      </c>
      <c r="G16" s="202"/>
      <c r="H16" s="202"/>
      <c r="I16" s="249">
        <v>0.21</v>
      </c>
      <c r="J16" s="248">
        <f>F16*I16</f>
        <v>0</v>
      </c>
      <c r="K16" s="237"/>
    </row>
    <row r="17" spans="2:11">
      <c r="B17" s="201"/>
      <c r="C17" s="202"/>
      <c r="D17" s="202"/>
      <c r="E17" s="202"/>
      <c r="F17" s="202"/>
      <c r="G17" s="202"/>
      <c r="H17" s="202"/>
      <c r="I17" s="236"/>
      <c r="J17" s="202"/>
      <c r="K17" s="237"/>
    </row>
    <row r="18" spans="2:11" ht="15.75">
      <c r="B18" s="201"/>
      <c r="C18" s="202"/>
      <c r="D18" s="208" t="s">
        <v>43</v>
      </c>
      <c r="E18" s="209"/>
      <c r="F18" s="209"/>
      <c r="G18" s="250" t="s">
        <v>44</v>
      </c>
      <c r="H18" s="210" t="s">
        <v>45</v>
      </c>
      <c r="I18" s="251"/>
      <c r="J18" s="211">
        <f>SUM(J13:J16)</f>
        <v>0</v>
      </c>
      <c r="K18" s="252"/>
    </row>
    <row r="19" spans="2:11">
      <c r="B19" s="212"/>
      <c r="C19" s="213"/>
      <c r="D19" s="213"/>
      <c r="E19" s="213"/>
      <c r="F19" s="213"/>
      <c r="G19" s="213"/>
      <c r="H19" s="213"/>
      <c r="I19" s="253"/>
      <c r="J19" s="213"/>
      <c r="K19" s="254"/>
    </row>
    <row r="20" spans="2:11">
      <c r="B20" s="192"/>
      <c r="C20" s="192"/>
      <c r="D20" s="192"/>
      <c r="E20" s="192"/>
      <c r="F20" s="192"/>
      <c r="G20" s="192"/>
      <c r="H20" s="192"/>
      <c r="I20" s="234"/>
      <c r="J20" s="192"/>
      <c r="K20" s="192"/>
    </row>
    <row r="21" spans="2:11">
      <c r="B21" s="192"/>
      <c r="C21" s="192"/>
      <c r="D21" s="192"/>
      <c r="E21" s="192"/>
      <c r="F21" s="192"/>
      <c r="G21" s="192"/>
      <c r="H21" s="192"/>
      <c r="I21" s="234"/>
      <c r="J21" s="192"/>
      <c r="K21" s="192"/>
    </row>
    <row r="22" spans="2:11">
      <c r="B22" s="192"/>
      <c r="C22" s="192"/>
      <c r="D22" s="192"/>
      <c r="E22" s="192"/>
      <c r="F22" s="192"/>
      <c r="G22" s="192"/>
      <c r="H22" s="192"/>
      <c r="I22" s="234"/>
      <c r="J22" s="192"/>
      <c r="K22" s="192"/>
    </row>
    <row r="23" spans="2:11">
      <c r="B23" s="214"/>
      <c r="C23" s="215"/>
      <c r="D23" s="215"/>
      <c r="E23" s="215"/>
      <c r="F23" s="215"/>
      <c r="G23" s="215"/>
      <c r="H23" s="215"/>
      <c r="I23" s="255"/>
      <c r="J23" s="215"/>
      <c r="K23" s="256"/>
    </row>
    <row r="24" spans="2:11" ht="18">
      <c r="B24" s="201"/>
      <c r="C24" s="194" t="s">
        <v>150</v>
      </c>
      <c r="D24" s="202"/>
      <c r="E24" s="202"/>
      <c r="F24" s="202"/>
      <c r="G24" s="202"/>
      <c r="H24" s="202"/>
      <c r="I24" s="236"/>
      <c r="J24" s="202"/>
      <c r="K24" s="237"/>
    </row>
    <row r="25" spans="2:11">
      <c r="B25" s="201"/>
      <c r="C25" s="202"/>
      <c r="D25" s="202"/>
      <c r="E25" s="202"/>
      <c r="F25" s="202"/>
      <c r="G25" s="202"/>
      <c r="H25" s="202"/>
      <c r="I25" s="236"/>
      <c r="J25" s="202"/>
      <c r="K25" s="237"/>
    </row>
    <row r="26" spans="2:11">
      <c r="B26" s="201"/>
      <c r="C26" s="202"/>
      <c r="D26" s="202"/>
      <c r="E26" s="827" t="str">
        <f>E5</f>
        <v>2 - ZTI- kanalizace</v>
      </c>
      <c r="F26" s="847"/>
      <c r="G26" s="847"/>
      <c r="H26" s="847"/>
      <c r="I26" s="236"/>
      <c r="J26" s="202"/>
      <c r="K26" s="237"/>
    </row>
    <row r="27" spans="2:11">
      <c r="B27" s="201"/>
      <c r="C27" s="202"/>
      <c r="D27" s="202"/>
      <c r="E27" s="202"/>
      <c r="F27" s="202"/>
      <c r="G27" s="202"/>
      <c r="H27" s="202"/>
      <c r="I27" s="236"/>
      <c r="J27" s="202"/>
      <c r="K27" s="237"/>
    </row>
    <row r="28" spans="2:11">
      <c r="B28" s="201"/>
      <c r="C28" s="257" t="s">
        <v>151</v>
      </c>
      <c r="D28" s="202"/>
      <c r="E28" s="202"/>
      <c r="F28" s="202"/>
      <c r="G28" s="202"/>
      <c r="H28" s="202"/>
      <c r="I28" s="236"/>
      <c r="J28" s="258" t="s">
        <v>152</v>
      </c>
      <c r="K28" s="237"/>
    </row>
    <row r="29" spans="2:11">
      <c r="B29" s="201"/>
      <c r="C29" s="202"/>
      <c r="D29" s="202"/>
      <c r="E29" s="202"/>
      <c r="F29" s="202"/>
      <c r="G29" s="202"/>
      <c r="H29" s="202"/>
      <c r="I29" s="236"/>
      <c r="J29" s="202"/>
      <c r="K29" s="237"/>
    </row>
    <row r="30" spans="2:11" ht="15.75">
      <c r="B30" s="201"/>
      <c r="C30" s="259" t="s">
        <v>1089</v>
      </c>
      <c r="D30" s="202"/>
      <c r="E30" s="202"/>
      <c r="F30" s="202"/>
      <c r="G30" s="202"/>
      <c r="H30" s="202"/>
      <c r="I30" s="236"/>
      <c r="J30" s="227">
        <f>J46</f>
        <v>0</v>
      </c>
      <c r="K30" s="237"/>
    </row>
    <row r="31" spans="2:11" ht="31.5" customHeight="1">
      <c r="B31" s="260"/>
      <c r="C31" s="261"/>
      <c r="D31" s="262">
        <f>E47</f>
        <v>1</v>
      </c>
      <c r="E31" s="313"/>
      <c r="F31" s="849" t="str">
        <f>F47</f>
        <v>Trubky dešťové kanalizace ( ZTK-DK_vnější ) - hrdlové potrubí PVC - KG SN8 , včetně tvarovek, kotvích prvků a montáže</v>
      </c>
      <c r="G31" s="849"/>
      <c r="H31" s="849"/>
      <c r="I31" s="849"/>
      <c r="J31" s="264">
        <f>J52</f>
        <v>0</v>
      </c>
      <c r="K31" s="265"/>
    </row>
    <row r="32" spans="2:11" ht="31.5" customHeight="1">
      <c r="B32" s="260"/>
      <c r="C32" s="261"/>
      <c r="D32" s="262">
        <f>E50</f>
        <v>2</v>
      </c>
      <c r="E32" s="313"/>
      <c r="F32" s="849" t="str">
        <f>F50</f>
        <v>Trubky dešťové kanalizace ( ZTK-DK_vnitřní ) - hrdlové potrubí PP-HT , včetně tvarovek, kotvích prvků a montáže</v>
      </c>
      <c r="G32" s="849"/>
      <c r="H32" s="849"/>
      <c r="I32" s="849"/>
      <c r="J32" s="264">
        <f>J50</f>
        <v>0</v>
      </c>
      <c r="K32" s="265"/>
    </row>
    <row r="33" spans="2:11" ht="31.5" customHeight="1">
      <c r="B33" s="260"/>
      <c r="C33" s="261"/>
      <c r="D33" s="262">
        <f>E52</f>
        <v>3</v>
      </c>
      <c r="E33" s="313"/>
      <c r="F33" s="849" t="str">
        <f>F56</f>
        <v>Trubky splaškové kanalizace ( ZTK-SK_vnitřní ) - hrdlové potrubí PP HT, včetně tvarovek, kotvích prvků a montáže</v>
      </c>
      <c r="G33" s="849"/>
      <c r="H33" s="849"/>
      <c r="I33" s="849"/>
      <c r="J33" s="264">
        <f>J56</f>
        <v>0</v>
      </c>
      <c r="K33" s="265"/>
    </row>
    <row r="34" spans="2:11" ht="31.5" customHeight="1">
      <c r="B34" s="260"/>
      <c r="C34" s="261"/>
      <c r="D34" s="262">
        <f>E56</f>
        <v>4</v>
      </c>
      <c r="E34" s="313"/>
      <c r="F34" s="849" t="str">
        <f>F52</f>
        <v>Trubky splaškové kanalizace ( ZTK-SK_vnější ) - hrdlové potrubí PVC KG SN8 , včetně tvarovek, kotvích prvků a montáže</v>
      </c>
      <c r="G34" s="849"/>
      <c r="H34" s="849"/>
      <c r="I34" s="849"/>
      <c r="J34" s="264">
        <f>J47</f>
        <v>0</v>
      </c>
      <c r="K34" s="265"/>
    </row>
    <row r="35" spans="2:11" ht="31.5" customHeight="1">
      <c r="B35" s="260"/>
      <c r="C35" s="261"/>
      <c r="D35" s="262">
        <f>E61</f>
        <v>5</v>
      </c>
      <c r="E35" s="313"/>
      <c r="F35" s="849" t="str">
        <f>F61</f>
        <v>Armatury  - Kanalizace</v>
      </c>
      <c r="G35" s="849"/>
      <c r="H35" s="849"/>
      <c r="I35" s="849"/>
      <c r="J35" s="264">
        <f>J61</f>
        <v>0</v>
      </c>
      <c r="K35" s="265"/>
    </row>
    <row r="36" spans="2:11" ht="31.5" customHeight="1">
      <c r="B36" s="260"/>
      <c r="C36" s="261"/>
      <c r="D36" s="262">
        <f>E69</f>
        <v>12</v>
      </c>
      <c r="E36" s="313"/>
      <c r="F36" s="849" t="str">
        <f>F69</f>
        <v>Práce a prvky vykázané v rámci stavební části</v>
      </c>
      <c r="G36" s="849"/>
      <c r="H36" s="849"/>
      <c r="I36" s="849"/>
      <c r="J36" s="264">
        <f>J69</f>
        <v>0</v>
      </c>
      <c r="K36" s="265"/>
    </row>
    <row r="37" spans="2:11" ht="31.5" customHeight="1">
      <c r="B37" s="201"/>
      <c r="C37" s="202"/>
      <c r="D37" s="262">
        <f>E72</f>
        <v>13</v>
      </c>
      <c r="E37" s="313"/>
      <c r="F37" s="849" t="str">
        <f>F72</f>
        <v>Zkoušky  a uvedení do provozu</v>
      </c>
      <c r="G37" s="849"/>
      <c r="H37" s="849"/>
      <c r="I37" s="849"/>
      <c r="J37" s="264">
        <f>J72</f>
        <v>0</v>
      </c>
      <c r="K37" s="237"/>
    </row>
    <row r="38" spans="2:11">
      <c r="B38" s="212"/>
      <c r="C38" s="213"/>
      <c r="D38" s="213"/>
      <c r="E38" s="213"/>
      <c r="F38" s="213"/>
      <c r="G38" s="213"/>
      <c r="H38" s="213"/>
      <c r="I38" s="253"/>
      <c r="J38" s="213"/>
      <c r="K38" s="254"/>
    </row>
    <row r="39" spans="2:11">
      <c r="B39" s="192"/>
      <c r="C39" s="192"/>
      <c r="D39" s="192"/>
      <c r="E39" s="192"/>
      <c r="F39" s="192"/>
      <c r="G39" s="192"/>
      <c r="H39" s="192"/>
      <c r="I39" s="234"/>
      <c r="J39" s="192"/>
      <c r="K39" s="192"/>
    </row>
    <row r="40" spans="2:11">
      <c r="B40" s="192"/>
      <c r="C40" s="192"/>
      <c r="D40" s="192"/>
      <c r="E40" s="192"/>
      <c r="F40" s="192"/>
      <c r="G40" s="192"/>
      <c r="H40" s="192"/>
      <c r="I40" s="234"/>
      <c r="J40" s="192"/>
      <c r="K40" s="192"/>
    </row>
    <row r="41" spans="2:11">
      <c r="B41" s="192"/>
      <c r="C41" s="192"/>
      <c r="D41" s="192"/>
      <c r="E41" s="192"/>
      <c r="F41" s="192"/>
      <c r="G41" s="192"/>
      <c r="H41" s="192"/>
      <c r="I41" s="234"/>
      <c r="J41" s="192"/>
      <c r="K41" s="192"/>
    </row>
    <row r="42" spans="2:11">
      <c r="B42" s="214"/>
      <c r="C42" s="215"/>
      <c r="D42" s="215"/>
      <c r="E42" s="215"/>
      <c r="F42" s="215"/>
      <c r="G42" s="215"/>
      <c r="H42" s="215"/>
      <c r="I42" s="255"/>
      <c r="J42" s="215"/>
      <c r="K42" s="256"/>
    </row>
    <row r="43" spans="2:11" ht="18">
      <c r="B43" s="201"/>
      <c r="C43" s="194" t="s">
        <v>179</v>
      </c>
      <c r="D43" s="202"/>
      <c r="E43" s="202"/>
      <c r="F43" s="202"/>
      <c r="G43" s="202"/>
      <c r="H43" s="202"/>
      <c r="I43" s="236"/>
      <c r="J43" s="202"/>
      <c r="K43" s="237"/>
    </row>
    <row r="44" spans="2:11">
      <c r="B44" s="201"/>
      <c r="C44" s="202"/>
      <c r="D44" s="202"/>
      <c r="E44" s="202"/>
      <c r="F44" s="202"/>
      <c r="G44" s="202"/>
      <c r="H44" s="202"/>
      <c r="I44" s="236"/>
      <c r="J44" s="202"/>
      <c r="K44" s="237"/>
    </row>
    <row r="45" spans="2:11">
      <c r="B45" s="266"/>
      <c r="C45" s="267" t="s">
        <v>180</v>
      </c>
      <c r="D45" s="268" t="s">
        <v>58</v>
      </c>
      <c r="E45" s="268" t="s">
        <v>54</v>
      </c>
      <c r="F45" s="268" t="s">
        <v>55</v>
      </c>
      <c r="G45" s="268" t="s">
        <v>181</v>
      </c>
      <c r="H45" s="268" t="s">
        <v>182</v>
      </c>
      <c r="I45" s="268" t="s">
        <v>183</v>
      </c>
      <c r="J45" s="268" t="s">
        <v>152</v>
      </c>
      <c r="K45" s="269" t="s">
        <v>184</v>
      </c>
    </row>
    <row r="46" spans="2:11">
      <c r="B46" s="201"/>
      <c r="C46" s="270" t="s">
        <v>191</v>
      </c>
      <c r="D46" s="271"/>
      <c r="E46" s="271"/>
      <c r="F46" s="271"/>
      <c r="G46" s="271"/>
      <c r="H46" s="271"/>
      <c r="I46" s="271"/>
      <c r="J46" s="272">
        <f>J47+J50+J52+J56+J61+J69+J72</f>
        <v>0</v>
      </c>
      <c r="K46" s="273"/>
    </row>
    <row r="47" spans="2:11" ht="37.5" customHeight="1">
      <c r="B47" s="280"/>
      <c r="C47" s="275"/>
      <c r="D47" s="276"/>
      <c r="E47" s="276">
        <v>1</v>
      </c>
      <c r="F47" s="843" t="s">
        <v>1165</v>
      </c>
      <c r="G47" s="843"/>
      <c r="H47" s="843"/>
      <c r="I47" s="277"/>
      <c r="J47" s="278">
        <f>J48+J49</f>
        <v>0</v>
      </c>
      <c r="K47" s="279" t="s">
        <v>1095</v>
      </c>
    </row>
    <row r="48" spans="2:11">
      <c r="B48" s="280"/>
      <c r="C48" s="281">
        <v>1</v>
      </c>
      <c r="D48" s="281"/>
      <c r="E48" s="282"/>
      <c r="F48" s="295" t="s">
        <v>1166</v>
      </c>
      <c r="G48" s="296" t="s">
        <v>761</v>
      </c>
      <c r="H48" s="297">
        <v>5</v>
      </c>
      <c r="I48" s="286"/>
      <c r="J48" s="286">
        <f>ROUND(I48*H48,2)</f>
        <v>0</v>
      </c>
      <c r="K48" s="287"/>
    </row>
    <row r="49" spans="2:11">
      <c r="B49" s="280"/>
      <c r="C49" s="281">
        <v>2</v>
      </c>
      <c r="D49" s="281"/>
      <c r="E49" s="282"/>
      <c r="F49" s="295" t="s">
        <v>1167</v>
      </c>
      <c r="G49" s="296" t="s">
        <v>761</v>
      </c>
      <c r="H49" s="297">
        <v>20</v>
      </c>
      <c r="I49" s="286"/>
      <c r="J49" s="286">
        <f>ROUND(I49*H49,2)</f>
        <v>0</v>
      </c>
      <c r="K49" s="287"/>
    </row>
    <row r="50" spans="2:11" ht="30.75" customHeight="1">
      <c r="B50" s="274"/>
      <c r="C50" s="275"/>
      <c r="D50" s="276"/>
      <c r="E50" s="276">
        <v>2</v>
      </c>
      <c r="F50" s="843" t="s">
        <v>1168</v>
      </c>
      <c r="G50" s="843"/>
      <c r="H50" s="843"/>
      <c r="I50" s="277"/>
      <c r="J50" s="278">
        <f>J51</f>
        <v>0</v>
      </c>
      <c r="K50" s="279"/>
    </row>
    <row r="51" spans="2:11">
      <c r="B51" s="274"/>
      <c r="C51" s="281">
        <v>3</v>
      </c>
      <c r="D51" s="281"/>
      <c r="E51" s="282"/>
      <c r="F51" s="295" t="s">
        <v>1169</v>
      </c>
      <c r="G51" s="296" t="s">
        <v>761</v>
      </c>
      <c r="H51" s="297">
        <v>25</v>
      </c>
      <c r="I51" s="286"/>
      <c r="J51" s="286">
        <f>ROUND(I51*H51,2)</f>
        <v>0</v>
      </c>
      <c r="K51" s="287"/>
    </row>
    <row r="52" spans="2:11" ht="33" customHeight="1">
      <c r="B52" s="274"/>
      <c r="C52" s="275"/>
      <c r="D52" s="276"/>
      <c r="E52" s="276">
        <v>3</v>
      </c>
      <c r="F52" s="843" t="s">
        <v>1170</v>
      </c>
      <c r="G52" s="843"/>
      <c r="H52" s="843"/>
      <c r="I52" s="277"/>
      <c r="J52" s="278">
        <f>SUM(J53:J55)</f>
        <v>0</v>
      </c>
      <c r="K52" s="279"/>
    </row>
    <row r="53" spans="2:11">
      <c r="B53" s="280"/>
      <c r="C53" s="281">
        <v>4</v>
      </c>
      <c r="D53" s="281"/>
      <c r="E53" s="282"/>
      <c r="F53" s="295" t="s">
        <v>1166</v>
      </c>
      <c r="G53" s="296" t="s">
        <v>761</v>
      </c>
      <c r="H53" s="297">
        <v>20</v>
      </c>
      <c r="I53" s="286"/>
      <c r="J53" s="286">
        <f>ROUND(I53*H53,2)</f>
        <v>0</v>
      </c>
      <c r="K53" s="287"/>
    </row>
    <row r="54" spans="2:11">
      <c r="B54" s="280"/>
      <c r="C54" s="281">
        <v>5</v>
      </c>
      <c r="D54" s="281"/>
      <c r="E54" s="282"/>
      <c r="F54" s="295" t="s">
        <v>1167</v>
      </c>
      <c r="G54" s="296" t="s">
        <v>761</v>
      </c>
      <c r="H54" s="297">
        <v>35</v>
      </c>
      <c r="I54" s="286"/>
      <c r="J54" s="286">
        <f>ROUND(I54*H54,2)</f>
        <v>0</v>
      </c>
      <c r="K54" s="287"/>
    </row>
    <row r="55" spans="2:11">
      <c r="B55" s="280"/>
      <c r="C55" s="281">
        <v>6</v>
      </c>
      <c r="D55" s="281"/>
      <c r="E55" s="282"/>
      <c r="F55" s="295" t="s">
        <v>1171</v>
      </c>
      <c r="G55" s="296" t="s">
        <v>761</v>
      </c>
      <c r="H55" s="297">
        <v>5</v>
      </c>
      <c r="I55" s="286"/>
      <c r="J55" s="286">
        <f>ROUND(I55*H55,2)</f>
        <v>0</v>
      </c>
      <c r="K55" s="287"/>
    </row>
    <row r="56" spans="2:11" ht="36.75" customHeight="1">
      <c r="B56" s="274"/>
      <c r="C56" s="275"/>
      <c r="D56" s="276"/>
      <c r="E56" s="276">
        <v>4</v>
      </c>
      <c r="F56" s="843" t="s">
        <v>1172</v>
      </c>
      <c r="G56" s="843"/>
      <c r="H56" s="843"/>
      <c r="I56" s="277"/>
      <c r="J56" s="278">
        <f>SUM(J57:J60)</f>
        <v>0</v>
      </c>
      <c r="K56" s="279"/>
    </row>
    <row r="57" spans="2:11">
      <c r="B57" s="280"/>
      <c r="C57" s="281">
        <v>7</v>
      </c>
      <c r="D57" s="281"/>
      <c r="E57" s="282"/>
      <c r="F57" s="295" t="s">
        <v>1173</v>
      </c>
      <c r="G57" s="296" t="s">
        <v>761</v>
      </c>
      <c r="H57" s="297">
        <v>10</v>
      </c>
      <c r="I57" s="286"/>
      <c r="J57" s="286">
        <f>ROUND(I57*H57,2)</f>
        <v>0</v>
      </c>
      <c r="K57" s="287"/>
    </row>
    <row r="58" spans="2:11">
      <c r="B58" s="280"/>
      <c r="C58" s="281">
        <v>8</v>
      </c>
      <c r="D58" s="281"/>
      <c r="E58" s="282"/>
      <c r="F58" s="283" t="s">
        <v>1174</v>
      </c>
      <c r="G58" s="284" t="s">
        <v>761</v>
      </c>
      <c r="H58" s="285">
        <v>15</v>
      </c>
      <c r="I58" s="286"/>
      <c r="J58" s="286">
        <f>ROUND(I58*H58,2)</f>
        <v>0</v>
      </c>
      <c r="K58" s="287"/>
    </row>
    <row r="59" spans="2:11">
      <c r="B59" s="280"/>
      <c r="C59" s="281">
        <v>9</v>
      </c>
      <c r="D59" s="281"/>
      <c r="E59" s="282"/>
      <c r="F59" s="283" t="s">
        <v>1175</v>
      </c>
      <c r="G59" s="284" t="s">
        <v>761</v>
      </c>
      <c r="H59" s="285">
        <v>20</v>
      </c>
      <c r="I59" s="286"/>
      <c r="J59" s="286">
        <f>ROUND(I59*H59,2)</f>
        <v>0</v>
      </c>
      <c r="K59" s="287"/>
    </row>
    <row r="60" spans="2:11">
      <c r="B60" s="280"/>
      <c r="C60" s="281">
        <v>10</v>
      </c>
      <c r="D60" s="281"/>
      <c r="E60" s="282"/>
      <c r="F60" s="283" t="s">
        <v>1169</v>
      </c>
      <c r="G60" s="284" t="s">
        <v>761</v>
      </c>
      <c r="H60" s="285">
        <v>35</v>
      </c>
      <c r="I60" s="286"/>
      <c r="J60" s="286">
        <f>ROUND(I60*H60,2)</f>
        <v>0</v>
      </c>
      <c r="K60" s="287"/>
    </row>
    <row r="61" spans="2:11" ht="24" customHeight="1">
      <c r="B61" s="274"/>
      <c r="C61" s="275"/>
      <c r="D61" s="276"/>
      <c r="E61" s="276">
        <v>5</v>
      </c>
      <c r="F61" s="276" t="s">
        <v>1176</v>
      </c>
      <c r="G61" s="275"/>
      <c r="H61" s="275"/>
      <c r="I61" s="277"/>
      <c r="J61" s="278">
        <f>SUM(J62:J68)</f>
        <v>0</v>
      </c>
      <c r="K61" s="279"/>
    </row>
    <row r="62" spans="2:11" ht="24">
      <c r="B62" s="280"/>
      <c r="C62" s="281">
        <v>11</v>
      </c>
      <c r="D62" s="281"/>
      <c r="E62" s="282"/>
      <c r="F62" s="283" t="s">
        <v>1177</v>
      </c>
      <c r="G62" s="284" t="s">
        <v>844</v>
      </c>
      <c r="H62" s="285">
        <v>2</v>
      </c>
      <c r="I62" s="286"/>
      <c r="J62" s="286">
        <f t="shared" ref="J62:J68" si="0">ROUND(I62*H62,2)</f>
        <v>0</v>
      </c>
      <c r="K62" s="287"/>
    </row>
    <row r="63" spans="2:11" ht="36">
      <c r="B63" s="280"/>
      <c r="C63" s="281">
        <v>12</v>
      </c>
      <c r="D63" s="281"/>
      <c r="E63" s="282"/>
      <c r="F63" s="283" t="s">
        <v>1178</v>
      </c>
      <c r="G63" s="284" t="s">
        <v>844</v>
      </c>
      <c r="H63" s="285">
        <v>2</v>
      </c>
      <c r="I63" s="286"/>
      <c r="J63" s="286">
        <f t="shared" si="0"/>
        <v>0</v>
      </c>
      <c r="K63" s="287"/>
    </row>
    <row r="64" spans="2:11" ht="36">
      <c r="B64" s="280"/>
      <c r="C64" s="281">
        <v>13</v>
      </c>
      <c r="D64" s="281"/>
      <c r="E64" s="282"/>
      <c r="F64" s="283" t="s">
        <v>1179</v>
      </c>
      <c r="G64" s="284" t="s">
        <v>844</v>
      </c>
      <c r="H64" s="285">
        <v>1</v>
      </c>
      <c r="I64" s="286"/>
      <c r="J64" s="286">
        <f t="shared" si="0"/>
        <v>0</v>
      </c>
      <c r="K64" s="287"/>
    </row>
    <row r="65" spans="2:11">
      <c r="B65" s="280"/>
      <c r="C65" s="281">
        <v>14</v>
      </c>
      <c r="D65" s="281"/>
      <c r="E65" s="282"/>
      <c r="F65" s="283" t="s">
        <v>1180</v>
      </c>
      <c r="G65" s="284" t="s">
        <v>844</v>
      </c>
      <c r="H65" s="285">
        <v>1</v>
      </c>
      <c r="I65" s="286"/>
      <c r="J65" s="286">
        <f t="shared" si="0"/>
        <v>0</v>
      </c>
      <c r="K65" s="287"/>
    </row>
    <row r="66" spans="2:11">
      <c r="B66" s="280"/>
      <c r="C66" s="281">
        <v>15</v>
      </c>
      <c r="D66" s="281"/>
      <c r="E66" s="282"/>
      <c r="F66" s="283" t="s">
        <v>1181</v>
      </c>
      <c r="G66" s="284" t="s">
        <v>844</v>
      </c>
      <c r="H66" s="285">
        <v>1</v>
      </c>
      <c r="I66" s="286"/>
      <c r="J66" s="286">
        <f t="shared" si="0"/>
        <v>0</v>
      </c>
      <c r="K66" s="287"/>
    </row>
    <row r="67" spans="2:11">
      <c r="B67" s="280"/>
      <c r="C67" s="281">
        <v>16</v>
      </c>
      <c r="D67" s="281"/>
      <c r="E67" s="282"/>
      <c r="F67" s="283" t="s">
        <v>1182</v>
      </c>
      <c r="G67" s="284" t="s">
        <v>844</v>
      </c>
      <c r="H67" s="285">
        <v>3</v>
      </c>
      <c r="I67" s="286"/>
      <c r="J67" s="286">
        <f t="shared" si="0"/>
        <v>0</v>
      </c>
      <c r="K67" s="287"/>
    </row>
    <row r="68" spans="2:11">
      <c r="B68" s="280"/>
      <c r="C68" s="281">
        <v>17</v>
      </c>
      <c r="D68" s="281"/>
      <c r="E68" s="282"/>
      <c r="F68" s="283" t="s">
        <v>1139</v>
      </c>
      <c r="G68" s="284" t="s">
        <v>844</v>
      </c>
      <c r="H68" s="285">
        <v>3</v>
      </c>
      <c r="I68" s="286"/>
      <c r="J68" s="286">
        <f t="shared" si="0"/>
        <v>0</v>
      </c>
      <c r="K68" s="287"/>
    </row>
    <row r="69" spans="2:11" s="192" customFormat="1" ht="24.75" customHeight="1">
      <c r="B69" s="307"/>
      <c r="C69" s="288"/>
      <c r="D69" s="289"/>
      <c r="E69" s="289">
        <v>12</v>
      </c>
      <c r="F69" s="289" t="s">
        <v>1155</v>
      </c>
      <c r="G69" s="288"/>
      <c r="H69" s="288"/>
      <c r="I69" s="308"/>
      <c r="J69" s="291">
        <f>SUM(J70:J71)</f>
        <v>0</v>
      </c>
      <c r="K69" s="292"/>
    </row>
    <row r="70" spans="2:11" s="192" customFormat="1">
      <c r="B70" s="280"/>
      <c r="C70" s="293">
        <v>73</v>
      </c>
      <c r="D70" s="293"/>
      <c r="E70" s="294"/>
      <c r="F70" s="309" t="s">
        <v>1156</v>
      </c>
      <c r="G70" s="296" t="s">
        <v>662</v>
      </c>
      <c r="H70" s="297">
        <v>1</v>
      </c>
      <c r="I70" s="310"/>
      <c r="J70" s="298">
        <f>ROUND(I70*H70,2)</f>
        <v>0</v>
      </c>
      <c r="K70" s="299"/>
    </row>
    <row r="71" spans="2:11" s="192" customFormat="1">
      <c r="B71" s="280"/>
      <c r="C71" s="300">
        <v>74</v>
      </c>
      <c r="D71" s="300"/>
      <c r="E71" s="301"/>
      <c r="F71" s="309" t="s">
        <v>1157</v>
      </c>
      <c r="G71" s="303" t="s">
        <v>662</v>
      </c>
      <c r="H71" s="304">
        <v>1</v>
      </c>
      <c r="I71" s="311"/>
      <c r="J71" s="305">
        <f>ROUND(I71*H71,2)</f>
        <v>0</v>
      </c>
      <c r="K71" s="306"/>
    </row>
    <row r="72" spans="2:11" s="192" customFormat="1" ht="24.75" customHeight="1">
      <c r="B72" s="274"/>
      <c r="C72" s="288"/>
      <c r="D72" s="289"/>
      <c r="E72" s="289">
        <v>13</v>
      </c>
      <c r="F72" s="289" t="s">
        <v>1158</v>
      </c>
      <c r="G72" s="288"/>
      <c r="H72" s="288"/>
      <c r="I72" s="290"/>
      <c r="J72" s="291">
        <f>SUM(J73:J77)</f>
        <v>0</v>
      </c>
      <c r="K72" s="292"/>
    </row>
    <row r="73" spans="2:11" s="192" customFormat="1" ht="24.75" customHeight="1">
      <c r="B73" s="274"/>
      <c r="C73" s="281">
        <v>75</v>
      </c>
      <c r="D73" s="281"/>
      <c r="E73" s="282"/>
      <c r="F73" s="283" t="s">
        <v>1159</v>
      </c>
      <c r="G73" s="284" t="s">
        <v>662</v>
      </c>
      <c r="H73" s="285">
        <v>1</v>
      </c>
      <c r="I73" s="286"/>
      <c r="J73" s="286">
        <f>ROUND(I73*H73,2)</f>
        <v>0</v>
      </c>
      <c r="K73" s="292"/>
    </row>
    <row r="74" spans="2:11" s="192" customFormat="1" ht="24.75" customHeight="1">
      <c r="B74" s="274"/>
      <c r="C74" s="281">
        <v>76</v>
      </c>
      <c r="D74" s="281"/>
      <c r="E74" s="282"/>
      <c r="F74" s="283" t="s">
        <v>1160</v>
      </c>
      <c r="G74" s="284" t="s">
        <v>662</v>
      </c>
      <c r="H74" s="285">
        <v>1</v>
      </c>
      <c r="I74" s="286"/>
      <c r="J74" s="286">
        <f>ROUND(I74*H74,2)</f>
        <v>0</v>
      </c>
      <c r="K74" s="292"/>
    </row>
    <row r="75" spans="2:11" ht="24">
      <c r="B75" s="280"/>
      <c r="C75" s="281">
        <v>19</v>
      </c>
      <c r="D75" s="281"/>
      <c r="E75" s="282"/>
      <c r="F75" s="283" t="s">
        <v>1161</v>
      </c>
      <c r="G75" s="284" t="s">
        <v>662</v>
      </c>
      <c r="H75" s="285">
        <v>1</v>
      </c>
      <c r="I75" s="286"/>
      <c r="J75" s="286">
        <f>ROUND(I75*H75,2)</f>
        <v>0</v>
      </c>
      <c r="K75" s="287"/>
    </row>
    <row r="76" spans="2:11">
      <c r="B76" s="280"/>
      <c r="C76" s="281">
        <v>20</v>
      </c>
      <c r="D76" s="281"/>
      <c r="E76" s="282"/>
      <c r="F76" s="283" t="s">
        <v>1183</v>
      </c>
      <c r="G76" s="284" t="s">
        <v>761</v>
      </c>
      <c r="H76" s="285">
        <f>SUM(H57:H60)+H55+H48+H54+H53+H51+H49</f>
        <v>190</v>
      </c>
      <c r="I76" s="286"/>
      <c r="J76" s="286">
        <f>H76*I76</f>
        <v>0</v>
      </c>
      <c r="K76" s="287"/>
    </row>
    <row r="77" spans="2:11">
      <c r="B77" s="280"/>
      <c r="C77" s="281">
        <v>21</v>
      </c>
      <c r="D77" s="281"/>
      <c r="E77" s="282"/>
      <c r="F77" s="283" t="s">
        <v>1184</v>
      </c>
      <c r="G77" s="284" t="s">
        <v>662</v>
      </c>
      <c r="H77" s="285">
        <v>1</v>
      </c>
      <c r="I77" s="286"/>
      <c r="J77" s="286">
        <f>ROUND(I77*H77,2)</f>
        <v>0</v>
      </c>
      <c r="K77" s="287" t="s">
        <v>1</v>
      </c>
    </row>
    <row r="78" spans="2:11">
      <c r="B78" s="212"/>
      <c r="C78" s="213"/>
      <c r="D78" s="213"/>
      <c r="E78" s="213"/>
      <c r="F78" s="213"/>
      <c r="G78" s="213"/>
      <c r="H78" s="213"/>
      <c r="I78" s="253"/>
      <c r="J78" s="213"/>
      <c r="K78" s="254"/>
    </row>
  </sheetData>
  <mergeCells count="14">
    <mergeCell ref="F33:I33"/>
    <mergeCell ref="E5:H5"/>
    <mergeCell ref="E6:I6"/>
    <mergeCell ref="E26:H26"/>
    <mergeCell ref="F31:I31"/>
    <mergeCell ref="F32:I32"/>
    <mergeCell ref="F52:H52"/>
    <mergeCell ref="F56:H56"/>
    <mergeCell ref="F34:I34"/>
    <mergeCell ref="F35:I35"/>
    <mergeCell ref="F36:I36"/>
    <mergeCell ref="F37:I37"/>
    <mergeCell ref="F47:H47"/>
    <mergeCell ref="F50:H50"/>
  </mergeCell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59999389629810485"/>
    <pageSetUpPr fitToPage="1"/>
  </sheetPr>
  <dimension ref="B2:BM130"/>
  <sheetViews>
    <sheetView showGridLines="0" topLeftCell="A91" workbookViewId="0">
      <selection activeCell="J105" sqref="J105"/>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801" t="s">
        <v>5</v>
      </c>
      <c r="M2" s="788"/>
      <c r="N2" s="788"/>
      <c r="O2" s="788"/>
      <c r="P2" s="788"/>
      <c r="Q2" s="788"/>
      <c r="R2" s="788"/>
      <c r="S2" s="788"/>
      <c r="T2" s="788"/>
      <c r="U2" s="788"/>
      <c r="V2" s="788"/>
      <c r="AT2" s="16" t="s">
        <v>104</v>
      </c>
    </row>
    <row r="3" spans="2:46" ht="6.95" customHeight="1">
      <c r="B3" s="17"/>
      <c r="C3" s="18"/>
      <c r="D3" s="18"/>
      <c r="E3" s="18"/>
      <c r="F3" s="18"/>
      <c r="G3" s="18"/>
      <c r="H3" s="18"/>
      <c r="I3" s="18"/>
      <c r="J3" s="18"/>
      <c r="K3" s="18"/>
      <c r="L3" s="19"/>
      <c r="AT3" s="16" t="s">
        <v>83</v>
      </c>
    </row>
    <row r="4" spans="2:46" ht="24.95" customHeight="1">
      <c r="B4" s="19"/>
      <c r="D4" s="20" t="s">
        <v>124</v>
      </c>
      <c r="L4" s="19"/>
      <c r="M4" s="81" t="s">
        <v>10</v>
      </c>
      <c r="AT4" s="16" t="s">
        <v>3</v>
      </c>
    </row>
    <row r="5" spans="2:46" ht="6.95" customHeight="1">
      <c r="B5" s="19"/>
      <c r="L5" s="19"/>
    </row>
    <row r="6" spans="2:46" ht="12" customHeight="1">
      <c r="B6" s="19"/>
      <c r="D6" s="25" t="s">
        <v>14</v>
      </c>
      <c r="L6" s="19"/>
    </row>
    <row r="7" spans="2:46" ht="16.5" customHeight="1">
      <c r="B7" s="19"/>
      <c r="E7" s="811" t="str">
        <f>'Rekapitulace stavby'!K6</f>
        <v>Výukový pavilon Lesovna</v>
      </c>
      <c r="F7" s="812"/>
      <c r="G7" s="812"/>
      <c r="H7" s="812"/>
      <c r="L7" s="19"/>
    </row>
    <row r="8" spans="2:46" s="1" customFormat="1" ht="12" customHeight="1">
      <c r="B8" s="28"/>
      <c r="D8" s="25" t="s">
        <v>137</v>
      </c>
      <c r="L8" s="28"/>
    </row>
    <row r="9" spans="2:46" s="1" customFormat="1" ht="16.5" customHeight="1">
      <c r="B9" s="28"/>
      <c r="E9" s="781" t="s">
        <v>904</v>
      </c>
      <c r="F9" s="813"/>
      <c r="G9" s="813"/>
      <c r="H9" s="813"/>
      <c r="L9" s="28"/>
    </row>
    <row r="10" spans="2:46" s="1" customFormat="1">
      <c r="B10" s="28"/>
      <c r="L10" s="28"/>
    </row>
    <row r="11" spans="2:46" s="1" customFormat="1" ht="12" customHeight="1">
      <c r="B11" s="28"/>
      <c r="D11" s="25" t="s">
        <v>16</v>
      </c>
      <c r="F11" s="23" t="s">
        <v>1</v>
      </c>
      <c r="I11" s="25" t="s">
        <v>17</v>
      </c>
      <c r="J11" s="23" t="s">
        <v>1</v>
      </c>
      <c r="L11" s="28"/>
    </row>
    <row r="12" spans="2:46" s="1" customFormat="1" ht="12" customHeight="1">
      <c r="B12" s="28"/>
      <c r="D12" s="25" t="s">
        <v>18</v>
      </c>
      <c r="F12" s="23" t="s">
        <v>19</v>
      </c>
      <c r="I12" s="25" t="s">
        <v>20</v>
      </c>
      <c r="J12" s="48">
        <f>'Rekapitulace stavby'!AN8</f>
        <v>45909</v>
      </c>
      <c r="L12" s="28"/>
    </row>
    <row r="13" spans="2:46" s="1" customFormat="1" ht="10.9" customHeight="1">
      <c r="B13" s="28"/>
      <c r="L13" s="28"/>
    </row>
    <row r="14" spans="2:46" s="1" customFormat="1" ht="12" customHeight="1">
      <c r="B14" s="28"/>
      <c r="D14" s="25" t="s">
        <v>21</v>
      </c>
      <c r="I14" s="25" t="s">
        <v>22</v>
      </c>
      <c r="J14" s="23" t="s">
        <v>1</v>
      </c>
      <c r="L14" s="28"/>
    </row>
    <row r="15" spans="2:46" s="1" customFormat="1" ht="18" customHeight="1">
      <c r="B15" s="28"/>
      <c r="E15" s="23" t="s">
        <v>23</v>
      </c>
      <c r="I15" s="25" t="s">
        <v>24</v>
      </c>
      <c r="J15" s="23" t="s">
        <v>1</v>
      </c>
      <c r="L15" s="28"/>
    </row>
    <row r="16" spans="2:46" s="1" customFormat="1" ht="6.95" customHeight="1">
      <c r="B16" s="28"/>
      <c r="L16" s="28"/>
    </row>
    <row r="17" spans="2:12" s="1" customFormat="1" ht="12" customHeight="1">
      <c r="B17" s="28"/>
      <c r="D17" s="25" t="s">
        <v>25</v>
      </c>
      <c r="I17" s="25" t="s">
        <v>22</v>
      </c>
      <c r="J17" s="23" t="str">
        <f>'Rekapitulace stavby'!AN13</f>
        <v/>
      </c>
      <c r="L17" s="28"/>
    </row>
    <row r="18" spans="2:12" s="1" customFormat="1" ht="18" customHeight="1">
      <c r="B18" s="28"/>
      <c r="E18" s="787" t="str">
        <f>'Rekapitulace stavby'!E14</f>
        <v xml:space="preserve"> </v>
      </c>
      <c r="F18" s="787"/>
      <c r="G18" s="787"/>
      <c r="H18" s="787"/>
      <c r="I18" s="25" t="s">
        <v>24</v>
      </c>
      <c r="J18" s="23" t="str">
        <f>'Rekapitulace stavby'!AN14</f>
        <v/>
      </c>
      <c r="L18" s="28"/>
    </row>
    <row r="19" spans="2:12" s="1" customFormat="1" ht="6.95" customHeight="1">
      <c r="B19" s="28"/>
      <c r="L19" s="28"/>
    </row>
    <row r="20" spans="2:12" s="1" customFormat="1" ht="12" customHeight="1">
      <c r="B20" s="28"/>
      <c r="D20" s="25" t="s">
        <v>27</v>
      </c>
      <c r="I20" s="25" t="s">
        <v>22</v>
      </c>
      <c r="J20" s="23" t="s">
        <v>1</v>
      </c>
      <c r="L20" s="28"/>
    </row>
    <row r="21" spans="2:12" s="1" customFormat="1" ht="18" customHeight="1">
      <c r="B21" s="28"/>
      <c r="E21" s="23" t="s">
        <v>28</v>
      </c>
      <c r="I21" s="25" t="s">
        <v>24</v>
      </c>
      <c r="J21" s="23" t="s">
        <v>1</v>
      </c>
      <c r="L21" s="28"/>
    </row>
    <row r="22" spans="2:12" s="1" customFormat="1" ht="6.95" customHeight="1">
      <c r="B22" s="28"/>
      <c r="L22" s="28"/>
    </row>
    <row r="23" spans="2:12" s="1" customFormat="1" ht="12" customHeight="1">
      <c r="B23" s="28"/>
      <c r="D23" s="25" t="s">
        <v>30</v>
      </c>
      <c r="I23" s="25" t="s">
        <v>22</v>
      </c>
      <c r="J23" s="23" t="s">
        <v>1</v>
      </c>
      <c r="L23" s="28"/>
    </row>
    <row r="24" spans="2:12" s="1" customFormat="1" ht="18" customHeight="1">
      <c r="B24" s="28"/>
      <c r="E24" s="23" t="s">
        <v>31</v>
      </c>
      <c r="I24" s="25" t="s">
        <v>24</v>
      </c>
      <c r="J24" s="23" t="s">
        <v>1</v>
      </c>
      <c r="L24" s="28"/>
    </row>
    <row r="25" spans="2:12" s="1" customFormat="1" ht="6.95" customHeight="1">
      <c r="B25" s="28"/>
      <c r="L25" s="28"/>
    </row>
    <row r="26" spans="2:12" s="1" customFormat="1" ht="12" customHeight="1">
      <c r="B26" s="28"/>
      <c r="D26" s="25" t="s">
        <v>32</v>
      </c>
      <c r="L26" s="28"/>
    </row>
    <row r="27" spans="2:12" s="7" customFormat="1" ht="16.5" customHeight="1">
      <c r="B27" s="82"/>
      <c r="E27" s="790" t="s">
        <v>1</v>
      </c>
      <c r="F27" s="790"/>
      <c r="G27" s="790"/>
      <c r="H27" s="790"/>
      <c r="L27" s="82"/>
    </row>
    <row r="28" spans="2:12" s="1" customFormat="1" ht="6.95" customHeight="1">
      <c r="B28" s="28"/>
      <c r="L28" s="28"/>
    </row>
    <row r="29" spans="2:12" s="1" customFormat="1" ht="6.95" customHeight="1">
      <c r="B29" s="28"/>
      <c r="D29" s="49"/>
      <c r="E29" s="49"/>
      <c r="F29" s="49"/>
      <c r="G29" s="49"/>
      <c r="H29" s="49"/>
      <c r="I29" s="49"/>
      <c r="J29" s="49"/>
      <c r="K29" s="49"/>
      <c r="L29" s="28"/>
    </row>
    <row r="30" spans="2:12" s="1" customFormat="1" ht="14.45" customHeight="1">
      <c r="B30" s="28"/>
      <c r="D30" s="23" t="s">
        <v>148</v>
      </c>
      <c r="J30" s="83">
        <f>J96</f>
        <v>0</v>
      </c>
      <c r="L30" s="28"/>
    </row>
    <row r="31" spans="2:12" s="1" customFormat="1" ht="14.45" customHeight="1">
      <c r="B31" s="28"/>
      <c r="D31" s="84" t="s">
        <v>149</v>
      </c>
      <c r="J31" s="83">
        <f>J101</f>
        <v>0</v>
      </c>
      <c r="L31" s="28"/>
    </row>
    <row r="32" spans="2:12" s="1" customFormat="1" ht="25.35" customHeight="1">
      <c r="B32" s="28"/>
      <c r="D32" s="85" t="s">
        <v>33</v>
      </c>
      <c r="J32" s="62">
        <f>ROUND(J30 + J31, 2)</f>
        <v>0</v>
      </c>
      <c r="L32" s="28"/>
    </row>
    <row r="33" spans="2:12" s="1" customFormat="1" ht="6.95" customHeight="1">
      <c r="B33" s="28"/>
      <c r="D33" s="49"/>
      <c r="E33" s="49"/>
      <c r="F33" s="49"/>
      <c r="G33" s="49"/>
      <c r="H33" s="49"/>
      <c r="I33" s="49"/>
      <c r="J33" s="49"/>
      <c r="K33" s="49"/>
      <c r="L33" s="28"/>
    </row>
    <row r="34" spans="2:12" s="1" customFormat="1" ht="14.45" customHeight="1">
      <c r="B34" s="28"/>
      <c r="F34" s="31" t="s">
        <v>35</v>
      </c>
      <c r="I34" s="31" t="s">
        <v>34</v>
      </c>
      <c r="J34" s="31" t="s">
        <v>36</v>
      </c>
      <c r="L34" s="28"/>
    </row>
    <row r="35" spans="2:12" s="1" customFormat="1" ht="14.45" customHeight="1">
      <c r="B35" s="28"/>
      <c r="D35" s="51" t="s">
        <v>37</v>
      </c>
      <c r="E35" s="25" t="s">
        <v>38</v>
      </c>
      <c r="F35" s="86">
        <f>ROUND((SUM(BE101:BE106) + SUM(BE126:BE129)),  2)</f>
        <v>0</v>
      </c>
      <c r="I35" s="87">
        <v>0.21</v>
      </c>
      <c r="J35" s="86">
        <f>ROUND(((SUM(BE101:BE106) + SUM(BE126:BE129))*I35),  2)</f>
        <v>0</v>
      </c>
      <c r="L35" s="28"/>
    </row>
    <row r="36" spans="2:12" s="1" customFormat="1" ht="14.45" customHeight="1">
      <c r="B36" s="28"/>
      <c r="E36" s="25" t="s">
        <v>39</v>
      </c>
      <c r="F36" s="86">
        <f>ROUND((SUM(BF101:BF106) + SUM(BF126:BF129)),  2)</f>
        <v>0</v>
      </c>
      <c r="I36" s="87">
        <v>0.12</v>
      </c>
      <c r="J36" s="86">
        <f>ROUND(((SUM(BF101:BF106) + SUM(BF126:BF129))*I36),  2)</f>
        <v>0</v>
      </c>
      <c r="L36" s="28"/>
    </row>
    <row r="37" spans="2:12" s="1" customFormat="1" ht="14.45" hidden="1" customHeight="1">
      <c r="B37" s="28"/>
      <c r="E37" s="25" t="s">
        <v>40</v>
      </c>
      <c r="F37" s="86">
        <f>ROUND((SUM(BG101:BG106) + SUM(BG126:BG129)),  2)</f>
        <v>0</v>
      </c>
      <c r="I37" s="87">
        <v>0.21</v>
      </c>
      <c r="J37" s="86">
        <f>0</f>
        <v>0</v>
      </c>
      <c r="L37" s="28"/>
    </row>
    <row r="38" spans="2:12" s="1" customFormat="1" ht="14.45" hidden="1" customHeight="1">
      <c r="B38" s="28"/>
      <c r="E38" s="25" t="s">
        <v>41</v>
      </c>
      <c r="F38" s="86">
        <f>ROUND((SUM(BH101:BH106) + SUM(BH126:BH129)),  2)</f>
        <v>0</v>
      </c>
      <c r="I38" s="87">
        <v>0.12</v>
      </c>
      <c r="J38" s="86">
        <f>0</f>
        <v>0</v>
      </c>
      <c r="L38" s="28"/>
    </row>
    <row r="39" spans="2:12" s="1" customFormat="1" ht="14.45" hidden="1" customHeight="1">
      <c r="B39" s="28"/>
      <c r="E39" s="25" t="s">
        <v>42</v>
      </c>
      <c r="F39" s="86">
        <f>ROUND((SUM(BI101:BI106) + SUM(BI126:BI129)),  2)</f>
        <v>0</v>
      </c>
      <c r="I39" s="87">
        <v>0</v>
      </c>
      <c r="J39" s="86">
        <f>0</f>
        <v>0</v>
      </c>
      <c r="L39" s="28"/>
    </row>
    <row r="40" spans="2:12" s="1" customFormat="1" ht="6.95" customHeight="1">
      <c r="B40" s="28"/>
      <c r="L40" s="28"/>
    </row>
    <row r="41" spans="2:12" s="1" customFormat="1" ht="25.35" customHeight="1">
      <c r="B41" s="28"/>
      <c r="C41" s="88"/>
      <c r="D41" s="89" t="s">
        <v>43</v>
      </c>
      <c r="E41" s="53"/>
      <c r="F41" s="53"/>
      <c r="G41" s="90" t="s">
        <v>44</v>
      </c>
      <c r="H41" s="91" t="s">
        <v>45</v>
      </c>
      <c r="I41" s="53"/>
      <c r="J41" s="92">
        <f>SUM(J32:J39)</f>
        <v>0</v>
      </c>
      <c r="K41" s="93"/>
      <c r="L41" s="28"/>
    </row>
    <row r="42" spans="2:12" s="1" customFormat="1" ht="14.45" customHeight="1">
      <c r="B42" s="28"/>
      <c r="L42" s="28"/>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28"/>
      <c r="D50" s="37" t="s">
        <v>46</v>
      </c>
      <c r="E50" s="38"/>
      <c r="F50" s="38"/>
      <c r="G50" s="37" t="s">
        <v>47</v>
      </c>
      <c r="H50" s="38"/>
      <c r="I50" s="38"/>
      <c r="J50" s="38"/>
      <c r="K50" s="38"/>
      <c r="L50" s="28"/>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2.75">
      <c r="B61" s="28"/>
      <c r="D61" s="39" t="s">
        <v>48</v>
      </c>
      <c r="E61" s="30"/>
      <c r="F61" s="94" t="s">
        <v>49</v>
      </c>
      <c r="G61" s="39" t="s">
        <v>48</v>
      </c>
      <c r="H61" s="30"/>
      <c r="I61" s="30"/>
      <c r="J61" s="95" t="s">
        <v>49</v>
      </c>
      <c r="K61" s="30"/>
      <c r="L61" s="28"/>
    </row>
    <row r="62" spans="2:12">
      <c r="B62" s="19"/>
      <c r="L62" s="19"/>
    </row>
    <row r="63" spans="2:12">
      <c r="B63" s="19"/>
      <c r="L63" s="19"/>
    </row>
    <row r="64" spans="2:12">
      <c r="B64" s="19"/>
      <c r="L64" s="19"/>
    </row>
    <row r="65" spans="2:12" s="1" customFormat="1" ht="12.75">
      <c r="B65" s="28"/>
      <c r="D65" s="37" t="s">
        <v>50</v>
      </c>
      <c r="E65" s="38"/>
      <c r="F65" s="38"/>
      <c r="G65" s="37" t="s">
        <v>51</v>
      </c>
      <c r="H65" s="38"/>
      <c r="I65" s="38"/>
      <c r="J65" s="38"/>
      <c r="K65" s="38"/>
      <c r="L65" s="28"/>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2.75">
      <c r="B76" s="28"/>
      <c r="D76" s="39" t="s">
        <v>48</v>
      </c>
      <c r="E76" s="30"/>
      <c r="F76" s="94" t="s">
        <v>49</v>
      </c>
      <c r="G76" s="39" t="s">
        <v>48</v>
      </c>
      <c r="H76" s="30"/>
      <c r="I76" s="30"/>
      <c r="J76" s="95" t="s">
        <v>49</v>
      </c>
      <c r="K76" s="30"/>
      <c r="L76" s="28"/>
    </row>
    <row r="77" spans="2:12" s="1" customFormat="1" ht="14.45" customHeight="1">
      <c r="B77" s="40"/>
      <c r="C77" s="41"/>
      <c r="D77" s="41"/>
      <c r="E77" s="41"/>
      <c r="F77" s="41"/>
      <c r="G77" s="41"/>
      <c r="H77" s="41"/>
      <c r="I77" s="41"/>
      <c r="J77" s="41"/>
      <c r="K77" s="41"/>
      <c r="L77" s="28"/>
    </row>
    <row r="81" spans="2:47" s="1" customFormat="1" ht="6.95" customHeight="1">
      <c r="B81" s="42"/>
      <c r="C81" s="43"/>
      <c r="D81" s="43"/>
      <c r="E81" s="43"/>
      <c r="F81" s="43"/>
      <c r="G81" s="43"/>
      <c r="H81" s="43"/>
      <c r="I81" s="43"/>
      <c r="J81" s="43"/>
      <c r="K81" s="43"/>
      <c r="L81" s="28"/>
    </row>
    <row r="82" spans="2:47" s="1" customFormat="1" ht="24.95" customHeight="1">
      <c r="B82" s="28"/>
      <c r="C82" s="20" t="s">
        <v>150</v>
      </c>
      <c r="L82" s="28"/>
    </row>
    <row r="83" spans="2:47" s="1" customFormat="1" ht="6.95" customHeight="1">
      <c r="B83" s="28"/>
      <c r="L83" s="28"/>
    </row>
    <row r="84" spans="2:47" s="1" customFormat="1" ht="12" customHeight="1">
      <c r="B84" s="28"/>
      <c r="C84" s="25" t="s">
        <v>14</v>
      </c>
      <c r="L84" s="28"/>
    </row>
    <row r="85" spans="2:47" s="1" customFormat="1" ht="16.5" customHeight="1">
      <c r="B85" s="28"/>
      <c r="E85" s="811" t="str">
        <f>E7</f>
        <v>Výukový pavilon Lesovna</v>
      </c>
      <c r="F85" s="812"/>
      <c r="G85" s="812"/>
      <c r="H85" s="812"/>
      <c r="L85" s="28"/>
    </row>
    <row r="86" spans="2:47" s="1" customFormat="1" ht="12" customHeight="1">
      <c r="B86" s="28"/>
      <c r="C86" s="25" t="s">
        <v>137</v>
      </c>
      <c r="L86" s="28"/>
    </row>
    <row r="87" spans="2:47" s="1" customFormat="1" ht="16.5" customHeight="1">
      <c r="B87" s="28"/>
      <c r="E87" s="781" t="str">
        <f>E9</f>
        <v>202504L - 12-Vytápění</v>
      </c>
      <c r="F87" s="813"/>
      <c r="G87" s="813"/>
      <c r="H87" s="813"/>
      <c r="L87" s="28"/>
    </row>
    <row r="88" spans="2:47" s="1" customFormat="1" ht="6.95" customHeight="1">
      <c r="B88" s="28"/>
      <c r="L88" s="28"/>
    </row>
    <row r="89" spans="2:47" s="1" customFormat="1" ht="12" customHeight="1">
      <c r="B89" s="28"/>
      <c r="C89" s="25" t="s">
        <v>18</v>
      </c>
      <c r="F89" s="23" t="str">
        <f>F12</f>
        <v>Areál ČZU, p.č. 1627/1, Suchdol</v>
      </c>
      <c r="I89" s="25" t="s">
        <v>20</v>
      </c>
      <c r="J89" s="48">
        <f>IF(J12="","",J12)</f>
        <v>45909</v>
      </c>
      <c r="L89" s="28"/>
    </row>
    <row r="90" spans="2:47" s="1" customFormat="1" ht="6.95" customHeight="1">
      <c r="B90" s="28"/>
      <c r="L90" s="28"/>
    </row>
    <row r="91" spans="2:47" s="1" customFormat="1" ht="15.2" customHeight="1">
      <c r="B91" s="28"/>
      <c r="C91" s="25" t="s">
        <v>21</v>
      </c>
      <c r="F91" s="23" t="str">
        <f>E15</f>
        <v>ČZU v Praze, Kamýcká 129, P6</v>
      </c>
      <c r="I91" s="25" t="s">
        <v>27</v>
      </c>
      <c r="J91" s="26" t="str">
        <f>E21</f>
        <v>MJÖLKING s.r.o.</v>
      </c>
      <c r="L91" s="28"/>
    </row>
    <row r="92" spans="2:47" s="1" customFormat="1" ht="15.2" customHeight="1">
      <c r="B92" s="28"/>
      <c r="C92" s="25" t="s">
        <v>25</v>
      </c>
      <c r="F92" s="23" t="str">
        <f>IF(E18="","",E18)</f>
        <v xml:space="preserve"> </v>
      </c>
      <c r="I92" s="25" t="s">
        <v>30</v>
      </c>
      <c r="J92" s="26" t="str">
        <f>E24</f>
        <v>Ing. Martin Macoun</v>
      </c>
      <c r="L92" s="28"/>
    </row>
    <row r="93" spans="2:47" s="1" customFormat="1" ht="10.35" customHeight="1">
      <c r="B93" s="28"/>
      <c r="L93" s="28"/>
    </row>
    <row r="94" spans="2:47" s="1" customFormat="1" ht="29.25" customHeight="1">
      <c r="B94" s="28"/>
      <c r="C94" s="96" t="s">
        <v>151</v>
      </c>
      <c r="D94" s="88"/>
      <c r="E94" s="88"/>
      <c r="F94" s="88"/>
      <c r="G94" s="88"/>
      <c r="H94" s="88"/>
      <c r="I94" s="88"/>
      <c r="J94" s="97" t="s">
        <v>152</v>
      </c>
      <c r="K94" s="88"/>
      <c r="L94" s="28"/>
    </row>
    <row r="95" spans="2:47" s="1" customFormat="1" ht="10.35" customHeight="1">
      <c r="B95" s="28"/>
      <c r="L95" s="28"/>
    </row>
    <row r="96" spans="2:47" s="1" customFormat="1" ht="22.9" customHeight="1">
      <c r="B96" s="28"/>
      <c r="C96" s="98" t="s">
        <v>153</v>
      </c>
      <c r="J96" s="62">
        <f>J126</f>
        <v>0</v>
      </c>
      <c r="L96" s="28"/>
      <c r="AU96" s="16" t="s">
        <v>154</v>
      </c>
    </row>
    <row r="97" spans="2:65" s="8" customFormat="1" ht="24.95" customHeight="1">
      <c r="B97" s="99"/>
      <c r="D97" s="100" t="s">
        <v>160</v>
      </c>
      <c r="E97" s="101"/>
      <c r="F97" s="101"/>
      <c r="G97" s="101"/>
      <c r="H97" s="101"/>
      <c r="I97" s="101"/>
      <c r="J97" s="102">
        <f>J127</f>
        <v>0</v>
      </c>
      <c r="L97" s="99"/>
    </row>
    <row r="98" spans="2:65" s="9" customFormat="1" ht="19.899999999999999" customHeight="1">
      <c r="B98" s="103"/>
      <c r="D98" s="104" t="s">
        <v>905</v>
      </c>
      <c r="E98" s="105"/>
      <c r="F98" s="105"/>
      <c r="G98" s="105"/>
      <c r="H98" s="105"/>
      <c r="I98" s="105"/>
      <c r="J98" s="106">
        <f>J128</f>
        <v>0</v>
      </c>
      <c r="L98" s="103"/>
    </row>
    <row r="99" spans="2:65" s="1" customFormat="1" ht="21.75" customHeight="1">
      <c r="B99" s="28"/>
      <c r="L99" s="28"/>
    </row>
    <row r="100" spans="2:65" s="1" customFormat="1" ht="6.95" customHeight="1">
      <c r="B100" s="28"/>
      <c r="L100" s="28"/>
    </row>
    <row r="101" spans="2:65" s="1" customFormat="1" ht="29.25" customHeight="1">
      <c r="B101" s="28"/>
      <c r="C101" s="98" t="s">
        <v>172</v>
      </c>
      <c r="J101" s="107">
        <f>ROUND(J102 + J103 + J104 + J105,2)</f>
        <v>0</v>
      </c>
      <c r="L101" s="28"/>
      <c r="N101" s="108" t="s">
        <v>37</v>
      </c>
    </row>
    <row r="102" spans="2:65" s="1" customFormat="1" ht="18" customHeight="1">
      <c r="B102" s="109"/>
      <c r="C102" s="110"/>
      <c r="D102" s="814" t="s">
        <v>173</v>
      </c>
      <c r="E102" s="814"/>
      <c r="F102" s="814"/>
      <c r="G102" s="110"/>
      <c r="H102" s="110"/>
      <c r="I102" s="110"/>
      <c r="J102" s="111"/>
      <c r="K102" s="110"/>
      <c r="L102" s="109"/>
      <c r="M102" s="110"/>
      <c r="N102" s="112" t="s">
        <v>38</v>
      </c>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0"/>
      <c r="AM102" s="110"/>
      <c r="AN102" s="110"/>
      <c r="AO102" s="110"/>
      <c r="AP102" s="110"/>
      <c r="AQ102" s="110"/>
      <c r="AR102" s="110"/>
      <c r="AS102" s="110"/>
      <c r="AT102" s="110"/>
      <c r="AU102" s="110"/>
      <c r="AV102" s="110"/>
      <c r="AW102" s="110"/>
      <c r="AX102" s="110"/>
      <c r="AY102" s="113" t="s">
        <v>174</v>
      </c>
      <c r="AZ102" s="110"/>
      <c r="BA102" s="110"/>
      <c r="BB102" s="110"/>
      <c r="BC102" s="110"/>
      <c r="BD102" s="110"/>
      <c r="BE102" s="114">
        <f>IF(N102="základní",J102,0)</f>
        <v>0</v>
      </c>
      <c r="BF102" s="114">
        <f>IF(N102="snížená",J102,0)</f>
        <v>0</v>
      </c>
      <c r="BG102" s="114">
        <f>IF(N102="zákl. přenesená",J102,0)</f>
        <v>0</v>
      </c>
      <c r="BH102" s="114">
        <f>IF(N102="sníž. přenesená",J102,0)</f>
        <v>0</v>
      </c>
      <c r="BI102" s="114">
        <f>IF(N102="nulová",J102,0)</f>
        <v>0</v>
      </c>
      <c r="BJ102" s="113" t="s">
        <v>81</v>
      </c>
      <c r="BK102" s="110"/>
      <c r="BL102" s="110"/>
      <c r="BM102" s="110"/>
    </row>
    <row r="103" spans="2:65" s="1" customFormat="1" ht="18" customHeight="1">
      <c r="B103" s="109"/>
      <c r="C103" s="110"/>
      <c r="D103" s="814" t="s">
        <v>175</v>
      </c>
      <c r="E103" s="814"/>
      <c r="F103" s="814"/>
      <c r="G103" s="110"/>
      <c r="H103" s="110"/>
      <c r="I103" s="110"/>
      <c r="J103" s="111"/>
      <c r="K103" s="110"/>
      <c r="L103" s="109"/>
      <c r="M103" s="110"/>
      <c r="N103" s="112" t="s">
        <v>38</v>
      </c>
      <c r="O103" s="110"/>
      <c r="P103" s="110"/>
      <c r="Q103" s="110"/>
      <c r="R103" s="110"/>
      <c r="S103" s="110"/>
      <c r="T103" s="110"/>
      <c r="U103" s="110"/>
      <c r="V103" s="110"/>
      <c r="W103" s="110"/>
      <c r="X103" s="110"/>
      <c r="Y103" s="110"/>
      <c r="Z103" s="110"/>
      <c r="AA103" s="110"/>
      <c r="AB103" s="110"/>
      <c r="AC103" s="110"/>
      <c r="AD103" s="110"/>
      <c r="AE103" s="110"/>
      <c r="AF103" s="110"/>
      <c r="AG103" s="110"/>
      <c r="AH103" s="110"/>
      <c r="AI103" s="110"/>
      <c r="AJ103" s="110"/>
      <c r="AK103" s="110"/>
      <c r="AL103" s="110"/>
      <c r="AM103" s="110"/>
      <c r="AN103" s="110"/>
      <c r="AO103" s="110"/>
      <c r="AP103" s="110"/>
      <c r="AQ103" s="110"/>
      <c r="AR103" s="110"/>
      <c r="AS103" s="110"/>
      <c r="AT103" s="110"/>
      <c r="AU103" s="110"/>
      <c r="AV103" s="110"/>
      <c r="AW103" s="110"/>
      <c r="AX103" s="110"/>
      <c r="AY103" s="113" t="s">
        <v>174</v>
      </c>
      <c r="AZ103" s="110"/>
      <c r="BA103" s="110"/>
      <c r="BB103" s="110"/>
      <c r="BC103" s="110"/>
      <c r="BD103" s="110"/>
      <c r="BE103" s="114">
        <f>IF(N103="základní",J103,0)</f>
        <v>0</v>
      </c>
      <c r="BF103" s="114">
        <f>IF(N103="snížená",J103,0)</f>
        <v>0</v>
      </c>
      <c r="BG103" s="114">
        <f>IF(N103="zákl. přenesená",J103,0)</f>
        <v>0</v>
      </c>
      <c r="BH103" s="114">
        <f>IF(N103="sníž. přenesená",J103,0)</f>
        <v>0</v>
      </c>
      <c r="BI103" s="114">
        <f>IF(N103="nulová",J103,0)</f>
        <v>0</v>
      </c>
      <c r="BJ103" s="113" t="s">
        <v>81</v>
      </c>
      <c r="BK103" s="110"/>
      <c r="BL103" s="110"/>
      <c r="BM103" s="110"/>
    </row>
    <row r="104" spans="2:65" s="1" customFormat="1" ht="18" customHeight="1">
      <c r="B104" s="109"/>
      <c r="C104" s="110"/>
      <c r="D104" s="814" t="s">
        <v>176</v>
      </c>
      <c r="E104" s="814"/>
      <c r="F104" s="814"/>
      <c r="G104" s="110"/>
      <c r="H104" s="110"/>
      <c r="I104" s="110"/>
      <c r="J104" s="111"/>
      <c r="K104" s="110"/>
      <c r="L104" s="109"/>
      <c r="M104" s="110"/>
      <c r="N104" s="112" t="s">
        <v>38</v>
      </c>
      <c r="O104" s="110"/>
      <c r="P104" s="110"/>
      <c r="Q104" s="110"/>
      <c r="R104" s="110"/>
      <c r="S104" s="110"/>
      <c r="T104" s="110"/>
      <c r="U104" s="110"/>
      <c r="V104" s="110"/>
      <c r="W104" s="110"/>
      <c r="X104" s="110"/>
      <c r="Y104" s="110"/>
      <c r="Z104" s="110"/>
      <c r="AA104" s="110"/>
      <c r="AB104" s="110"/>
      <c r="AC104" s="110"/>
      <c r="AD104" s="110"/>
      <c r="AE104" s="110"/>
      <c r="AF104" s="110"/>
      <c r="AG104" s="110"/>
      <c r="AH104" s="110"/>
      <c r="AI104" s="110"/>
      <c r="AJ104" s="110"/>
      <c r="AK104" s="110"/>
      <c r="AL104" s="110"/>
      <c r="AM104" s="110"/>
      <c r="AN104" s="110"/>
      <c r="AO104" s="110"/>
      <c r="AP104" s="110"/>
      <c r="AQ104" s="110"/>
      <c r="AR104" s="110"/>
      <c r="AS104" s="110"/>
      <c r="AT104" s="110"/>
      <c r="AU104" s="110"/>
      <c r="AV104" s="110"/>
      <c r="AW104" s="110"/>
      <c r="AX104" s="110"/>
      <c r="AY104" s="113" t="s">
        <v>174</v>
      </c>
      <c r="AZ104" s="110"/>
      <c r="BA104" s="110"/>
      <c r="BB104" s="110"/>
      <c r="BC104" s="110"/>
      <c r="BD104" s="110"/>
      <c r="BE104" s="114">
        <f>IF(N104="základní",J104,0)</f>
        <v>0</v>
      </c>
      <c r="BF104" s="114">
        <f>IF(N104="snížená",J104,0)</f>
        <v>0</v>
      </c>
      <c r="BG104" s="114">
        <f>IF(N104="zákl. přenesená",J104,0)</f>
        <v>0</v>
      </c>
      <c r="BH104" s="114">
        <f>IF(N104="sníž. přenesená",J104,0)</f>
        <v>0</v>
      </c>
      <c r="BI104" s="114">
        <f>IF(N104="nulová",J104,0)</f>
        <v>0</v>
      </c>
      <c r="BJ104" s="113" t="s">
        <v>81</v>
      </c>
      <c r="BK104" s="110"/>
      <c r="BL104" s="110"/>
      <c r="BM104" s="110"/>
    </row>
    <row r="105" spans="2:65" s="1" customFormat="1" ht="18" customHeight="1">
      <c r="B105" s="109"/>
      <c r="C105" s="110"/>
      <c r="D105" s="814" t="s">
        <v>177</v>
      </c>
      <c r="E105" s="814"/>
      <c r="F105" s="814"/>
      <c r="G105" s="110"/>
      <c r="H105" s="110"/>
      <c r="I105" s="110"/>
      <c r="J105" s="111"/>
      <c r="K105" s="110"/>
      <c r="L105" s="109"/>
      <c r="M105" s="110"/>
      <c r="N105" s="112" t="s">
        <v>38</v>
      </c>
      <c r="O105" s="110"/>
      <c r="P105" s="110"/>
      <c r="Q105" s="110"/>
      <c r="R105" s="110"/>
      <c r="S105" s="110"/>
      <c r="T105" s="110"/>
      <c r="U105" s="110"/>
      <c r="V105" s="110"/>
      <c r="W105" s="110"/>
      <c r="X105" s="110"/>
      <c r="Y105" s="110"/>
      <c r="Z105" s="110"/>
      <c r="AA105" s="110"/>
      <c r="AB105" s="110"/>
      <c r="AC105" s="110"/>
      <c r="AD105" s="110"/>
      <c r="AE105" s="110"/>
      <c r="AF105" s="110"/>
      <c r="AG105" s="110"/>
      <c r="AH105" s="110"/>
      <c r="AI105" s="110"/>
      <c r="AJ105" s="110"/>
      <c r="AK105" s="110"/>
      <c r="AL105" s="110"/>
      <c r="AM105" s="110"/>
      <c r="AN105" s="110"/>
      <c r="AO105" s="110"/>
      <c r="AP105" s="110"/>
      <c r="AQ105" s="110"/>
      <c r="AR105" s="110"/>
      <c r="AS105" s="110"/>
      <c r="AT105" s="110"/>
      <c r="AU105" s="110"/>
      <c r="AV105" s="110"/>
      <c r="AW105" s="110"/>
      <c r="AX105" s="110"/>
      <c r="AY105" s="113" t="s">
        <v>174</v>
      </c>
      <c r="AZ105" s="110"/>
      <c r="BA105" s="110"/>
      <c r="BB105" s="110"/>
      <c r="BC105" s="110"/>
      <c r="BD105" s="110"/>
      <c r="BE105" s="114">
        <f>IF(N105="základní",J105,0)</f>
        <v>0</v>
      </c>
      <c r="BF105" s="114">
        <f>IF(N105="snížená",J105,0)</f>
        <v>0</v>
      </c>
      <c r="BG105" s="114">
        <f>IF(N105="zákl. přenesená",J105,0)</f>
        <v>0</v>
      </c>
      <c r="BH105" s="114">
        <f>IF(N105="sníž. přenesená",J105,0)</f>
        <v>0</v>
      </c>
      <c r="BI105" s="114">
        <f>IF(N105="nulová",J105,0)</f>
        <v>0</v>
      </c>
      <c r="BJ105" s="113" t="s">
        <v>81</v>
      </c>
      <c r="BK105" s="110"/>
      <c r="BL105" s="110"/>
      <c r="BM105" s="110"/>
    </row>
    <row r="106" spans="2:65" s="1" customFormat="1" ht="18" customHeight="1">
      <c r="B106" s="28"/>
      <c r="L106" s="28"/>
    </row>
    <row r="107" spans="2:65" s="1" customFormat="1" ht="29.25" customHeight="1">
      <c r="B107" s="28"/>
      <c r="C107" s="115" t="s">
        <v>178</v>
      </c>
      <c r="D107" s="88"/>
      <c r="E107" s="88"/>
      <c r="F107" s="88"/>
      <c r="G107" s="88"/>
      <c r="H107" s="88"/>
      <c r="I107" s="88"/>
      <c r="J107" s="116">
        <f>ROUND(J96+J101,2)</f>
        <v>0</v>
      </c>
      <c r="K107" s="88"/>
      <c r="L107" s="28"/>
    </row>
    <row r="108" spans="2:65" s="1" customFormat="1" ht="6.95" customHeight="1">
      <c r="B108" s="40"/>
      <c r="C108" s="41"/>
      <c r="D108" s="41"/>
      <c r="E108" s="41"/>
      <c r="F108" s="41"/>
      <c r="G108" s="41"/>
      <c r="H108" s="41"/>
      <c r="I108" s="41"/>
      <c r="J108" s="41"/>
      <c r="K108" s="41"/>
      <c r="L108" s="28"/>
    </row>
    <row r="112" spans="2:65" s="1" customFormat="1" ht="6.95" customHeight="1">
      <c r="B112" s="42"/>
      <c r="C112" s="43"/>
      <c r="D112" s="43"/>
      <c r="E112" s="43"/>
      <c r="F112" s="43"/>
      <c r="G112" s="43"/>
      <c r="H112" s="43"/>
      <c r="I112" s="43"/>
      <c r="J112" s="43"/>
      <c r="K112" s="43"/>
      <c r="L112" s="28"/>
    </row>
    <row r="113" spans="2:63" s="1" customFormat="1" ht="24.95" customHeight="1">
      <c r="B113" s="28"/>
      <c r="C113" s="20" t="s">
        <v>179</v>
      </c>
      <c r="L113" s="28"/>
    </row>
    <row r="114" spans="2:63" s="1" customFormat="1" ht="6.95" customHeight="1">
      <c r="B114" s="28"/>
      <c r="L114" s="28"/>
    </row>
    <row r="115" spans="2:63" s="1" customFormat="1" ht="12" customHeight="1">
      <c r="B115" s="28"/>
      <c r="C115" s="25" t="s">
        <v>14</v>
      </c>
      <c r="L115" s="28"/>
    </row>
    <row r="116" spans="2:63" s="1" customFormat="1" ht="16.5" customHeight="1">
      <c r="B116" s="28"/>
      <c r="E116" s="811" t="str">
        <f>E7</f>
        <v>Výukový pavilon Lesovna</v>
      </c>
      <c r="F116" s="812"/>
      <c r="G116" s="812"/>
      <c r="H116" s="812"/>
      <c r="L116" s="28"/>
    </row>
    <row r="117" spans="2:63" s="1" customFormat="1" ht="12" customHeight="1">
      <c r="B117" s="28"/>
      <c r="C117" s="25" t="s">
        <v>137</v>
      </c>
      <c r="L117" s="28"/>
    </row>
    <row r="118" spans="2:63" s="1" customFormat="1" ht="16.5" customHeight="1">
      <c r="B118" s="28"/>
      <c r="E118" s="781" t="str">
        <f>E9</f>
        <v>202504L - 12-Vytápění</v>
      </c>
      <c r="F118" s="813"/>
      <c r="G118" s="813"/>
      <c r="H118" s="813"/>
      <c r="L118" s="28"/>
    </row>
    <row r="119" spans="2:63" s="1" customFormat="1" ht="6.95" customHeight="1">
      <c r="B119" s="28"/>
      <c r="L119" s="28"/>
    </row>
    <row r="120" spans="2:63" s="1" customFormat="1" ht="12" customHeight="1">
      <c r="B120" s="28"/>
      <c r="C120" s="25" t="s">
        <v>18</v>
      </c>
      <c r="F120" s="23" t="str">
        <f>F12</f>
        <v>Areál ČZU, p.č. 1627/1, Suchdol</v>
      </c>
      <c r="I120" s="25" t="s">
        <v>20</v>
      </c>
      <c r="J120" s="48">
        <f>IF(J12="","",J12)</f>
        <v>45909</v>
      </c>
      <c r="L120" s="28"/>
    </row>
    <row r="121" spans="2:63" s="1" customFormat="1" ht="6.95" customHeight="1">
      <c r="B121" s="28"/>
      <c r="L121" s="28"/>
    </row>
    <row r="122" spans="2:63" s="1" customFormat="1" ht="15.2" customHeight="1">
      <c r="B122" s="28"/>
      <c r="C122" s="25" t="s">
        <v>21</v>
      </c>
      <c r="F122" s="23" t="str">
        <f>E15</f>
        <v>ČZU v Praze, Kamýcká 129, P6</v>
      </c>
      <c r="I122" s="25" t="s">
        <v>27</v>
      </c>
      <c r="J122" s="26" t="str">
        <f>E21</f>
        <v>MJÖLKING s.r.o.</v>
      </c>
      <c r="L122" s="28"/>
    </row>
    <row r="123" spans="2:63" s="1" customFormat="1" ht="15.2" customHeight="1">
      <c r="B123" s="28"/>
      <c r="C123" s="25" t="s">
        <v>25</v>
      </c>
      <c r="F123" s="23" t="str">
        <f>IF(E18="","",E18)</f>
        <v xml:space="preserve"> </v>
      </c>
      <c r="I123" s="25" t="s">
        <v>30</v>
      </c>
      <c r="J123" s="26" t="str">
        <f>E24</f>
        <v>Ing. Martin Macoun</v>
      </c>
      <c r="L123" s="28"/>
    </row>
    <row r="124" spans="2:63" s="1" customFormat="1" ht="10.35" customHeight="1">
      <c r="B124" s="28"/>
      <c r="L124" s="28"/>
    </row>
    <row r="125" spans="2:63" s="10" customFormat="1" ht="29.25" customHeight="1">
      <c r="B125" s="117"/>
      <c r="C125" s="118" t="s">
        <v>180</v>
      </c>
      <c r="D125" s="119" t="s">
        <v>58</v>
      </c>
      <c r="E125" s="119" t="s">
        <v>54</v>
      </c>
      <c r="F125" s="119" t="s">
        <v>55</v>
      </c>
      <c r="G125" s="119" t="s">
        <v>181</v>
      </c>
      <c r="H125" s="119" t="s">
        <v>182</v>
      </c>
      <c r="I125" s="119" t="s">
        <v>183</v>
      </c>
      <c r="J125" s="120" t="s">
        <v>152</v>
      </c>
      <c r="K125" s="121" t="s">
        <v>184</v>
      </c>
      <c r="L125" s="117"/>
      <c r="M125" s="55" t="s">
        <v>1</v>
      </c>
      <c r="N125" s="56" t="s">
        <v>37</v>
      </c>
      <c r="O125" s="56" t="s">
        <v>185</v>
      </c>
      <c r="P125" s="56" t="s">
        <v>186</v>
      </c>
      <c r="Q125" s="56" t="s">
        <v>187</v>
      </c>
      <c r="R125" s="56" t="s">
        <v>188</v>
      </c>
      <c r="S125" s="56" t="s">
        <v>189</v>
      </c>
      <c r="T125" s="57" t="s">
        <v>190</v>
      </c>
    </row>
    <row r="126" spans="2:63" s="1" customFormat="1" ht="22.9" customHeight="1">
      <c r="B126" s="28"/>
      <c r="C126" s="60" t="s">
        <v>191</v>
      </c>
      <c r="J126" s="122">
        <f>BK126</f>
        <v>0</v>
      </c>
      <c r="L126" s="28"/>
      <c r="M126" s="58"/>
      <c r="N126" s="49"/>
      <c r="O126" s="49"/>
      <c r="P126" s="123">
        <f>P127</f>
        <v>0</v>
      </c>
      <c r="Q126" s="49"/>
      <c r="R126" s="123">
        <f>R127</f>
        <v>0</v>
      </c>
      <c r="S126" s="49"/>
      <c r="T126" s="124">
        <f>T127</f>
        <v>0</v>
      </c>
      <c r="AT126" s="16" t="s">
        <v>72</v>
      </c>
      <c r="AU126" s="16" t="s">
        <v>154</v>
      </c>
      <c r="BK126" s="125">
        <f>BK127</f>
        <v>0</v>
      </c>
    </row>
    <row r="127" spans="2:63" s="11" customFormat="1" ht="25.9" customHeight="1">
      <c r="B127" s="126"/>
      <c r="D127" s="127" t="s">
        <v>72</v>
      </c>
      <c r="E127" s="128" t="s">
        <v>276</v>
      </c>
      <c r="F127" s="128" t="s">
        <v>277</v>
      </c>
      <c r="J127" s="129">
        <f>BK127</f>
        <v>0</v>
      </c>
      <c r="L127" s="126"/>
      <c r="M127" s="130"/>
      <c r="P127" s="131">
        <f>P128</f>
        <v>0</v>
      </c>
      <c r="R127" s="131">
        <f>R128</f>
        <v>0</v>
      </c>
      <c r="T127" s="132">
        <f>T128</f>
        <v>0</v>
      </c>
      <c r="AR127" s="127" t="s">
        <v>83</v>
      </c>
      <c r="AT127" s="133" t="s">
        <v>72</v>
      </c>
      <c r="AU127" s="133" t="s">
        <v>73</v>
      </c>
      <c r="AY127" s="127" t="s">
        <v>194</v>
      </c>
      <c r="BK127" s="134">
        <f>BK128</f>
        <v>0</v>
      </c>
    </row>
    <row r="128" spans="2:63" s="11" customFormat="1" ht="22.9" customHeight="1">
      <c r="B128" s="126"/>
      <c r="D128" s="127" t="s">
        <v>72</v>
      </c>
      <c r="E128" s="135" t="s">
        <v>906</v>
      </c>
      <c r="F128" s="135" t="s">
        <v>907</v>
      </c>
      <c r="J128" s="136">
        <f>BK128</f>
        <v>0</v>
      </c>
      <c r="L128" s="126"/>
      <c r="M128" s="130"/>
      <c r="P128" s="131">
        <f>P129</f>
        <v>0</v>
      </c>
      <c r="R128" s="131">
        <f>R129</f>
        <v>0</v>
      </c>
      <c r="T128" s="132">
        <f>T129</f>
        <v>0</v>
      </c>
      <c r="AR128" s="127" t="s">
        <v>83</v>
      </c>
      <c r="AT128" s="133" t="s">
        <v>72</v>
      </c>
      <c r="AU128" s="133" t="s">
        <v>81</v>
      </c>
      <c r="AY128" s="127" t="s">
        <v>194</v>
      </c>
      <c r="BK128" s="134">
        <f>BK129</f>
        <v>0</v>
      </c>
    </row>
    <row r="129" spans="2:65" s="1" customFormat="1" ht="16.5" customHeight="1">
      <c r="B129" s="109"/>
      <c r="C129" s="137" t="s">
        <v>81</v>
      </c>
      <c r="D129" s="137" t="s">
        <v>197</v>
      </c>
      <c r="E129" s="138" t="s">
        <v>908</v>
      </c>
      <c r="F129" s="139" t="s">
        <v>909</v>
      </c>
      <c r="G129" s="140" t="s">
        <v>662</v>
      </c>
      <c r="H129" s="141">
        <v>1</v>
      </c>
      <c r="I129" s="142">
        <f>VYT!H204</f>
        <v>0</v>
      </c>
      <c r="J129" s="142">
        <f>ROUND(I129*H129,2)</f>
        <v>0</v>
      </c>
      <c r="K129" s="143"/>
      <c r="L129" s="28"/>
      <c r="M129" s="177" t="s">
        <v>1</v>
      </c>
      <c r="N129" s="178" t="s">
        <v>38</v>
      </c>
      <c r="O129" s="179">
        <v>0</v>
      </c>
      <c r="P129" s="179">
        <f>O129*H129</f>
        <v>0</v>
      </c>
      <c r="Q129" s="179">
        <v>0</v>
      </c>
      <c r="R129" s="179">
        <f>Q129*H129</f>
        <v>0</v>
      </c>
      <c r="S129" s="179">
        <v>0</v>
      </c>
      <c r="T129" s="180">
        <f>S129*H129</f>
        <v>0</v>
      </c>
      <c r="AR129" s="147" t="s">
        <v>283</v>
      </c>
      <c r="AT129" s="147" t="s">
        <v>197</v>
      </c>
      <c r="AU129" s="147" t="s">
        <v>83</v>
      </c>
      <c r="AY129" s="16" t="s">
        <v>194</v>
      </c>
      <c r="BE129" s="148">
        <f>IF(N129="základní",J129,0)</f>
        <v>0</v>
      </c>
      <c r="BF129" s="148">
        <f>IF(N129="snížená",J129,0)</f>
        <v>0</v>
      </c>
      <c r="BG129" s="148">
        <f>IF(N129="zákl. přenesená",J129,0)</f>
        <v>0</v>
      </c>
      <c r="BH129" s="148">
        <f>IF(N129="sníž. přenesená",J129,0)</f>
        <v>0</v>
      </c>
      <c r="BI129" s="148">
        <f>IF(N129="nulová",J129,0)</f>
        <v>0</v>
      </c>
      <c r="BJ129" s="16" t="s">
        <v>81</v>
      </c>
      <c r="BK129" s="148">
        <f>ROUND(I129*H129,2)</f>
        <v>0</v>
      </c>
      <c r="BL129" s="16" t="s">
        <v>283</v>
      </c>
      <c r="BM129" s="147" t="s">
        <v>910</v>
      </c>
    </row>
    <row r="130" spans="2:65" s="1" customFormat="1" ht="6.95" customHeight="1">
      <c r="B130" s="40"/>
      <c r="C130" s="41"/>
      <c r="D130" s="41"/>
      <c r="E130" s="41"/>
      <c r="F130" s="41"/>
      <c r="G130" s="41"/>
      <c r="H130" s="41"/>
      <c r="I130" s="41"/>
      <c r="J130" s="41"/>
      <c r="K130" s="41"/>
      <c r="L130" s="28"/>
    </row>
  </sheetData>
  <autoFilter ref="C125:K129" xr:uid="{00000000-0009-0000-0000-000008000000}"/>
  <mergeCells count="13">
    <mergeCell ref="E116:H116"/>
    <mergeCell ref="E118:H118"/>
    <mergeCell ref="L2:V2"/>
    <mergeCell ref="E87:H87"/>
    <mergeCell ref="D102:F102"/>
    <mergeCell ref="D103:F103"/>
    <mergeCell ref="D104:F104"/>
    <mergeCell ref="D105:F105"/>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EB75D-0302-4116-ACF5-34C508DA662D}">
  <sheetPr>
    <tabColor theme="5" tint="0.59999389629810485"/>
  </sheetPr>
  <dimension ref="A1:M204"/>
  <sheetViews>
    <sheetView zoomScaleNormal="100" workbookViewId="0">
      <pane ySplit="7" topLeftCell="A62" activePane="bottomLeft" state="frozen"/>
      <selection activeCell="I109" sqref="I109"/>
      <selection pane="bottomLeft" activeCell="H77" sqref="H77"/>
    </sheetView>
  </sheetViews>
  <sheetFormatPr defaultColWidth="10.33203125" defaultRowHeight="12"/>
  <cols>
    <col min="1" max="1" width="13" style="315" customWidth="1"/>
    <col min="2" max="2" width="10.6640625" style="315" customWidth="1"/>
    <col min="3" max="3" width="20.83203125" style="316" customWidth="1"/>
    <col min="4" max="4" width="97.6640625" style="316" customWidth="1"/>
    <col min="5" max="5" width="11.33203125" style="317" customWidth="1"/>
    <col min="6" max="6" width="15" style="316" customWidth="1"/>
    <col min="7" max="7" width="16.6640625" style="316" customWidth="1"/>
    <col min="8" max="8" width="17.5" style="316" customWidth="1"/>
    <col min="9" max="9" width="17.5" style="318" bestFit="1" customWidth="1"/>
    <col min="10" max="10" width="73.83203125" style="316" customWidth="1"/>
    <col min="11" max="11" width="11.5" style="316" bestFit="1" customWidth="1"/>
    <col min="12" max="12" width="10.33203125" style="316"/>
    <col min="13" max="13" width="77.33203125" style="316" customWidth="1"/>
    <col min="14" max="16384" width="10.33203125" style="316"/>
  </cols>
  <sheetData>
    <row r="1" spans="1:13" ht="19.5">
      <c r="A1" s="314" t="s">
        <v>1185</v>
      </c>
    </row>
    <row r="2" spans="1:13">
      <c r="A2" s="319" t="s">
        <v>14</v>
      </c>
      <c r="B2" s="315" t="s">
        <v>1186</v>
      </c>
    </row>
    <row r="3" spans="1:13">
      <c r="A3" s="319" t="s">
        <v>20</v>
      </c>
      <c r="B3" s="320" t="s">
        <v>1187</v>
      </c>
    </row>
    <row r="4" spans="1:13">
      <c r="A4" s="321" t="s">
        <v>1188</v>
      </c>
      <c r="B4" s="322"/>
      <c r="C4" s="322"/>
      <c r="D4" s="322"/>
      <c r="E4" s="322"/>
      <c r="F4" s="322"/>
      <c r="G4" s="322"/>
      <c r="H4" s="322"/>
      <c r="I4" s="322"/>
    </row>
    <row r="5" spans="1:13">
      <c r="A5" s="321" t="s">
        <v>1189</v>
      </c>
      <c r="B5" s="318"/>
      <c r="C5" s="318"/>
      <c r="D5" s="318"/>
      <c r="E5" s="318"/>
      <c r="F5" s="318"/>
      <c r="G5" s="318"/>
      <c r="H5" s="318"/>
    </row>
    <row r="6" spans="1:13">
      <c r="A6" s="321" t="s">
        <v>1190</v>
      </c>
      <c r="B6" s="318"/>
      <c r="C6" s="318"/>
      <c r="D6" s="318"/>
      <c r="E6" s="318"/>
      <c r="F6" s="318"/>
      <c r="G6" s="318"/>
      <c r="H6" s="318"/>
    </row>
    <row r="7" spans="1:13" ht="48.75" customHeight="1">
      <c r="A7" s="323" t="s">
        <v>1191</v>
      </c>
      <c r="B7" s="323" t="s">
        <v>58</v>
      </c>
      <c r="C7" s="323" t="s">
        <v>1192</v>
      </c>
      <c r="D7" s="323" t="s">
        <v>1193</v>
      </c>
      <c r="E7" s="323" t="s">
        <v>1194</v>
      </c>
      <c r="F7" s="323" t="s">
        <v>1195</v>
      </c>
      <c r="G7" s="323" t="s">
        <v>1196</v>
      </c>
      <c r="H7" s="323" t="s">
        <v>1197</v>
      </c>
      <c r="I7" s="323"/>
      <c r="J7" s="324" t="s">
        <v>1198</v>
      </c>
      <c r="M7" s="325"/>
    </row>
    <row r="8" spans="1:13">
      <c r="C8" s="326" t="s">
        <v>1199</v>
      </c>
      <c r="D8" s="327" t="s">
        <v>1200</v>
      </c>
      <c r="E8" s="315"/>
      <c r="F8" s="326"/>
      <c r="G8" s="328"/>
      <c r="H8" s="328"/>
    </row>
    <row r="9" spans="1:13">
      <c r="C9" s="327" t="s">
        <v>1201</v>
      </c>
      <c r="D9" s="329" t="s">
        <v>1202</v>
      </c>
      <c r="E9" s="315"/>
      <c r="F9" s="326"/>
      <c r="G9" s="328"/>
      <c r="H9" s="328"/>
    </row>
    <row r="10" spans="1:13" s="334" customFormat="1" ht="15">
      <c r="A10" s="330"/>
      <c r="B10" s="330"/>
      <c r="C10" s="331" t="s">
        <v>1203</v>
      </c>
      <c r="D10" s="332" t="s">
        <v>1204</v>
      </c>
      <c r="E10" s="330"/>
      <c r="F10" s="330"/>
      <c r="G10" s="333"/>
      <c r="H10" s="333"/>
      <c r="I10" s="330"/>
      <c r="J10" s="330"/>
    </row>
    <row r="11" spans="1:13" ht="15">
      <c r="A11" s="335"/>
      <c r="B11" s="335"/>
      <c r="C11" s="336"/>
      <c r="D11" s="337" t="s">
        <v>1205</v>
      </c>
      <c r="E11" s="338" t="s">
        <v>436</v>
      </c>
      <c r="F11" s="338">
        <v>1</v>
      </c>
      <c r="G11" s="339"/>
      <c r="H11" s="339">
        <f>G11*F11</f>
        <v>0</v>
      </c>
      <c r="I11" s="335"/>
      <c r="J11" s="335"/>
    </row>
    <row r="12" spans="1:13" ht="23.25">
      <c r="A12" s="335"/>
      <c r="B12" s="335"/>
      <c r="C12" s="340" t="s">
        <v>1206</v>
      </c>
      <c r="D12" s="341" t="s">
        <v>1207</v>
      </c>
      <c r="E12" s="335"/>
      <c r="F12" s="335"/>
      <c r="G12" s="339"/>
      <c r="H12" s="339"/>
      <c r="I12" s="335"/>
      <c r="J12" s="335"/>
    </row>
    <row r="13" spans="1:13" ht="84.75">
      <c r="A13" s="335"/>
      <c r="B13" s="335"/>
      <c r="C13" s="342" t="s">
        <v>1208</v>
      </c>
      <c r="D13" s="337" t="s">
        <v>1209</v>
      </c>
      <c r="E13" s="338" t="s">
        <v>436</v>
      </c>
      <c r="F13" s="338">
        <v>1</v>
      </c>
      <c r="G13" s="339"/>
      <c r="H13" s="339">
        <f>G13*F13</f>
        <v>0</v>
      </c>
      <c r="I13" s="335"/>
      <c r="J13" s="335"/>
    </row>
    <row r="14" spans="1:13" ht="45.75">
      <c r="A14" s="335"/>
      <c r="B14" s="335"/>
      <c r="C14" s="340" t="s">
        <v>1206</v>
      </c>
      <c r="D14" s="341" t="s">
        <v>1210</v>
      </c>
      <c r="E14" s="335"/>
      <c r="F14" s="335"/>
      <c r="G14" s="339"/>
      <c r="H14" s="339"/>
      <c r="I14" s="335"/>
      <c r="J14" s="335"/>
    </row>
    <row r="15" spans="1:13" ht="24">
      <c r="A15" s="335"/>
      <c r="B15" s="335"/>
      <c r="C15" s="342" t="s">
        <v>1208</v>
      </c>
      <c r="D15" s="337" t="s">
        <v>1211</v>
      </c>
      <c r="E15" s="338" t="s">
        <v>554</v>
      </c>
      <c r="F15" s="338">
        <v>1</v>
      </c>
      <c r="G15" s="339"/>
      <c r="H15" s="339">
        <f t="shared" ref="H15:H20" si="0">G15*F15</f>
        <v>0</v>
      </c>
      <c r="I15" s="335"/>
      <c r="J15" s="335"/>
    </row>
    <row r="16" spans="1:13" ht="24">
      <c r="A16" s="335"/>
      <c r="B16" s="335"/>
      <c r="C16" s="342" t="s">
        <v>1208</v>
      </c>
      <c r="D16" s="337" t="s">
        <v>1212</v>
      </c>
      <c r="E16" s="338" t="s">
        <v>554</v>
      </c>
      <c r="F16" s="338">
        <v>1</v>
      </c>
      <c r="G16" s="339"/>
      <c r="H16" s="339">
        <f t="shared" si="0"/>
        <v>0</v>
      </c>
      <c r="I16" s="335"/>
      <c r="J16" s="335"/>
    </row>
    <row r="17" spans="1:10" ht="24">
      <c r="A17" s="335"/>
      <c r="B17" s="335"/>
      <c r="C17" s="342" t="s">
        <v>1208</v>
      </c>
      <c r="D17" s="337" t="s">
        <v>1213</v>
      </c>
      <c r="E17" s="338" t="s">
        <v>554</v>
      </c>
      <c r="F17" s="338">
        <v>1</v>
      </c>
      <c r="G17" s="339"/>
      <c r="H17" s="339">
        <f t="shared" si="0"/>
        <v>0</v>
      </c>
      <c r="I17" s="335"/>
      <c r="J17" s="335"/>
    </row>
    <row r="18" spans="1:10" ht="24">
      <c r="A18" s="335"/>
      <c r="B18" s="335"/>
      <c r="C18" s="342" t="s">
        <v>1208</v>
      </c>
      <c r="D18" s="337" t="s">
        <v>1214</v>
      </c>
      <c r="E18" s="338" t="s">
        <v>554</v>
      </c>
      <c r="F18" s="338">
        <v>1</v>
      </c>
      <c r="G18" s="339"/>
      <c r="H18" s="339">
        <f t="shared" si="0"/>
        <v>0</v>
      </c>
      <c r="I18" s="335"/>
      <c r="J18" s="335"/>
    </row>
    <row r="19" spans="1:10" ht="24">
      <c r="A19" s="335"/>
      <c r="B19" s="335"/>
      <c r="C19" s="342" t="s">
        <v>1208</v>
      </c>
      <c r="D19" s="337" t="s">
        <v>1215</v>
      </c>
      <c r="E19" s="338" t="s">
        <v>554</v>
      </c>
      <c r="F19" s="338">
        <v>1</v>
      </c>
      <c r="G19" s="339"/>
      <c r="H19" s="339">
        <f t="shared" si="0"/>
        <v>0</v>
      </c>
      <c r="I19" s="335"/>
      <c r="J19" s="335"/>
    </row>
    <row r="20" spans="1:10" ht="23.25">
      <c r="A20" s="335"/>
      <c r="B20" s="335"/>
      <c r="C20" s="343" t="s">
        <v>1216</v>
      </c>
      <c r="D20" s="344" t="s">
        <v>1217</v>
      </c>
      <c r="E20" s="338" t="s">
        <v>554</v>
      </c>
      <c r="F20" s="338">
        <v>1</v>
      </c>
      <c r="G20" s="339"/>
      <c r="H20" s="339">
        <f t="shared" si="0"/>
        <v>0</v>
      </c>
      <c r="I20" s="335"/>
      <c r="J20" s="335"/>
    </row>
    <row r="21" spans="1:10" ht="45.75">
      <c r="A21" s="335"/>
      <c r="B21" s="335"/>
      <c r="C21" s="340" t="s">
        <v>1206</v>
      </c>
      <c r="D21" s="341" t="s">
        <v>1218</v>
      </c>
      <c r="E21" s="335"/>
      <c r="F21" s="335"/>
      <c r="G21" s="339"/>
      <c r="H21" s="339"/>
      <c r="I21" s="335"/>
      <c r="J21" s="335"/>
    </row>
    <row r="22" spans="1:10" ht="23.25">
      <c r="A22" s="335"/>
      <c r="B22" s="335"/>
      <c r="C22" s="343" t="s">
        <v>1219</v>
      </c>
      <c r="D22" s="344" t="s">
        <v>1220</v>
      </c>
      <c r="E22" s="338" t="s">
        <v>554</v>
      </c>
      <c r="F22" s="338">
        <v>1</v>
      </c>
      <c r="G22" s="339"/>
      <c r="H22" s="339">
        <f>G22*F22</f>
        <v>0</v>
      </c>
      <c r="I22" s="335"/>
      <c r="J22" s="335"/>
    </row>
    <row r="23" spans="1:10" ht="45.75">
      <c r="A23" s="335"/>
      <c r="B23" s="335"/>
      <c r="C23" s="340" t="s">
        <v>1206</v>
      </c>
      <c r="D23" s="341" t="s">
        <v>1221</v>
      </c>
      <c r="E23" s="335"/>
      <c r="F23" s="335"/>
      <c r="G23" s="339"/>
      <c r="H23" s="339"/>
      <c r="I23" s="335"/>
      <c r="J23" s="335"/>
    </row>
    <row r="24" spans="1:10" s="345" customFormat="1" ht="23.25">
      <c r="A24" s="335"/>
      <c r="B24" s="335"/>
      <c r="C24" s="342" t="s">
        <v>1222</v>
      </c>
      <c r="D24" s="344" t="s">
        <v>1223</v>
      </c>
      <c r="E24" s="338" t="s">
        <v>436</v>
      </c>
      <c r="F24" s="338">
        <v>1</v>
      </c>
      <c r="G24" s="339"/>
      <c r="H24" s="339">
        <f>G24*F24</f>
        <v>0</v>
      </c>
      <c r="I24" s="335"/>
      <c r="J24" s="335"/>
    </row>
    <row r="25" spans="1:10" ht="57">
      <c r="A25" s="335"/>
      <c r="B25" s="335"/>
      <c r="C25" s="343" t="s">
        <v>1224</v>
      </c>
      <c r="D25" s="344" t="s">
        <v>1225</v>
      </c>
      <c r="E25" s="338" t="s">
        <v>554</v>
      </c>
      <c r="F25" s="338">
        <v>1</v>
      </c>
      <c r="G25" s="339"/>
      <c r="H25" s="339">
        <f>G25*F25</f>
        <v>0</v>
      </c>
      <c r="I25" s="335"/>
      <c r="J25" s="335"/>
    </row>
    <row r="26" spans="1:10" ht="45.75">
      <c r="A26" s="335"/>
      <c r="B26" s="335"/>
      <c r="C26" s="340" t="s">
        <v>1206</v>
      </c>
      <c r="D26" s="341" t="s">
        <v>1226</v>
      </c>
      <c r="E26" s="335"/>
      <c r="F26" s="335"/>
      <c r="G26" s="339"/>
      <c r="H26" s="339"/>
      <c r="I26" s="335"/>
      <c r="J26" s="335"/>
    </row>
    <row r="27" spans="1:10" ht="23.25">
      <c r="A27" s="335"/>
      <c r="B27" s="335"/>
      <c r="C27" s="338">
        <v>732421302</v>
      </c>
      <c r="D27" s="344" t="s">
        <v>1227</v>
      </c>
      <c r="E27" s="338" t="s">
        <v>436</v>
      </c>
      <c r="F27" s="338">
        <v>1</v>
      </c>
      <c r="G27" s="339"/>
      <c r="H27" s="339">
        <f>G27*F27</f>
        <v>0</v>
      </c>
      <c r="I27" s="335"/>
      <c r="J27" s="335"/>
    </row>
    <row r="28" spans="1:10" ht="15">
      <c r="A28" s="335"/>
      <c r="B28" s="335"/>
      <c r="C28" s="338" t="s">
        <v>1228</v>
      </c>
      <c r="D28" s="346" t="s">
        <v>1229</v>
      </c>
      <c r="E28" s="347" t="s">
        <v>554</v>
      </c>
      <c r="F28" s="347">
        <v>0</v>
      </c>
      <c r="G28" s="339"/>
      <c r="H28" s="339"/>
      <c r="I28" s="335"/>
      <c r="J28" s="335"/>
    </row>
    <row r="29" spans="1:10" ht="15">
      <c r="A29" s="335"/>
      <c r="B29" s="335"/>
      <c r="C29" s="340" t="s">
        <v>1206</v>
      </c>
      <c r="D29" s="341" t="s">
        <v>1230</v>
      </c>
      <c r="E29" s="335"/>
      <c r="F29" s="335"/>
      <c r="G29" s="339"/>
      <c r="H29" s="339"/>
      <c r="I29" s="335"/>
      <c r="J29" s="335"/>
    </row>
    <row r="30" spans="1:10" s="345" customFormat="1" ht="15">
      <c r="A30" s="335"/>
      <c r="B30" s="335"/>
      <c r="C30" s="336"/>
      <c r="D30" s="344" t="s">
        <v>1231</v>
      </c>
      <c r="E30" s="348" t="s">
        <v>1232</v>
      </c>
      <c r="F30" s="338">
        <v>8</v>
      </c>
      <c r="G30" s="339"/>
      <c r="H30" s="339">
        <f>G30*F30</f>
        <v>0</v>
      </c>
      <c r="I30" s="335"/>
      <c r="J30" s="335"/>
    </row>
    <row r="31" spans="1:10" s="345" customFormat="1" ht="23.25">
      <c r="A31" s="335"/>
      <c r="B31" s="335"/>
      <c r="C31" s="340" t="s">
        <v>1206</v>
      </c>
      <c r="D31" s="341" t="s">
        <v>1233</v>
      </c>
      <c r="E31" s="335"/>
      <c r="F31" s="335"/>
      <c r="G31" s="339"/>
      <c r="H31" s="339"/>
      <c r="I31" s="335"/>
      <c r="J31" s="335"/>
    </row>
    <row r="32" spans="1:10" s="345" customFormat="1" ht="15">
      <c r="A32" s="335"/>
      <c r="B32" s="335"/>
      <c r="C32" s="336"/>
      <c r="D32" s="344" t="s">
        <v>1234</v>
      </c>
      <c r="E32" s="348" t="s">
        <v>1232</v>
      </c>
      <c r="F32" s="338">
        <v>8</v>
      </c>
      <c r="G32" s="339"/>
      <c r="H32" s="339">
        <f>G32*F32</f>
        <v>0</v>
      </c>
      <c r="I32" s="335"/>
      <c r="J32" s="335"/>
    </row>
    <row r="33" spans="1:10" s="345" customFormat="1" ht="34.5">
      <c r="A33" s="335"/>
      <c r="B33" s="335"/>
      <c r="C33" s="340" t="s">
        <v>1206</v>
      </c>
      <c r="D33" s="341" t="s">
        <v>1235</v>
      </c>
      <c r="E33" s="335"/>
      <c r="F33" s="335"/>
      <c r="G33" s="339"/>
      <c r="H33" s="339"/>
      <c r="I33" s="335"/>
      <c r="J33" s="335"/>
    </row>
    <row r="34" spans="1:10" s="349" customFormat="1" ht="15">
      <c r="A34" s="330"/>
      <c r="B34" s="330"/>
      <c r="C34" s="331" t="s">
        <v>1203</v>
      </c>
      <c r="D34" s="332" t="s">
        <v>1236</v>
      </c>
      <c r="E34" s="330"/>
      <c r="F34" s="330"/>
      <c r="G34" s="333"/>
      <c r="H34" s="333"/>
      <c r="I34" s="330"/>
      <c r="J34" s="330"/>
    </row>
    <row r="35" spans="1:10" s="345" customFormat="1" ht="34.5">
      <c r="A35" s="335"/>
      <c r="B35" s="335"/>
      <c r="C35" s="336"/>
      <c r="D35" s="344" t="s">
        <v>1237</v>
      </c>
      <c r="E35" s="338" t="s">
        <v>554</v>
      </c>
      <c r="F35" s="338">
        <v>1</v>
      </c>
      <c r="G35" s="339"/>
      <c r="H35" s="339">
        <f t="shared" ref="H35:H47" si="1">G35*F35</f>
        <v>0</v>
      </c>
      <c r="I35" s="335"/>
      <c r="J35" s="335"/>
    </row>
    <row r="36" spans="1:10" s="345" customFormat="1" ht="15">
      <c r="A36" s="335"/>
      <c r="B36" s="335"/>
      <c r="C36" s="336"/>
      <c r="D36" s="344" t="s">
        <v>1238</v>
      </c>
      <c r="E36" s="338" t="s">
        <v>554</v>
      </c>
      <c r="F36" s="338">
        <v>8</v>
      </c>
      <c r="G36" s="339"/>
      <c r="H36" s="339">
        <f t="shared" si="1"/>
        <v>0</v>
      </c>
      <c r="I36" s="335"/>
      <c r="J36" s="335"/>
    </row>
    <row r="37" spans="1:10" s="345" customFormat="1" ht="15">
      <c r="A37" s="335"/>
      <c r="B37" s="335"/>
      <c r="C37" s="336"/>
      <c r="D37" s="344" t="s">
        <v>1239</v>
      </c>
      <c r="E37" s="338" t="s">
        <v>554</v>
      </c>
      <c r="F37" s="338">
        <v>2</v>
      </c>
      <c r="G37" s="339"/>
      <c r="H37" s="339">
        <f t="shared" si="1"/>
        <v>0</v>
      </c>
      <c r="I37" s="335"/>
      <c r="J37" s="335"/>
    </row>
    <row r="38" spans="1:10" s="345" customFormat="1" ht="15">
      <c r="A38" s="335"/>
      <c r="B38" s="335"/>
      <c r="C38" s="338">
        <v>734121314</v>
      </c>
      <c r="D38" s="344" t="s">
        <v>1240</v>
      </c>
      <c r="E38" s="338" t="s">
        <v>554</v>
      </c>
      <c r="F38" s="338">
        <v>2</v>
      </c>
      <c r="G38" s="339"/>
      <c r="H38" s="339">
        <f t="shared" si="1"/>
        <v>0</v>
      </c>
      <c r="I38" s="335"/>
      <c r="J38" s="335"/>
    </row>
    <row r="39" spans="1:10" s="345" customFormat="1" ht="15">
      <c r="A39" s="335"/>
      <c r="B39" s="335"/>
      <c r="C39" s="338">
        <v>734163426</v>
      </c>
      <c r="D39" s="344" t="s">
        <v>1241</v>
      </c>
      <c r="E39" s="338" t="s">
        <v>554</v>
      </c>
      <c r="F39" s="338">
        <v>2</v>
      </c>
      <c r="G39" s="339"/>
      <c r="H39" s="339">
        <f t="shared" si="1"/>
        <v>0</v>
      </c>
      <c r="I39" s="335"/>
      <c r="J39" s="335"/>
    </row>
    <row r="40" spans="1:10" s="345" customFormat="1" ht="24">
      <c r="A40" s="335"/>
      <c r="B40" s="335"/>
      <c r="C40" s="342" t="s">
        <v>1208</v>
      </c>
      <c r="D40" s="337" t="s">
        <v>1242</v>
      </c>
      <c r="E40" s="338" t="s">
        <v>554</v>
      </c>
      <c r="F40" s="338">
        <v>1</v>
      </c>
      <c r="G40" s="339"/>
      <c r="H40" s="339">
        <f t="shared" si="1"/>
        <v>0</v>
      </c>
      <c r="I40" s="335"/>
      <c r="J40" s="335"/>
    </row>
    <row r="41" spans="1:10" s="345" customFormat="1" ht="15">
      <c r="A41" s="335"/>
      <c r="B41" s="335"/>
      <c r="C41" s="342"/>
      <c r="D41" s="344" t="s">
        <v>1243</v>
      </c>
      <c r="E41" s="338" t="s">
        <v>554</v>
      </c>
      <c r="F41" s="338">
        <v>2</v>
      </c>
      <c r="G41" s="339"/>
      <c r="H41" s="339">
        <f t="shared" si="1"/>
        <v>0</v>
      </c>
      <c r="I41" s="335"/>
      <c r="J41" s="335"/>
    </row>
    <row r="42" spans="1:10" ht="23.25">
      <c r="A42" s="335"/>
      <c r="B42" s="335"/>
      <c r="C42" s="350" t="s">
        <v>1244</v>
      </c>
      <c r="D42" s="344" t="s">
        <v>1245</v>
      </c>
      <c r="E42" s="338" t="s">
        <v>436</v>
      </c>
      <c r="F42" s="338">
        <v>1</v>
      </c>
      <c r="G42" s="339"/>
      <c r="H42" s="339">
        <f t="shared" si="1"/>
        <v>0</v>
      </c>
      <c r="I42" s="335"/>
      <c r="J42" s="335"/>
    </row>
    <row r="43" spans="1:10" s="345" customFormat="1" ht="15">
      <c r="A43" s="335"/>
      <c r="B43" s="335"/>
      <c r="C43" s="336"/>
      <c r="D43" s="344" t="s">
        <v>1246</v>
      </c>
      <c r="E43" s="338" t="s">
        <v>554</v>
      </c>
      <c r="F43" s="338">
        <v>4</v>
      </c>
      <c r="G43" s="339"/>
      <c r="H43" s="339">
        <f t="shared" si="1"/>
        <v>0</v>
      </c>
      <c r="I43" s="335"/>
      <c r="J43" s="335"/>
    </row>
    <row r="44" spans="1:10" s="345" customFormat="1" ht="15">
      <c r="A44" s="335"/>
      <c r="B44" s="335"/>
      <c r="C44" s="336"/>
      <c r="D44" s="344" t="s">
        <v>1247</v>
      </c>
      <c r="E44" s="338" t="s">
        <v>554</v>
      </c>
      <c r="F44" s="338">
        <v>1</v>
      </c>
      <c r="G44" s="339"/>
      <c r="H44" s="339">
        <f t="shared" si="1"/>
        <v>0</v>
      </c>
      <c r="I44" s="335"/>
      <c r="J44" s="335"/>
    </row>
    <row r="45" spans="1:10" s="345" customFormat="1" ht="15">
      <c r="A45" s="335"/>
      <c r="B45" s="335"/>
      <c r="C45" s="336"/>
      <c r="D45" s="344" t="s">
        <v>1248</v>
      </c>
      <c r="E45" s="338" t="s">
        <v>554</v>
      </c>
      <c r="F45" s="338">
        <v>2</v>
      </c>
      <c r="G45" s="339"/>
      <c r="H45" s="339">
        <f t="shared" si="1"/>
        <v>0</v>
      </c>
      <c r="I45" s="335"/>
      <c r="J45" s="335"/>
    </row>
    <row r="46" spans="1:10" s="345" customFormat="1" ht="15">
      <c r="A46" s="335"/>
      <c r="B46" s="335"/>
      <c r="C46" s="336"/>
      <c r="D46" s="344" t="s">
        <v>1249</v>
      </c>
      <c r="E46" s="338" t="s">
        <v>554</v>
      </c>
      <c r="F46" s="338">
        <v>2</v>
      </c>
      <c r="G46" s="339"/>
      <c r="H46" s="339">
        <f t="shared" si="1"/>
        <v>0</v>
      </c>
      <c r="I46" s="335"/>
      <c r="J46" s="335"/>
    </row>
    <row r="47" spans="1:10" s="345" customFormat="1" ht="15">
      <c r="A47" s="335"/>
      <c r="B47" s="335"/>
      <c r="C47" s="336"/>
      <c r="D47" s="344" t="s">
        <v>1250</v>
      </c>
      <c r="E47" s="338" t="s">
        <v>554</v>
      </c>
      <c r="F47" s="338">
        <v>1</v>
      </c>
      <c r="G47" s="339"/>
      <c r="H47" s="339">
        <f t="shared" si="1"/>
        <v>0</v>
      </c>
      <c r="I47" s="335"/>
      <c r="J47" s="335"/>
    </row>
    <row r="48" spans="1:10" s="349" customFormat="1" ht="15">
      <c r="A48" s="330"/>
      <c r="B48" s="330"/>
      <c r="C48" s="331" t="s">
        <v>1251</v>
      </c>
      <c r="D48" s="332" t="s">
        <v>1252</v>
      </c>
      <c r="E48" s="330"/>
      <c r="F48" s="330"/>
      <c r="G48" s="333"/>
      <c r="H48" s="333"/>
      <c r="I48" s="330"/>
      <c r="J48" s="330"/>
    </row>
    <row r="49" spans="1:10" s="345" customFormat="1" ht="15">
      <c r="A49" s="335"/>
      <c r="B49" s="335"/>
      <c r="C49" s="343" t="s">
        <v>1219</v>
      </c>
      <c r="D49" s="344" t="s">
        <v>1253</v>
      </c>
      <c r="E49" s="338" t="s">
        <v>436</v>
      </c>
      <c r="F49" s="338">
        <v>1</v>
      </c>
      <c r="G49" s="339"/>
      <c r="H49" s="339">
        <f>G49*F49</f>
        <v>0</v>
      </c>
      <c r="I49" s="335"/>
      <c r="J49" s="335"/>
    </row>
    <row r="50" spans="1:10" s="345" customFormat="1" ht="15">
      <c r="A50" s="335"/>
      <c r="B50" s="335"/>
      <c r="C50" s="351" t="s">
        <v>1254</v>
      </c>
      <c r="D50" s="341" t="s">
        <v>1255</v>
      </c>
      <c r="E50" s="335"/>
      <c r="F50" s="335"/>
      <c r="G50" s="339"/>
      <c r="H50" s="339"/>
      <c r="I50" s="335"/>
      <c r="J50" s="335"/>
    </row>
    <row r="51" spans="1:10" s="345" customFormat="1" ht="15">
      <c r="A51" s="335"/>
      <c r="B51" s="335"/>
      <c r="C51" s="336"/>
      <c r="D51" s="344" t="s">
        <v>1234</v>
      </c>
      <c r="E51" s="348" t="s">
        <v>1232</v>
      </c>
      <c r="F51" s="338">
        <v>8</v>
      </c>
      <c r="G51" s="339"/>
      <c r="H51" s="339">
        <f>G51*F51</f>
        <v>0</v>
      </c>
      <c r="I51" s="335"/>
      <c r="J51" s="335"/>
    </row>
    <row r="52" spans="1:10" s="345" customFormat="1" ht="15">
      <c r="A52" s="335"/>
      <c r="B52" s="335"/>
      <c r="C52" s="351" t="s">
        <v>1254</v>
      </c>
      <c r="D52" s="341" t="s">
        <v>1256</v>
      </c>
      <c r="E52" s="335"/>
      <c r="F52" s="335"/>
      <c r="G52" s="339"/>
      <c r="H52" s="339"/>
      <c r="I52" s="335"/>
      <c r="J52" s="335"/>
    </row>
    <row r="53" spans="1:10" s="352" customFormat="1" ht="15">
      <c r="A53" s="335"/>
      <c r="B53" s="335"/>
      <c r="C53" s="336"/>
      <c r="D53" s="344" t="s">
        <v>1239</v>
      </c>
      <c r="E53" s="338" t="s">
        <v>554</v>
      </c>
      <c r="F53" s="338">
        <v>1</v>
      </c>
      <c r="G53" s="339"/>
      <c r="H53" s="339">
        <f t="shared" ref="H53:H61" si="2">G53*F53</f>
        <v>0</v>
      </c>
      <c r="I53" s="335"/>
      <c r="J53" s="335"/>
    </row>
    <row r="54" spans="1:10" ht="15">
      <c r="A54" s="335"/>
      <c r="B54" s="335"/>
      <c r="C54" s="336"/>
      <c r="D54" s="344" t="s">
        <v>1238</v>
      </c>
      <c r="E54" s="338" t="s">
        <v>554</v>
      </c>
      <c r="F54" s="338">
        <v>10</v>
      </c>
      <c r="G54" s="339"/>
      <c r="H54" s="339">
        <f t="shared" si="2"/>
        <v>0</v>
      </c>
      <c r="I54" s="335"/>
      <c r="J54" s="335"/>
    </row>
    <row r="55" spans="1:10" ht="15">
      <c r="A55" s="335"/>
      <c r="B55" s="335"/>
      <c r="C55" s="336"/>
      <c r="D55" s="344" t="s">
        <v>1257</v>
      </c>
      <c r="E55" s="338" t="s">
        <v>554</v>
      </c>
      <c r="F55" s="338">
        <v>1</v>
      </c>
      <c r="G55" s="339"/>
      <c r="H55" s="339">
        <f t="shared" si="2"/>
        <v>0</v>
      </c>
      <c r="I55" s="335"/>
      <c r="J55" s="335"/>
    </row>
    <row r="56" spans="1:10" s="345" customFormat="1" ht="15">
      <c r="A56" s="335"/>
      <c r="B56" s="335"/>
      <c r="C56" s="338">
        <v>734121314</v>
      </c>
      <c r="D56" s="344" t="s">
        <v>1240</v>
      </c>
      <c r="E56" s="338" t="s">
        <v>554</v>
      </c>
      <c r="F56" s="338">
        <v>1</v>
      </c>
      <c r="G56" s="339"/>
      <c r="H56" s="339">
        <f t="shared" si="2"/>
        <v>0</v>
      </c>
      <c r="I56" s="335"/>
      <c r="J56" s="335"/>
    </row>
    <row r="57" spans="1:10" s="345" customFormat="1" ht="34.5">
      <c r="A57" s="335"/>
      <c r="B57" s="335"/>
      <c r="C57" s="350" t="s">
        <v>1258</v>
      </c>
      <c r="D57" s="344" t="s">
        <v>1259</v>
      </c>
      <c r="E57" s="338" t="s">
        <v>436</v>
      </c>
      <c r="F57" s="338">
        <v>1</v>
      </c>
      <c r="G57" s="339"/>
      <c r="H57" s="339">
        <f t="shared" si="2"/>
        <v>0</v>
      </c>
      <c r="I57" s="335"/>
      <c r="J57" s="335"/>
    </row>
    <row r="58" spans="1:10" s="345" customFormat="1" ht="24">
      <c r="A58" s="335"/>
      <c r="B58" s="335"/>
      <c r="C58" s="350" t="s">
        <v>1258</v>
      </c>
      <c r="D58" s="344" t="s">
        <v>1260</v>
      </c>
      <c r="E58" s="338" t="s">
        <v>554</v>
      </c>
      <c r="F58" s="338">
        <v>1</v>
      </c>
      <c r="G58" s="339"/>
      <c r="H58" s="339">
        <f t="shared" si="2"/>
        <v>0</v>
      </c>
      <c r="I58" s="335"/>
      <c r="J58" s="335"/>
    </row>
    <row r="59" spans="1:10" s="352" customFormat="1" ht="24">
      <c r="A59" s="335"/>
      <c r="B59" s="335"/>
      <c r="C59" s="350" t="s">
        <v>1258</v>
      </c>
      <c r="D59" s="344" t="s">
        <v>1261</v>
      </c>
      <c r="E59" s="338" t="s">
        <v>554</v>
      </c>
      <c r="F59" s="338">
        <v>1</v>
      </c>
      <c r="G59" s="339"/>
      <c r="H59" s="339">
        <f t="shared" si="2"/>
        <v>0</v>
      </c>
      <c r="I59" s="335"/>
      <c r="J59" s="335"/>
    </row>
    <row r="60" spans="1:10" ht="23.25">
      <c r="A60" s="335"/>
      <c r="B60" s="335"/>
      <c r="C60" s="350" t="s">
        <v>1262</v>
      </c>
      <c r="D60" s="344" t="s">
        <v>1245</v>
      </c>
      <c r="E60" s="338" t="s">
        <v>436</v>
      </c>
      <c r="F60" s="338">
        <v>1</v>
      </c>
      <c r="G60" s="339"/>
      <c r="H60" s="339">
        <f t="shared" si="2"/>
        <v>0</v>
      </c>
      <c r="I60" s="335"/>
      <c r="J60" s="335"/>
    </row>
    <row r="61" spans="1:10" ht="24">
      <c r="A61" s="335"/>
      <c r="B61" s="335"/>
      <c r="C61" s="342" t="s">
        <v>1208</v>
      </c>
      <c r="D61" s="337" t="s">
        <v>1263</v>
      </c>
      <c r="E61" s="338" t="s">
        <v>436</v>
      </c>
      <c r="F61" s="338">
        <v>1</v>
      </c>
      <c r="G61" s="339"/>
      <c r="H61" s="339">
        <f t="shared" si="2"/>
        <v>0</v>
      </c>
      <c r="I61" s="335"/>
      <c r="J61" s="335"/>
    </row>
    <row r="62" spans="1:10" ht="15">
      <c r="A62" s="335"/>
      <c r="B62" s="335"/>
      <c r="C62" s="336"/>
      <c r="D62" s="341" t="s">
        <v>1264</v>
      </c>
      <c r="E62" s="335"/>
      <c r="F62" s="335"/>
      <c r="G62" s="339"/>
      <c r="H62" s="339"/>
      <c r="I62" s="335"/>
      <c r="J62" s="335"/>
    </row>
    <row r="63" spans="1:10" ht="15">
      <c r="A63" s="335"/>
      <c r="B63" s="335"/>
      <c r="C63" s="336"/>
      <c r="D63" s="344" t="s">
        <v>1265</v>
      </c>
      <c r="E63" s="338" t="s">
        <v>554</v>
      </c>
      <c r="F63" s="338">
        <v>1</v>
      </c>
      <c r="G63" s="339"/>
      <c r="H63" s="339">
        <f t="shared" ref="H63:H70" si="3">G63*F63</f>
        <v>0</v>
      </c>
      <c r="I63" s="335"/>
      <c r="J63" s="335"/>
    </row>
    <row r="64" spans="1:10" ht="23.25">
      <c r="A64" s="335"/>
      <c r="B64" s="335"/>
      <c r="C64" s="336"/>
      <c r="D64" s="344" t="s">
        <v>1266</v>
      </c>
      <c r="E64" s="338" t="s">
        <v>554</v>
      </c>
      <c r="F64" s="338">
        <v>4</v>
      </c>
      <c r="G64" s="339"/>
      <c r="H64" s="339">
        <f t="shared" si="3"/>
        <v>0</v>
      </c>
      <c r="I64" s="335"/>
      <c r="J64" s="335"/>
    </row>
    <row r="65" spans="1:10" ht="15">
      <c r="A65" s="335"/>
      <c r="B65" s="335"/>
      <c r="C65" s="336"/>
      <c r="D65" s="344" t="s">
        <v>1247</v>
      </c>
      <c r="E65" s="338" t="s">
        <v>554</v>
      </c>
      <c r="F65" s="338">
        <v>1</v>
      </c>
      <c r="G65" s="339"/>
      <c r="H65" s="339">
        <f t="shared" si="3"/>
        <v>0</v>
      </c>
      <c r="I65" s="335"/>
      <c r="J65" s="335"/>
    </row>
    <row r="66" spans="1:10" ht="15">
      <c r="A66" s="335"/>
      <c r="B66" s="335"/>
      <c r="C66" s="336"/>
      <c r="D66" s="344" t="s">
        <v>1248</v>
      </c>
      <c r="E66" s="338" t="s">
        <v>554</v>
      </c>
      <c r="F66" s="338">
        <v>2</v>
      </c>
      <c r="G66" s="339"/>
      <c r="H66" s="339">
        <f t="shared" si="3"/>
        <v>0</v>
      </c>
      <c r="I66" s="335"/>
      <c r="J66" s="335"/>
    </row>
    <row r="67" spans="1:10" ht="15">
      <c r="A67" s="335"/>
      <c r="B67" s="335"/>
      <c r="C67" s="336"/>
      <c r="D67" s="344" t="s">
        <v>1249</v>
      </c>
      <c r="E67" s="338" t="s">
        <v>554</v>
      </c>
      <c r="F67" s="338">
        <v>2</v>
      </c>
      <c r="G67" s="339"/>
      <c r="H67" s="339">
        <f t="shared" si="3"/>
        <v>0</v>
      </c>
      <c r="I67" s="335"/>
      <c r="J67" s="335"/>
    </row>
    <row r="68" spans="1:10" ht="15">
      <c r="A68" s="335"/>
      <c r="B68" s="335"/>
      <c r="C68" s="336"/>
      <c r="D68" s="344" t="s">
        <v>1250</v>
      </c>
      <c r="E68" s="338" t="s">
        <v>554</v>
      </c>
      <c r="F68" s="338">
        <v>2</v>
      </c>
      <c r="G68" s="339"/>
      <c r="H68" s="339">
        <f t="shared" si="3"/>
        <v>0</v>
      </c>
      <c r="I68" s="335"/>
      <c r="J68" s="335"/>
    </row>
    <row r="69" spans="1:10" ht="15">
      <c r="A69" s="335"/>
      <c r="B69" s="335"/>
      <c r="C69" s="336"/>
      <c r="D69" s="344" t="s">
        <v>1231</v>
      </c>
      <c r="E69" s="338" t="s">
        <v>1232</v>
      </c>
      <c r="F69" s="338">
        <v>8</v>
      </c>
      <c r="G69" s="339"/>
      <c r="H69" s="339">
        <f t="shared" si="3"/>
        <v>0</v>
      </c>
      <c r="I69" s="335"/>
      <c r="J69" s="335"/>
    </row>
    <row r="70" spans="1:10" ht="15">
      <c r="A70" s="335"/>
      <c r="B70" s="335"/>
      <c r="C70" s="336"/>
      <c r="D70" s="344" t="s">
        <v>1234</v>
      </c>
      <c r="E70" s="338" t="s">
        <v>1232</v>
      </c>
      <c r="F70" s="338">
        <v>8</v>
      </c>
      <c r="G70" s="339"/>
      <c r="H70" s="339">
        <f t="shared" si="3"/>
        <v>0</v>
      </c>
      <c r="I70" s="335"/>
      <c r="J70" s="335"/>
    </row>
    <row r="71" spans="1:10" s="353" customFormat="1" ht="15">
      <c r="A71" s="330"/>
      <c r="B71" s="330"/>
      <c r="C71" s="331" t="s">
        <v>1267</v>
      </c>
      <c r="D71" s="332" t="s">
        <v>1268</v>
      </c>
      <c r="E71" s="330"/>
      <c r="F71" s="330"/>
      <c r="G71" s="333"/>
      <c r="H71" s="333"/>
      <c r="I71" s="330"/>
      <c r="J71" s="330"/>
    </row>
    <row r="72" spans="1:10" ht="15">
      <c r="A72" s="335"/>
      <c r="B72" s="335"/>
      <c r="C72" s="343" t="s">
        <v>1219</v>
      </c>
      <c r="D72" s="344" t="s">
        <v>1253</v>
      </c>
      <c r="E72" s="338" t="s">
        <v>436</v>
      </c>
      <c r="F72" s="338">
        <v>1</v>
      </c>
      <c r="G72" s="339"/>
      <c r="H72" s="339">
        <f>G72*F72</f>
        <v>0</v>
      </c>
      <c r="I72" s="335"/>
      <c r="J72" s="335"/>
    </row>
    <row r="73" spans="1:10" ht="15">
      <c r="A73" s="335"/>
      <c r="B73" s="335"/>
      <c r="C73" s="343" t="s">
        <v>1219</v>
      </c>
      <c r="D73" s="341" t="s">
        <v>1255</v>
      </c>
      <c r="E73" s="335"/>
      <c r="F73" s="335"/>
      <c r="G73" s="339"/>
      <c r="H73" s="339"/>
      <c r="I73" s="335"/>
      <c r="J73" s="335"/>
    </row>
    <row r="74" spans="1:10" ht="15">
      <c r="A74" s="335"/>
      <c r="B74" s="335"/>
      <c r="C74" s="336"/>
      <c r="D74" s="344" t="s">
        <v>1234</v>
      </c>
      <c r="E74" s="348" t="s">
        <v>1232</v>
      </c>
      <c r="F74" s="338">
        <v>8</v>
      </c>
      <c r="G74" s="339"/>
      <c r="H74" s="339">
        <f>G74*F74</f>
        <v>0</v>
      </c>
      <c r="I74" s="335"/>
      <c r="J74" s="335"/>
    </row>
    <row r="75" spans="1:10" ht="15">
      <c r="A75" s="335"/>
      <c r="B75" s="335"/>
      <c r="C75" s="351" t="s">
        <v>1254</v>
      </c>
      <c r="D75" s="341" t="s">
        <v>1256</v>
      </c>
      <c r="E75" s="335"/>
      <c r="F75" s="335"/>
      <c r="G75" s="339"/>
      <c r="H75" s="339"/>
      <c r="I75" s="335"/>
      <c r="J75" s="335"/>
    </row>
    <row r="76" spans="1:10" ht="15">
      <c r="A76" s="335"/>
      <c r="B76" s="335"/>
      <c r="C76" s="336"/>
      <c r="D76" s="344" t="s">
        <v>1238</v>
      </c>
      <c r="E76" s="338" t="s">
        <v>554</v>
      </c>
      <c r="F76" s="338">
        <v>6</v>
      </c>
      <c r="G76" s="339"/>
      <c r="H76" s="339">
        <f t="shared" ref="H76:H81" si="4">G76*F76</f>
        <v>0</v>
      </c>
      <c r="I76" s="335"/>
      <c r="J76" s="335"/>
    </row>
    <row r="77" spans="1:10" ht="23.25">
      <c r="A77" s="335"/>
      <c r="B77" s="335"/>
      <c r="C77" s="336"/>
      <c r="D77" s="344" t="s">
        <v>1269</v>
      </c>
      <c r="E77" s="338" t="s">
        <v>554</v>
      </c>
      <c r="F77" s="338">
        <v>1</v>
      </c>
      <c r="G77" s="339"/>
      <c r="H77" s="339">
        <f t="shared" si="4"/>
        <v>0</v>
      </c>
      <c r="I77" s="335"/>
      <c r="J77" s="335"/>
    </row>
    <row r="78" spans="1:10" ht="15">
      <c r="A78" s="335"/>
      <c r="B78" s="335"/>
      <c r="C78" s="336"/>
      <c r="D78" s="344" t="s">
        <v>1241</v>
      </c>
      <c r="E78" s="338" t="s">
        <v>554</v>
      </c>
      <c r="F78" s="338">
        <v>1</v>
      </c>
      <c r="G78" s="339"/>
      <c r="H78" s="339">
        <f t="shared" si="4"/>
        <v>0</v>
      </c>
      <c r="I78" s="335"/>
      <c r="J78" s="335"/>
    </row>
    <row r="79" spans="1:10" ht="15">
      <c r="A79" s="335"/>
      <c r="B79" s="335"/>
      <c r="C79" s="336"/>
      <c r="D79" s="344" t="s">
        <v>1240</v>
      </c>
      <c r="E79" s="338" t="s">
        <v>554</v>
      </c>
      <c r="F79" s="338">
        <v>1</v>
      </c>
      <c r="G79" s="339"/>
      <c r="H79" s="339">
        <f t="shared" si="4"/>
        <v>0</v>
      </c>
      <c r="I79" s="335"/>
      <c r="J79" s="335"/>
    </row>
    <row r="80" spans="1:10" ht="23.25">
      <c r="A80" s="335"/>
      <c r="B80" s="335"/>
      <c r="C80" s="350" t="s">
        <v>1270</v>
      </c>
      <c r="D80" s="344" t="s">
        <v>1245</v>
      </c>
      <c r="E80" s="338" t="s">
        <v>436</v>
      </c>
      <c r="F80" s="338">
        <v>1</v>
      </c>
      <c r="G80" s="339"/>
      <c r="H80" s="339">
        <f t="shared" si="4"/>
        <v>0</v>
      </c>
      <c r="I80" s="335"/>
      <c r="J80" s="335"/>
    </row>
    <row r="81" spans="1:10" ht="24">
      <c r="A81" s="335"/>
      <c r="B81" s="335"/>
      <c r="C81" s="342" t="s">
        <v>1208</v>
      </c>
      <c r="D81" s="337" t="s">
        <v>1263</v>
      </c>
      <c r="E81" s="338" t="s">
        <v>436</v>
      </c>
      <c r="F81" s="338">
        <v>1</v>
      </c>
      <c r="G81" s="339"/>
      <c r="H81" s="339">
        <f t="shared" si="4"/>
        <v>0</v>
      </c>
      <c r="I81" s="335"/>
      <c r="J81" s="335"/>
    </row>
    <row r="82" spans="1:10" ht="15">
      <c r="A82" s="335"/>
      <c r="B82" s="335"/>
      <c r="C82" s="336"/>
      <c r="D82" s="341" t="s">
        <v>1271</v>
      </c>
      <c r="E82" s="335"/>
      <c r="F82" s="335"/>
      <c r="G82" s="339"/>
      <c r="H82" s="339"/>
      <c r="I82" s="335"/>
      <c r="J82" s="335"/>
    </row>
    <row r="83" spans="1:10" ht="15">
      <c r="A83" s="335"/>
      <c r="B83" s="335"/>
      <c r="C83" s="336"/>
      <c r="D83" s="344" t="s">
        <v>1272</v>
      </c>
      <c r="E83" s="338" t="s">
        <v>554</v>
      </c>
      <c r="F83" s="338">
        <v>1</v>
      </c>
      <c r="G83" s="339"/>
      <c r="H83" s="339">
        <f>G83*F83</f>
        <v>0</v>
      </c>
      <c r="I83" s="335"/>
      <c r="J83" s="335"/>
    </row>
    <row r="84" spans="1:10" ht="23.25">
      <c r="A84" s="335"/>
      <c r="B84" s="335"/>
      <c r="C84" s="336"/>
      <c r="D84" s="344" t="s">
        <v>1266</v>
      </c>
      <c r="E84" s="338" t="s">
        <v>554</v>
      </c>
      <c r="F84" s="338">
        <v>4</v>
      </c>
      <c r="G84" s="339"/>
      <c r="H84" s="339">
        <f>G84*F84</f>
        <v>0</v>
      </c>
      <c r="I84" s="335"/>
      <c r="J84" s="335"/>
    </row>
    <row r="85" spans="1:10" s="352" customFormat="1" ht="15">
      <c r="A85" s="335"/>
      <c r="B85" s="335"/>
      <c r="C85" s="336"/>
      <c r="D85" s="344" t="s">
        <v>1249</v>
      </c>
      <c r="E85" s="338" t="s">
        <v>554</v>
      </c>
      <c r="F85" s="338">
        <v>2</v>
      </c>
      <c r="G85" s="339"/>
      <c r="H85" s="339">
        <f>G85*F85</f>
        <v>0</v>
      </c>
      <c r="I85" s="335"/>
      <c r="J85" s="335"/>
    </row>
    <row r="86" spans="1:10" ht="15">
      <c r="A86" s="335"/>
      <c r="B86" s="335"/>
      <c r="C86" s="336"/>
      <c r="D86" s="344" t="s">
        <v>1250</v>
      </c>
      <c r="E86" s="338" t="s">
        <v>554</v>
      </c>
      <c r="F86" s="338">
        <v>2</v>
      </c>
      <c r="G86" s="339"/>
      <c r="H86" s="339">
        <f>G86*F86</f>
        <v>0</v>
      </c>
      <c r="I86" s="335"/>
      <c r="J86" s="335"/>
    </row>
    <row r="87" spans="1:10" ht="15">
      <c r="A87" s="335"/>
      <c r="B87" s="335"/>
      <c r="C87" s="336"/>
      <c r="D87" s="344" t="s">
        <v>1231</v>
      </c>
      <c r="E87" s="338" t="s">
        <v>1232</v>
      </c>
      <c r="F87" s="338">
        <v>8</v>
      </c>
      <c r="G87" s="339"/>
      <c r="H87" s="339">
        <f t="shared" ref="H87:H141" si="5">G87*F87</f>
        <v>0</v>
      </c>
      <c r="I87" s="335"/>
      <c r="J87" s="335"/>
    </row>
    <row r="88" spans="1:10" ht="15">
      <c r="A88" s="335"/>
      <c r="B88" s="335"/>
      <c r="C88" s="336"/>
      <c r="D88" s="344" t="s">
        <v>1234</v>
      </c>
      <c r="E88" s="338" t="s">
        <v>1232</v>
      </c>
      <c r="F88" s="338">
        <v>8</v>
      </c>
      <c r="G88" s="339"/>
      <c r="H88" s="339">
        <f t="shared" si="5"/>
        <v>0</v>
      </c>
      <c r="I88" s="335"/>
      <c r="J88" s="335"/>
    </row>
    <row r="89" spans="1:10" s="353" customFormat="1" ht="15">
      <c r="A89" s="330"/>
      <c r="B89" s="330"/>
      <c r="C89" s="331" t="s">
        <v>1273</v>
      </c>
      <c r="D89" s="332" t="s">
        <v>1274</v>
      </c>
      <c r="E89" s="330"/>
      <c r="F89" s="330"/>
      <c r="G89" s="333"/>
      <c r="H89" s="333"/>
      <c r="I89" s="330"/>
      <c r="J89" s="330"/>
    </row>
    <row r="90" spans="1:10" ht="15">
      <c r="A90" s="335"/>
      <c r="B90" s="335"/>
      <c r="C90" s="336"/>
      <c r="D90" s="344" t="s">
        <v>1275</v>
      </c>
      <c r="E90" s="338" t="s">
        <v>554</v>
      </c>
      <c r="F90" s="338">
        <v>1</v>
      </c>
      <c r="G90" s="339"/>
      <c r="H90" s="339">
        <f t="shared" si="5"/>
        <v>0</v>
      </c>
      <c r="I90" s="335"/>
      <c r="J90" s="335"/>
    </row>
    <row r="91" spans="1:10" ht="15">
      <c r="A91" s="335"/>
      <c r="B91" s="335"/>
      <c r="C91" s="336"/>
      <c r="D91" s="344" t="s">
        <v>1276</v>
      </c>
      <c r="E91" s="338" t="s">
        <v>554</v>
      </c>
      <c r="F91" s="338">
        <v>10</v>
      </c>
      <c r="G91" s="339"/>
      <c r="H91" s="339">
        <f t="shared" si="5"/>
        <v>0</v>
      </c>
      <c r="I91" s="335"/>
      <c r="J91" s="335"/>
    </row>
    <row r="92" spans="1:10" ht="15">
      <c r="A92" s="335"/>
      <c r="B92" s="335"/>
      <c r="C92" s="336"/>
      <c r="D92" s="344" t="s">
        <v>1277</v>
      </c>
      <c r="E92" s="338" t="s">
        <v>554</v>
      </c>
      <c r="F92" s="338">
        <v>5</v>
      </c>
      <c r="G92" s="339"/>
      <c r="H92" s="339">
        <f t="shared" si="5"/>
        <v>0</v>
      </c>
      <c r="I92" s="335"/>
      <c r="J92" s="335"/>
    </row>
    <row r="93" spans="1:10" ht="15">
      <c r="A93" s="335"/>
      <c r="B93" s="335"/>
      <c r="C93" s="336"/>
      <c r="D93" s="344" t="s">
        <v>1278</v>
      </c>
      <c r="E93" s="338" t="s">
        <v>554</v>
      </c>
      <c r="F93" s="338">
        <v>1</v>
      </c>
      <c r="G93" s="339"/>
      <c r="H93" s="339">
        <f t="shared" si="5"/>
        <v>0</v>
      </c>
      <c r="I93" s="335"/>
      <c r="J93" s="335"/>
    </row>
    <row r="94" spans="1:10" ht="15">
      <c r="A94" s="335"/>
      <c r="B94" s="335"/>
      <c r="C94" s="336"/>
      <c r="D94" s="344" t="s">
        <v>1279</v>
      </c>
      <c r="E94" s="338" t="s">
        <v>554</v>
      </c>
      <c r="F94" s="338">
        <v>1</v>
      </c>
      <c r="G94" s="339"/>
      <c r="H94" s="339">
        <f t="shared" si="5"/>
        <v>0</v>
      </c>
      <c r="I94" s="335"/>
      <c r="J94" s="335"/>
    </row>
    <row r="95" spans="1:10" ht="15">
      <c r="A95" s="335"/>
      <c r="B95" s="335"/>
      <c r="C95" s="336"/>
      <c r="D95" s="344" t="s">
        <v>1280</v>
      </c>
      <c r="E95" s="338" t="s">
        <v>554</v>
      </c>
      <c r="F95" s="338">
        <v>1</v>
      </c>
      <c r="G95" s="339"/>
      <c r="H95" s="339">
        <f t="shared" si="5"/>
        <v>0</v>
      </c>
      <c r="I95" s="335"/>
      <c r="J95" s="335"/>
    </row>
    <row r="96" spans="1:10" ht="15">
      <c r="A96" s="335"/>
      <c r="B96" s="335"/>
      <c r="C96" s="336"/>
      <c r="D96" s="344" t="s">
        <v>1281</v>
      </c>
      <c r="E96" s="338" t="s">
        <v>554</v>
      </c>
      <c r="F96" s="338">
        <v>1</v>
      </c>
      <c r="G96" s="339"/>
      <c r="H96" s="339">
        <f t="shared" si="5"/>
        <v>0</v>
      </c>
      <c r="I96" s="335"/>
      <c r="J96" s="335"/>
    </row>
    <row r="97" spans="1:10" ht="15">
      <c r="A97" s="335"/>
      <c r="B97" s="335"/>
      <c r="C97" s="336"/>
      <c r="D97" s="344" t="s">
        <v>1282</v>
      </c>
      <c r="E97" s="338" t="s">
        <v>554</v>
      </c>
      <c r="F97" s="338">
        <v>1</v>
      </c>
      <c r="G97" s="339"/>
      <c r="H97" s="339">
        <f t="shared" si="5"/>
        <v>0</v>
      </c>
      <c r="I97" s="335"/>
      <c r="J97" s="335"/>
    </row>
    <row r="98" spans="1:10" ht="15">
      <c r="A98" s="335"/>
      <c r="B98" s="335"/>
      <c r="C98" s="335"/>
      <c r="D98" s="344" t="s">
        <v>1283</v>
      </c>
      <c r="E98" s="338" t="s">
        <v>554</v>
      </c>
      <c r="F98" s="338">
        <v>1</v>
      </c>
      <c r="G98" s="339"/>
      <c r="H98" s="339">
        <f t="shared" si="5"/>
        <v>0</v>
      </c>
      <c r="I98" s="335"/>
      <c r="J98" s="335"/>
    </row>
    <row r="99" spans="1:10" ht="15">
      <c r="A99" s="335"/>
      <c r="B99" s="335"/>
      <c r="C99" s="336"/>
      <c r="D99" s="344" t="s">
        <v>1284</v>
      </c>
      <c r="E99" s="338" t="s">
        <v>554</v>
      </c>
      <c r="F99" s="338">
        <v>4</v>
      </c>
      <c r="G99" s="339"/>
      <c r="H99" s="339">
        <f t="shared" si="5"/>
        <v>0</v>
      </c>
      <c r="I99" s="335"/>
      <c r="J99" s="335"/>
    </row>
    <row r="100" spans="1:10" ht="15">
      <c r="A100" s="335"/>
      <c r="B100" s="335"/>
      <c r="C100" s="336"/>
      <c r="D100" s="344" t="s">
        <v>1285</v>
      </c>
      <c r="E100" s="338" t="s">
        <v>554</v>
      </c>
      <c r="F100" s="338">
        <v>1</v>
      </c>
      <c r="G100" s="339"/>
      <c r="H100" s="339">
        <f t="shared" si="5"/>
        <v>0</v>
      </c>
      <c r="I100" s="335"/>
      <c r="J100" s="335"/>
    </row>
    <row r="101" spans="1:10" ht="15">
      <c r="A101" s="335"/>
      <c r="B101" s="335"/>
      <c r="C101" s="336"/>
      <c r="D101" s="344" t="s">
        <v>1248</v>
      </c>
      <c r="E101" s="338" t="s">
        <v>554</v>
      </c>
      <c r="F101" s="338">
        <v>4</v>
      </c>
      <c r="G101" s="339"/>
      <c r="H101" s="339">
        <f t="shared" si="5"/>
        <v>0</v>
      </c>
      <c r="I101" s="335"/>
      <c r="J101" s="335"/>
    </row>
    <row r="102" spans="1:10" ht="15">
      <c r="A102" s="335"/>
      <c r="B102" s="335"/>
      <c r="C102" s="336"/>
      <c r="D102" s="344" t="s">
        <v>1249</v>
      </c>
      <c r="E102" s="338" t="s">
        <v>554</v>
      </c>
      <c r="F102" s="338">
        <v>2</v>
      </c>
      <c r="G102" s="339"/>
      <c r="H102" s="339">
        <f t="shared" si="5"/>
        <v>0</v>
      </c>
      <c r="I102" s="335"/>
      <c r="J102" s="335"/>
    </row>
    <row r="103" spans="1:10" ht="15">
      <c r="A103" s="335"/>
      <c r="B103" s="335"/>
      <c r="C103" s="336"/>
      <c r="D103" s="344" t="s">
        <v>1286</v>
      </c>
      <c r="E103" s="338" t="s">
        <v>554</v>
      </c>
      <c r="F103" s="338">
        <v>2</v>
      </c>
      <c r="G103" s="339"/>
      <c r="H103" s="339">
        <f t="shared" si="5"/>
        <v>0</v>
      </c>
      <c r="I103" s="335"/>
      <c r="J103" s="335"/>
    </row>
    <row r="104" spans="1:10" s="359" customFormat="1" ht="15">
      <c r="A104" s="354"/>
      <c r="B104" s="354"/>
      <c r="C104" s="355"/>
      <c r="D104" s="356" t="s">
        <v>1287</v>
      </c>
      <c r="E104" s="357" t="s">
        <v>554</v>
      </c>
      <c r="F104" s="338">
        <v>2</v>
      </c>
      <c r="G104" s="358"/>
      <c r="H104" s="339">
        <f t="shared" si="5"/>
        <v>0</v>
      </c>
      <c r="I104" s="354"/>
      <c r="J104" s="354"/>
    </row>
    <row r="105" spans="1:10" ht="15">
      <c r="A105" s="335"/>
      <c r="B105" s="335"/>
      <c r="C105" s="336"/>
      <c r="D105" s="344" t="s">
        <v>1288</v>
      </c>
      <c r="E105" s="338" t="s">
        <v>554</v>
      </c>
      <c r="F105" s="338">
        <v>6</v>
      </c>
      <c r="G105" s="339"/>
      <c r="H105" s="339">
        <f t="shared" si="5"/>
        <v>0</v>
      </c>
      <c r="I105" s="335"/>
      <c r="J105" s="335"/>
    </row>
    <row r="106" spans="1:10" ht="15">
      <c r="A106" s="335"/>
      <c r="B106" s="335"/>
      <c r="C106" s="336"/>
      <c r="D106" s="344" t="s">
        <v>1289</v>
      </c>
      <c r="E106" s="338" t="s">
        <v>554</v>
      </c>
      <c r="F106" s="338">
        <v>3</v>
      </c>
      <c r="G106" s="339"/>
      <c r="H106" s="339">
        <f t="shared" si="5"/>
        <v>0</v>
      </c>
      <c r="I106" s="335"/>
      <c r="J106" s="335"/>
    </row>
    <row r="107" spans="1:10" s="353" customFormat="1" ht="15">
      <c r="A107" s="330"/>
      <c r="B107" s="330"/>
      <c r="C107" s="331" t="s">
        <v>1290</v>
      </c>
      <c r="D107" s="332" t="s">
        <v>1291</v>
      </c>
      <c r="E107" s="330"/>
      <c r="F107" s="330"/>
      <c r="G107" s="333"/>
      <c r="H107" s="333"/>
      <c r="I107" s="330"/>
      <c r="J107" s="330"/>
    </row>
    <row r="108" spans="1:10" ht="15">
      <c r="A108" s="335"/>
      <c r="B108" s="335"/>
      <c r="C108" s="336"/>
      <c r="D108" s="344" t="s">
        <v>1292</v>
      </c>
      <c r="E108" s="338" t="s">
        <v>554</v>
      </c>
      <c r="F108" s="338">
        <v>1</v>
      </c>
      <c r="G108" s="339"/>
      <c r="H108" s="339">
        <f t="shared" si="5"/>
        <v>0</v>
      </c>
      <c r="I108" s="335"/>
      <c r="J108" s="335"/>
    </row>
    <row r="109" spans="1:10" ht="15">
      <c r="A109" s="335"/>
      <c r="B109" s="335"/>
      <c r="C109" s="336"/>
      <c r="D109" s="344" t="s">
        <v>1293</v>
      </c>
      <c r="E109" s="338" t="s">
        <v>554</v>
      </c>
      <c r="F109" s="338">
        <v>3</v>
      </c>
      <c r="G109" s="339"/>
      <c r="H109" s="339">
        <f t="shared" si="5"/>
        <v>0</v>
      </c>
      <c r="I109" s="335"/>
      <c r="J109" s="335"/>
    </row>
    <row r="110" spans="1:10" ht="15">
      <c r="A110" s="335"/>
      <c r="B110" s="335"/>
      <c r="C110" s="336"/>
      <c r="D110" s="344" t="s">
        <v>1276</v>
      </c>
      <c r="E110" s="338" t="s">
        <v>554</v>
      </c>
      <c r="F110" s="338">
        <v>8</v>
      </c>
      <c r="G110" s="339"/>
      <c r="H110" s="339">
        <f t="shared" si="5"/>
        <v>0</v>
      </c>
      <c r="I110" s="335"/>
      <c r="J110" s="335"/>
    </row>
    <row r="111" spans="1:10" ht="15">
      <c r="A111" s="335"/>
      <c r="B111" s="335"/>
      <c r="C111" s="336"/>
      <c r="D111" s="344" t="s">
        <v>1277</v>
      </c>
      <c r="E111" s="338" t="s">
        <v>554</v>
      </c>
      <c r="F111" s="338">
        <v>2</v>
      </c>
      <c r="G111" s="339"/>
      <c r="H111" s="339">
        <f t="shared" si="5"/>
        <v>0</v>
      </c>
      <c r="I111" s="335"/>
      <c r="J111" s="335"/>
    </row>
    <row r="112" spans="1:10" ht="15">
      <c r="A112" s="335"/>
      <c r="B112" s="335"/>
      <c r="C112" s="336"/>
      <c r="D112" s="344" t="s">
        <v>1294</v>
      </c>
      <c r="E112" s="338" t="s">
        <v>554</v>
      </c>
      <c r="F112" s="338">
        <v>1</v>
      </c>
      <c r="G112" s="339"/>
      <c r="H112" s="339">
        <f t="shared" si="5"/>
        <v>0</v>
      </c>
      <c r="I112" s="335"/>
      <c r="J112" s="335"/>
    </row>
    <row r="113" spans="1:10" ht="15">
      <c r="A113" s="335"/>
      <c r="B113" s="335"/>
      <c r="C113" s="336"/>
      <c r="D113" s="344" t="s">
        <v>1295</v>
      </c>
      <c r="E113" s="338" t="s">
        <v>554</v>
      </c>
      <c r="F113" s="338">
        <v>1</v>
      </c>
      <c r="G113" s="339"/>
      <c r="H113" s="339">
        <f t="shared" si="5"/>
        <v>0</v>
      </c>
      <c r="I113" s="335"/>
      <c r="J113" s="335"/>
    </row>
    <row r="114" spans="1:10" ht="15">
      <c r="A114" s="335"/>
      <c r="B114" s="335"/>
      <c r="C114" s="336"/>
      <c r="D114" s="344" t="s">
        <v>1296</v>
      </c>
      <c r="E114" s="338" t="s">
        <v>554</v>
      </c>
      <c r="F114" s="338">
        <v>1</v>
      </c>
      <c r="G114" s="339"/>
      <c r="H114" s="339">
        <f t="shared" si="5"/>
        <v>0</v>
      </c>
      <c r="I114" s="335"/>
      <c r="J114" s="335"/>
    </row>
    <row r="115" spans="1:10" ht="15">
      <c r="A115" s="335"/>
      <c r="B115" s="335"/>
      <c r="C115" s="336"/>
      <c r="D115" s="344" t="s">
        <v>1297</v>
      </c>
      <c r="E115" s="338" t="s">
        <v>554</v>
      </c>
      <c r="F115" s="338">
        <v>1</v>
      </c>
      <c r="G115" s="339"/>
      <c r="H115" s="339">
        <f t="shared" si="5"/>
        <v>0</v>
      </c>
      <c r="I115" s="335"/>
      <c r="J115" s="335"/>
    </row>
    <row r="116" spans="1:10" ht="15">
      <c r="A116" s="335"/>
      <c r="B116" s="335"/>
      <c r="C116" s="336"/>
      <c r="D116" s="344" t="s">
        <v>1298</v>
      </c>
      <c r="E116" s="338" t="s">
        <v>554</v>
      </c>
      <c r="F116" s="338">
        <v>1</v>
      </c>
      <c r="G116" s="339"/>
      <c r="H116" s="339">
        <f t="shared" si="5"/>
        <v>0</v>
      </c>
      <c r="I116" s="335"/>
      <c r="J116" s="335"/>
    </row>
    <row r="117" spans="1:10" ht="15">
      <c r="A117" s="335"/>
      <c r="B117" s="335"/>
      <c r="C117" s="336"/>
      <c r="D117" s="344" t="s">
        <v>1299</v>
      </c>
      <c r="E117" s="338" t="s">
        <v>554</v>
      </c>
      <c r="F117" s="338">
        <v>1</v>
      </c>
      <c r="G117" s="339"/>
      <c r="H117" s="339">
        <f t="shared" si="5"/>
        <v>0</v>
      </c>
      <c r="I117" s="335"/>
      <c r="J117" s="335"/>
    </row>
    <row r="118" spans="1:10" ht="15">
      <c r="A118" s="335"/>
      <c r="B118" s="335"/>
      <c r="C118" s="336"/>
      <c r="D118" s="344" t="s">
        <v>1284</v>
      </c>
      <c r="E118" s="338" t="s">
        <v>554</v>
      </c>
      <c r="F118" s="338">
        <v>4</v>
      </c>
      <c r="G118" s="339"/>
      <c r="H118" s="339">
        <f t="shared" si="5"/>
        <v>0</v>
      </c>
      <c r="I118" s="335"/>
      <c r="J118" s="335"/>
    </row>
    <row r="119" spans="1:10" ht="15">
      <c r="A119" s="335"/>
      <c r="B119" s="335"/>
      <c r="C119" s="336"/>
      <c r="D119" s="344" t="s">
        <v>1248</v>
      </c>
      <c r="E119" s="338" t="s">
        <v>554</v>
      </c>
      <c r="F119" s="338">
        <v>4</v>
      </c>
      <c r="G119" s="339"/>
      <c r="H119" s="339">
        <f t="shared" si="5"/>
        <v>0</v>
      </c>
      <c r="I119" s="335"/>
      <c r="J119" s="335"/>
    </row>
    <row r="120" spans="1:10" ht="15">
      <c r="A120" s="335"/>
      <c r="B120" s="335"/>
      <c r="C120" s="336"/>
      <c r="D120" s="344" t="s">
        <v>1249</v>
      </c>
      <c r="E120" s="338" t="s">
        <v>554</v>
      </c>
      <c r="F120" s="338">
        <v>2</v>
      </c>
      <c r="G120" s="339"/>
      <c r="H120" s="339">
        <f t="shared" si="5"/>
        <v>0</v>
      </c>
      <c r="I120" s="335"/>
      <c r="J120" s="335"/>
    </row>
    <row r="121" spans="1:10" ht="15">
      <c r="A121" s="335"/>
      <c r="B121" s="335"/>
      <c r="C121" s="336"/>
      <c r="D121" s="344" t="s">
        <v>1286</v>
      </c>
      <c r="E121" s="338" t="s">
        <v>554</v>
      </c>
      <c r="F121" s="338">
        <v>2</v>
      </c>
      <c r="G121" s="339"/>
      <c r="H121" s="339">
        <f t="shared" si="5"/>
        <v>0</v>
      </c>
      <c r="I121" s="335"/>
      <c r="J121" s="335"/>
    </row>
    <row r="122" spans="1:10" ht="15">
      <c r="A122" s="335"/>
      <c r="B122" s="335"/>
      <c r="C122" s="336"/>
      <c r="D122" s="344" t="s">
        <v>1287</v>
      </c>
      <c r="E122" s="338" t="s">
        <v>554</v>
      </c>
      <c r="F122" s="338">
        <v>2</v>
      </c>
      <c r="G122" s="358"/>
      <c r="H122" s="339">
        <f t="shared" si="5"/>
        <v>0</v>
      </c>
      <c r="I122" s="335"/>
      <c r="J122" s="335"/>
    </row>
    <row r="123" spans="1:10" ht="15">
      <c r="A123" s="335"/>
      <c r="B123" s="335"/>
      <c r="C123" s="336"/>
      <c r="D123" s="344" t="s">
        <v>1288</v>
      </c>
      <c r="E123" s="338" t="s">
        <v>554</v>
      </c>
      <c r="F123" s="338">
        <v>6</v>
      </c>
      <c r="G123" s="339"/>
      <c r="H123" s="339">
        <f t="shared" si="5"/>
        <v>0</v>
      </c>
      <c r="I123" s="335"/>
      <c r="J123" s="335"/>
    </row>
    <row r="124" spans="1:10" ht="15">
      <c r="A124" s="335"/>
      <c r="B124" s="335"/>
      <c r="C124" s="336"/>
      <c r="D124" s="344" t="s">
        <v>1289</v>
      </c>
      <c r="E124" s="338" t="s">
        <v>554</v>
      </c>
      <c r="F124" s="338">
        <v>3</v>
      </c>
      <c r="G124" s="339"/>
      <c r="H124" s="339">
        <f t="shared" si="5"/>
        <v>0</v>
      </c>
      <c r="I124" s="335"/>
      <c r="J124" s="335"/>
    </row>
    <row r="125" spans="1:10" s="353" customFormat="1" ht="15">
      <c r="A125" s="330"/>
      <c r="B125" s="330"/>
      <c r="C125" s="331" t="s">
        <v>1300</v>
      </c>
      <c r="D125" s="332" t="s">
        <v>1301</v>
      </c>
      <c r="E125" s="330"/>
      <c r="F125" s="330"/>
      <c r="G125" s="333"/>
      <c r="H125" s="333"/>
      <c r="I125" s="330"/>
      <c r="J125" s="330"/>
    </row>
    <row r="126" spans="1:10" ht="15">
      <c r="A126" s="335"/>
      <c r="B126" s="335"/>
      <c r="C126" s="336"/>
      <c r="D126" s="344" t="s">
        <v>1302</v>
      </c>
      <c r="E126" s="338" t="s">
        <v>554</v>
      </c>
      <c r="F126" s="338">
        <v>2</v>
      </c>
      <c r="G126" s="339"/>
      <c r="H126" s="339">
        <f t="shared" si="5"/>
        <v>0</v>
      </c>
      <c r="I126" s="335"/>
      <c r="J126" s="335"/>
    </row>
    <row r="127" spans="1:10" ht="15">
      <c r="A127" s="335"/>
      <c r="B127" s="335"/>
      <c r="C127" s="336"/>
      <c r="D127" s="344" t="s">
        <v>1303</v>
      </c>
      <c r="E127" s="338" t="s">
        <v>554</v>
      </c>
      <c r="F127" s="338">
        <v>2</v>
      </c>
      <c r="G127" s="339"/>
      <c r="H127" s="339">
        <f t="shared" si="5"/>
        <v>0</v>
      </c>
      <c r="I127" s="335"/>
      <c r="J127" s="335"/>
    </row>
    <row r="128" spans="1:10" ht="15">
      <c r="A128" s="335"/>
      <c r="B128" s="335"/>
      <c r="C128" s="336"/>
      <c r="D128" s="344" t="s">
        <v>1277</v>
      </c>
      <c r="E128" s="338" t="s">
        <v>554</v>
      </c>
      <c r="F128" s="338">
        <v>1</v>
      </c>
      <c r="G128" s="339"/>
      <c r="H128" s="339">
        <f t="shared" si="5"/>
        <v>0</v>
      </c>
      <c r="I128" s="335"/>
      <c r="J128" s="335"/>
    </row>
    <row r="129" spans="1:10" ht="15">
      <c r="A129" s="335"/>
      <c r="B129" s="335"/>
      <c r="C129" s="336"/>
      <c r="D129" s="344" t="s">
        <v>1304</v>
      </c>
      <c r="E129" s="338" t="s">
        <v>554</v>
      </c>
      <c r="F129" s="338">
        <v>1</v>
      </c>
      <c r="G129" s="339"/>
      <c r="H129" s="339">
        <f t="shared" si="5"/>
        <v>0</v>
      </c>
      <c r="I129" s="335"/>
      <c r="J129" s="335"/>
    </row>
    <row r="130" spans="1:10" ht="15">
      <c r="A130" s="335"/>
      <c r="B130" s="335"/>
      <c r="C130" s="336"/>
      <c r="D130" s="344" t="s">
        <v>1305</v>
      </c>
      <c r="E130" s="338" t="s">
        <v>554</v>
      </c>
      <c r="F130" s="338">
        <v>1</v>
      </c>
      <c r="G130" s="339"/>
      <c r="H130" s="339">
        <f t="shared" si="5"/>
        <v>0</v>
      </c>
      <c r="I130" s="335"/>
      <c r="J130" s="335"/>
    </row>
    <row r="131" spans="1:10" ht="15">
      <c r="A131" s="335"/>
      <c r="B131" s="335"/>
      <c r="C131" s="336"/>
      <c r="D131" s="344" t="s">
        <v>1306</v>
      </c>
      <c r="E131" s="338" t="s">
        <v>554</v>
      </c>
      <c r="F131" s="338">
        <v>1</v>
      </c>
      <c r="G131" s="339"/>
      <c r="H131" s="339">
        <f t="shared" si="5"/>
        <v>0</v>
      </c>
      <c r="I131" s="335"/>
      <c r="J131" s="335"/>
    </row>
    <row r="132" spans="1:10" ht="15">
      <c r="A132" s="335"/>
      <c r="B132" s="335"/>
      <c r="C132" s="336"/>
      <c r="D132" s="344" t="s">
        <v>1249</v>
      </c>
      <c r="E132" s="338" t="s">
        <v>554</v>
      </c>
      <c r="F132" s="338">
        <v>4</v>
      </c>
      <c r="G132" s="339"/>
      <c r="H132" s="339">
        <f t="shared" si="5"/>
        <v>0</v>
      </c>
      <c r="I132" s="335"/>
      <c r="J132" s="335"/>
    </row>
    <row r="133" spans="1:10" ht="15">
      <c r="A133" s="335"/>
      <c r="B133" s="335"/>
      <c r="C133" s="336"/>
      <c r="D133" s="344" t="s">
        <v>1307</v>
      </c>
      <c r="E133" s="338" t="s">
        <v>554</v>
      </c>
      <c r="F133" s="338">
        <v>4</v>
      </c>
      <c r="G133" s="339"/>
      <c r="H133" s="339">
        <f t="shared" si="5"/>
        <v>0</v>
      </c>
      <c r="I133" s="335"/>
      <c r="J133" s="335"/>
    </row>
    <row r="134" spans="1:10" ht="15">
      <c r="A134" s="335"/>
      <c r="B134" s="335"/>
      <c r="C134" s="336"/>
      <c r="D134" s="344" t="s">
        <v>1308</v>
      </c>
      <c r="E134" s="338" t="s">
        <v>554</v>
      </c>
      <c r="F134" s="338">
        <v>2</v>
      </c>
      <c r="G134" s="339"/>
      <c r="H134" s="339">
        <f t="shared" si="5"/>
        <v>0</v>
      </c>
      <c r="I134" s="335"/>
      <c r="J134" s="335"/>
    </row>
    <row r="135" spans="1:10" ht="15">
      <c r="A135" s="335"/>
      <c r="B135" s="335"/>
      <c r="C135" s="336"/>
      <c r="D135" s="344" t="s">
        <v>1309</v>
      </c>
      <c r="E135" s="338" t="s">
        <v>554</v>
      </c>
      <c r="F135" s="338">
        <v>2</v>
      </c>
      <c r="G135" s="339"/>
      <c r="H135" s="339">
        <f t="shared" si="5"/>
        <v>0</v>
      </c>
      <c r="I135" s="335"/>
      <c r="J135" s="335"/>
    </row>
    <row r="136" spans="1:10" s="352" customFormat="1" ht="15">
      <c r="A136" s="335"/>
      <c r="B136" s="335"/>
      <c r="C136" s="336"/>
      <c r="D136" s="344" t="s">
        <v>1310</v>
      </c>
      <c r="E136" s="338" t="s">
        <v>554</v>
      </c>
      <c r="F136" s="338">
        <v>2</v>
      </c>
      <c r="G136" s="339"/>
      <c r="H136" s="339">
        <f t="shared" si="5"/>
        <v>0</v>
      </c>
      <c r="I136" s="335"/>
      <c r="J136" s="335"/>
    </row>
    <row r="137" spans="1:10" ht="15">
      <c r="A137" s="335"/>
      <c r="B137" s="335"/>
      <c r="C137" s="336"/>
      <c r="D137" s="344" t="s">
        <v>1311</v>
      </c>
      <c r="E137" s="338" t="s">
        <v>554</v>
      </c>
      <c r="F137" s="338">
        <v>4</v>
      </c>
      <c r="G137" s="339"/>
      <c r="H137" s="339">
        <f t="shared" si="5"/>
        <v>0</v>
      </c>
      <c r="I137" s="335"/>
      <c r="J137" s="335"/>
    </row>
    <row r="138" spans="1:10" ht="15">
      <c r="A138" s="335"/>
      <c r="B138" s="335"/>
      <c r="C138" s="336"/>
      <c r="D138" s="344" t="s">
        <v>1286</v>
      </c>
      <c r="E138" s="338" t="s">
        <v>554</v>
      </c>
      <c r="F138" s="338">
        <v>2</v>
      </c>
      <c r="G138" s="339"/>
      <c r="H138" s="339">
        <f t="shared" si="5"/>
        <v>0</v>
      </c>
      <c r="I138" s="335"/>
      <c r="J138" s="335"/>
    </row>
    <row r="139" spans="1:10" ht="15">
      <c r="A139" s="335"/>
      <c r="B139" s="335"/>
      <c r="C139" s="336"/>
      <c r="D139" s="344" t="s">
        <v>1287</v>
      </c>
      <c r="E139" s="338" t="s">
        <v>554</v>
      </c>
      <c r="F139" s="338">
        <v>2</v>
      </c>
      <c r="G139" s="358"/>
      <c r="H139" s="339">
        <f t="shared" si="5"/>
        <v>0</v>
      </c>
      <c r="I139" s="335"/>
      <c r="J139" s="335"/>
    </row>
    <row r="140" spans="1:10" s="353" customFormat="1" ht="15">
      <c r="A140" s="330"/>
      <c r="B140" s="330"/>
      <c r="C140" s="331" t="s">
        <v>1312</v>
      </c>
      <c r="D140" s="332" t="s">
        <v>1313</v>
      </c>
      <c r="E140" s="330"/>
      <c r="F140" s="330"/>
      <c r="G140" s="333"/>
      <c r="H140" s="333"/>
      <c r="I140" s="330"/>
      <c r="J140" s="330"/>
    </row>
    <row r="141" spans="1:10" ht="30">
      <c r="A141" s="335"/>
      <c r="B141" s="335"/>
      <c r="C141" s="343" t="s">
        <v>1314</v>
      </c>
      <c r="D141" s="360" t="s">
        <v>1315</v>
      </c>
      <c r="E141" s="338" t="s">
        <v>554</v>
      </c>
      <c r="F141" s="338">
        <v>135</v>
      </c>
      <c r="G141" s="339"/>
      <c r="H141" s="339">
        <f t="shared" si="5"/>
        <v>0</v>
      </c>
      <c r="I141" s="335"/>
      <c r="J141" s="335"/>
    </row>
    <row r="142" spans="1:10" ht="15">
      <c r="A142" s="335"/>
      <c r="B142" s="335"/>
      <c r="C142" s="343" t="s">
        <v>1254</v>
      </c>
      <c r="D142" s="361" t="s">
        <v>1316</v>
      </c>
      <c r="E142" s="335"/>
      <c r="F142" s="335"/>
      <c r="G142" s="339"/>
      <c r="H142" s="339"/>
      <c r="I142" s="335"/>
      <c r="J142" s="335"/>
    </row>
    <row r="143" spans="1:10" ht="36.75">
      <c r="A143" s="335"/>
      <c r="B143" s="335"/>
      <c r="C143" s="351" t="s">
        <v>1254</v>
      </c>
      <c r="D143" s="361" t="s">
        <v>1317</v>
      </c>
      <c r="E143" s="335"/>
      <c r="F143" s="335"/>
      <c r="G143" s="339"/>
      <c r="H143" s="339"/>
      <c r="I143" s="335"/>
      <c r="J143" s="335"/>
    </row>
    <row r="144" spans="1:10" ht="30">
      <c r="A144" s="335"/>
      <c r="B144" s="335"/>
      <c r="C144" s="343" t="s">
        <v>1314</v>
      </c>
      <c r="D144" s="360" t="s">
        <v>1318</v>
      </c>
      <c r="E144" s="338" t="s">
        <v>554</v>
      </c>
      <c r="F144" s="338">
        <v>270</v>
      </c>
      <c r="G144" s="339"/>
      <c r="H144" s="339">
        <f t="shared" ref="H144:H145" si="6">G144*F144</f>
        <v>0</v>
      </c>
      <c r="I144" s="335"/>
      <c r="J144" s="335"/>
    </row>
    <row r="145" spans="1:10" ht="30">
      <c r="A145" s="335"/>
      <c r="B145" s="335"/>
      <c r="C145" s="343" t="s">
        <v>1314</v>
      </c>
      <c r="D145" s="360" t="s">
        <v>1319</v>
      </c>
      <c r="E145" s="338" t="s">
        <v>554</v>
      </c>
      <c r="F145" s="338">
        <v>540</v>
      </c>
      <c r="G145" s="339"/>
      <c r="H145" s="339">
        <f t="shared" si="6"/>
        <v>0</v>
      </c>
      <c r="I145" s="335"/>
      <c r="J145" s="335"/>
    </row>
    <row r="146" spans="1:10" ht="45.75">
      <c r="A146" s="335"/>
      <c r="B146" s="335"/>
      <c r="C146" s="351" t="s">
        <v>1254</v>
      </c>
      <c r="D146" s="341" t="s">
        <v>1320</v>
      </c>
      <c r="E146" s="335"/>
      <c r="F146" s="335"/>
      <c r="G146" s="339"/>
      <c r="H146" s="339"/>
      <c r="I146" s="335"/>
      <c r="J146" s="335"/>
    </row>
    <row r="147" spans="1:10" ht="30">
      <c r="A147" s="335"/>
      <c r="B147" s="335"/>
      <c r="C147" s="343" t="s">
        <v>1314</v>
      </c>
      <c r="D147" s="360" t="s">
        <v>1321</v>
      </c>
      <c r="E147" s="338" t="s">
        <v>554</v>
      </c>
      <c r="F147" s="338">
        <v>1</v>
      </c>
      <c r="G147" s="339"/>
      <c r="H147" s="339">
        <f t="shared" ref="H147:H148" si="7">G147*F147</f>
        <v>0</v>
      </c>
      <c r="I147" s="335"/>
      <c r="J147" s="335"/>
    </row>
    <row r="148" spans="1:10" ht="15">
      <c r="A148" s="335"/>
      <c r="B148" s="335"/>
      <c r="C148" s="343" t="s">
        <v>1222</v>
      </c>
      <c r="D148" s="360" t="s">
        <v>1322</v>
      </c>
      <c r="E148" s="338" t="s">
        <v>1232</v>
      </c>
      <c r="F148" s="338">
        <v>80</v>
      </c>
      <c r="G148" s="339"/>
      <c r="H148" s="339">
        <f t="shared" si="7"/>
        <v>0</v>
      </c>
      <c r="I148" s="335"/>
      <c r="J148" s="335"/>
    </row>
    <row r="149" spans="1:10" s="353" customFormat="1" ht="15">
      <c r="A149" s="330"/>
      <c r="B149" s="330"/>
      <c r="C149" s="331" t="s">
        <v>1323</v>
      </c>
      <c r="D149" s="332" t="s">
        <v>1324</v>
      </c>
      <c r="E149" s="330"/>
      <c r="F149" s="330"/>
      <c r="G149" s="333"/>
      <c r="H149" s="333"/>
      <c r="I149" s="330"/>
      <c r="J149" s="330"/>
    </row>
    <row r="150" spans="1:10" ht="15">
      <c r="A150" s="335"/>
      <c r="B150" s="335"/>
      <c r="C150" s="336"/>
      <c r="D150" s="344" t="s">
        <v>1325</v>
      </c>
      <c r="E150" s="338" t="s">
        <v>554</v>
      </c>
      <c r="F150" s="338">
        <v>4</v>
      </c>
      <c r="G150" s="339"/>
      <c r="H150" s="339">
        <f t="shared" ref="H150:H159" si="8">G150*F150</f>
        <v>0</v>
      </c>
      <c r="I150" s="335"/>
      <c r="J150" s="335"/>
    </row>
    <row r="151" spans="1:10" ht="23.25">
      <c r="A151" s="335"/>
      <c r="B151" s="335"/>
      <c r="C151" s="336"/>
      <c r="D151" s="344" t="s">
        <v>1326</v>
      </c>
      <c r="E151" s="338" t="s">
        <v>554</v>
      </c>
      <c r="F151" s="362">
        <v>2</v>
      </c>
      <c r="G151" s="339"/>
      <c r="H151" s="339">
        <f t="shared" si="8"/>
        <v>0</v>
      </c>
      <c r="I151" s="335"/>
      <c r="J151" s="335"/>
    </row>
    <row r="152" spans="1:10" ht="23.25">
      <c r="A152" s="335"/>
      <c r="B152" s="335"/>
      <c r="C152" s="351" t="s">
        <v>1254</v>
      </c>
      <c r="D152" s="341" t="s">
        <v>1327</v>
      </c>
      <c r="E152" s="335"/>
      <c r="F152" s="363"/>
      <c r="G152" s="339"/>
      <c r="H152" s="339"/>
      <c r="I152" s="335"/>
      <c r="J152" s="335"/>
    </row>
    <row r="153" spans="1:10" ht="15">
      <c r="A153" s="335"/>
      <c r="B153" s="335"/>
      <c r="C153" s="336"/>
      <c r="D153" s="344" t="s">
        <v>1328</v>
      </c>
      <c r="E153" s="338" t="s">
        <v>554</v>
      </c>
      <c r="F153" s="362">
        <v>4</v>
      </c>
      <c r="G153" s="339"/>
      <c r="H153" s="339">
        <f t="shared" si="8"/>
        <v>0</v>
      </c>
      <c r="I153" s="335"/>
      <c r="J153" s="335"/>
    </row>
    <row r="154" spans="1:10" ht="45.75">
      <c r="A154" s="335"/>
      <c r="B154" s="335"/>
      <c r="C154" s="336"/>
      <c r="D154" s="344" t="s">
        <v>1329</v>
      </c>
      <c r="E154" s="338" t="s">
        <v>554</v>
      </c>
      <c r="F154" s="362">
        <v>2</v>
      </c>
      <c r="G154" s="339"/>
      <c r="H154" s="339">
        <f t="shared" si="8"/>
        <v>0</v>
      </c>
      <c r="I154" s="335"/>
      <c r="J154" s="335"/>
    </row>
    <row r="155" spans="1:10" ht="34.5">
      <c r="A155" s="335"/>
      <c r="B155" s="335"/>
      <c r="C155" s="336"/>
      <c r="D155" s="344" t="s">
        <v>1330</v>
      </c>
      <c r="E155" s="338" t="s">
        <v>200</v>
      </c>
      <c r="F155" s="362">
        <v>34</v>
      </c>
      <c r="G155" s="339"/>
      <c r="H155" s="339">
        <f t="shared" si="8"/>
        <v>0</v>
      </c>
      <c r="I155" s="335"/>
      <c r="J155" s="335"/>
    </row>
    <row r="156" spans="1:10" ht="30">
      <c r="A156" s="335"/>
      <c r="B156" s="335"/>
      <c r="C156" s="336" t="s">
        <v>1331</v>
      </c>
      <c r="D156" s="344" t="s">
        <v>1332</v>
      </c>
      <c r="E156" s="338" t="s">
        <v>554</v>
      </c>
      <c r="F156" s="362">
        <v>2</v>
      </c>
      <c r="G156" s="339"/>
      <c r="H156" s="339">
        <f t="shared" si="8"/>
        <v>0</v>
      </c>
      <c r="I156" s="335"/>
      <c r="J156" s="335"/>
    </row>
    <row r="157" spans="1:10" ht="15">
      <c r="A157" s="335"/>
      <c r="B157" s="335"/>
      <c r="C157" s="336"/>
      <c r="D157" s="344" t="s">
        <v>1333</v>
      </c>
      <c r="E157" s="338" t="s">
        <v>450</v>
      </c>
      <c r="F157" s="362">
        <v>186</v>
      </c>
      <c r="G157" s="339"/>
      <c r="H157" s="339">
        <f t="shared" si="8"/>
        <v>0</v>
      </c>
      <c r="I157" s="335"/>
      <c r="J157" s="335"/>
    </row>
    <row r="158" spans="1:10" ht="15">
      <c r="A158" s="335"/>
      <c r="B158" s="335"/>
      <c r="C158" s="336"/>
      <c r="D158" s="341" t="s">
        <v>1334</v>
      </c>
      <c r="E158" s="335"/>
      <c r="F158" s="335"/>
      <c r="G158" s="339"/>
      <c r="H158" s="339"/>
      <c r="I158" s="335"/>
      <c r="J158" s="335"/>
    </row>
    <row r="159" spans="1:10" ht="15">
      <c r="A159" s="335"/>
      <c r="B159" s="335"/>
      <c r="C159" s="336"/>
      <c r="D159" s="344" t="s">
        <v>1335</v>
      </c>
      <c r="E159" s="338" t="s">
        <v>554</v>
      </c>
      <c r="F159" s="362">
        <v>18</v>
      </c>
      <c r="G159" s="339"/>
      <c r="H159" s="339">
        <f t="shared" si="8"/>
        <v>0</v>
      </c>
      <c r="I159" s="335"/>
      <c r="J159" s="335"/>
    </row>
    <row r="160" spans="1:10" s="353" customFormat="1" ht="30">
      <c r="A160" s="330"/>
      <c r="B160" s="330"/>
      <c r="C160" s="364"/>
      <c r="D160" s="332" t="s">
        <v>1336</v>
      </c>
      <c r="E160" s="330"/>
      <c r="F160" s="330"/>
      <c r="G160" s="333"/>
      <c r="H160" s="333"/>
      <c r="I160" s="330"/>
      <c r="J160" s="330"/>
    </row>
    <row r="161" spans="1:12" ht="15">
      <c r="A161" s="335"/>
      <c r="B161" s="335"/>
      <c r="C161" s="343" t="s">
        <v>1337</v>
      </c>
      <c r="D161" s="365" t="s">
        <v>1338</v>
      </c>
      <c r="E161" s="338" t="s">
        <v>450</v>
      </c>
      <c r="F161" s="338">
        <v>8</v>
      </c>
      <c r="G161" s="339"/>
      <c r="H161" s="339">
        <f t="shared" ref="H161:H177" si="9">G161*F161</f>
        <v>0</v>
      </c>
      <c r="I161" s="335"/>
      <c r="J161" s="335"/>
    </row>
    <row r="162" spans="1:12" ht="15">
      <c r="A162" s="335"/>
      <c r="B162" s="335"/>
      <c r="C162" s="343" t="s">
        <v>1339</v>
      </c>
      <c r="D162" s="365" t="s">
        <v>1338</v>
      </c>
      <c r="E162" s="338" t="s">
        <v>450</v>
      </c>
      <c r="F162" s="338">
        <v>18</v>
      </c>
      <c r="G162" s="339"/>
      <c r="H162" s="339">
        <f t="shared" si="9"/>
        <v>0</v>
      </c>
      <c r="I162" s="335"/>
      <c r="J162" s="335"/>
    </row>
    <row r="163" spans="1:12" ht="15">
      <c r="A163" s="335"/>
      <c r="B163" s="335"/>
      <c r="C163" s="343" t="s">
        <v>1340</v>
      </c>
      <c r="D163" s="365" t="s">
        <v>1338</v>
      </c>
      <c r="E163" s="338" t="s">
        <v>450</v>
      </c>
      <c r="F163" s="338">
        <v>15</v>
      </c>
      <c r="G163" s="339"/>
      <c r="H163" s="339">
        <f t="shared" si="9"/>
        <v>0</v>
      </c>
      <c r="I163" s="335"/>
      <c r="J163" s="335"/>
    </row>
    <row r="164" spans="1:12" ht="15">
      <c r="A164" s="335"/>
      <c r="B164" s="335"/>
      <c r="C164" s="343" t="s">
        <v>1341</v>
      </c>
      <c r="D164" s="365" t="s">
        <v>1342</v>
      </c>
      <c r="E164" s="338" t="s">
        <v>450</v>
      </c>
      <c r="F164" s="338">
        <v>20</v>
      </c>
      <c r="G164" s="339"/>
      <c r="H164" s="339">
        <f t="shared" si="9"/>
        <v>0</v>
      </c>
      <c r="I164" s="335"/>
      <c r="J164" s="335"/>
    </row>
    <row r="165" spans="1:12" ht="15">
      <c r="A165" s="335"/>
      <c r="B165" s="335"/>
      <c r="C165" s="343" t="s">
        <v>1343</v>
      </c>
      <c r="D165" s="365" t="s">
        <v>1344</v>
      </c>
      <c r="E165" s="338" t="s">
        <v>450</v>
      </c>
      <c r="F165" s="338">
        <v>45</v>
      </c>
      <c r="G165" s="339"/>
      <c r="H165" s="339">
        <f t="shared" si="9"/>
        <v>0</v>
      </c>
      <c r="I165" s="335"/>
      <c r="J165" s="335"/>
    </row>
    <row r="166" spans="1:12" ht="15">
      <c r="A166" s="335"/>
      <c r="B166" s="335"/>
      <c r="C166" s="343" t="s">
        <v>1345</v>
      </c>
      <c r="D166" s="365" t="s">
        <v>1344</v>
      </c>
      <c r="E166" s="338" t="s">
        <v>450</v>
      </c>
      <c r="F166" s="338">
        <v>55</v>
      </c>
      <c r="G166" s="339"/>
      <c r="H166" s="339">
        <f t="shared" si="9"/>
        <v>0</v>
      </c>
      <c r="I166" s="335"/>
      <c r="J166" s="335"/>
    </row>
    <row r="167" spans="1:12" ht="15">
      <c r="A167" s="335"/>
      <c r="B167" s="335"/>
      <c r="C167" s="343" t="s">
        <v>1346</v>
      </c>
      <c r="D167" s="365" t="s">
        <v>1347</v>
      </c>
      <c r="E167" s="338" t="s">
        <v>450</v>
      </c>
      <c r="F167" s="338">
        <v>22</v>
      </c>
      <c r="G167" s="339"/>
      <c r="H167" s="339">
        <f t="shared" si="9"/>
        <v>0</v>
      </c>
      <c r="I167" s="335"/>
      <c r="J167" s="335"/>
    </row>
    <row r="168" spans="1:12" s="352" customFormat="1" ht="15">
      <c r="A168" s="335"/>
      <c r="B168" s="335"/>
      <c r="C168" s="343" t="s">
        <v>1348</v>
      </c>
      <c r="D168" s="365" t="s">
        <v>1347</v>
      </c>
      <c r="E168" s="338" t="s">
        <v>450</v>
      </c>
      <c r="F168" s="338">
        <v>8</v>
      </c>
      <c r="G168" s="339"/>
      <c r="H168" s="339">
        <f t="shared" si="9"/>
        <v>0</v>
      </c>
      <c r="I168" s="335"/>
      <c r="J168" s="335"/>
      <c r="K168" s="316"/>
      <c r="L168" s="316"/>
    </row>
    <row r="169" spans="1:12" ht="15">
      <c r="A169" s="335"/>
      <c r="B169" s="335"/>
      <c r="C169" s="343" t="s">
        <v>1349</v>
      </c>
      <c r="D169" s="365" t="s">
        <v>1350</v>
      </c>
      <c r="E169" s="338" t="s">
        <v>450</v>
      </c>
      <c r="F169" s="338">
        <v>8</v>
      </c>
      <c r="G169" s="339"/>
      <c r="H169" s="339">
        <f t="shared" si="9"/>
        <v>0</v>
      </c>
      <c r="I169" s="335"/>
      <c r="J169" s="335"/>
    </row>
    <row r="170" spans="1:12" ht="15">
      <c r="A170" s="335"/>
      <c r="B170" s="335"/>
      <c r="C170" s="343" t="s">
        <v>1348</v>
      </c>
      <c r="D170" s="365" t="s">
        <v>1351</v>
      </c>
      <c r="E170" s="338" t="s">
        <v>450</v>
      </c>
      <c r="F170" s="338">
        <v>5</v>
      </c>
      <c r="G170" s="339"/>
      <c r="H170" s="339">
        <f t="shared" si="9"/>
        <v>0</v>
      </c>
      <c r="I170" s="335"/>
      <c r="J170" s="335"/>
    </row>
    <row r="171" spans="1:12" ht="15">
      <c r="A171" s="335"/>
      <c r="B171" s="335"/>
      <c r="C171" s="343" t="s">
        <v>1349</v>
      </c>
      <c r="D171" s="365" t="s">
        <v>1351</v>
      </c>
      <c r="E171" s="338" t="s">
        <v>450</v>
      </c>
      <c r="F171" s="338">
        <v>10</v>
      </c>
      <c r="G171" s="339"/>
      <c r="H171" s="339">
        <f t="shared" si="9"/>
        <v>0</v>
      </c>
      <c r="I171" s="335"/>
      <c r="J171" s="335"/>
    </row>
    <row r="172" spans="1:12" ht="23.25">
      <c r="A172" s="335"/>
      <c r="B172" s="335"/>
      <c r="C172" s="343"/>
      <c r="D172" s="365" t="s">
        <v>1352</v>
      </c>
      <c r="E172" s="338" t="s">
        <v>436</v>
      </c>
      <c r="F172" s="338">
        <v>6</v>
      </c>
      <c r="G172" s="339"/>
      <c r="H172" s="339">
        <f t="shared" si="9"/>
        <v>0</v>
      </c>
      <c r="I172" s="335"/>
      <c r="J172" s="335"/>
    </row>
    <row r="173" spans="1:12" ht="15">
      <c r="A173" s="335"/>
      <c r="B173" s="335"/>
      <c r="C173" s="343"/>
      <c r="D173" s="337" t="s">
        <v>1353</v>
      </c>
      <c r="E173" s="338" t="s">
        <v>436</v>
      </c>
      <c r="F173" s="338">
        <v>30</v>
      </c>
      <c r="G173" s="339"/>
      <c r="H173" s="339">
        <f t="shared" si="9"/>
        <v>0</v>
      </c>
      <c r="I173" s="335"/>
      <c r="J173" s="335"/>
    </row>
    <row r="174" spans="1:12" ht="24.75">
      <c r="A174" s="335"/>
      <c r="B174" s="335"/>
      <c r="C174" s="343" t="s">
        <v>1354</v>
      </c>
      <c r="D174" s="337" t="s">
        <v>1355</v>
      </c>
      <c r="E174" s="338" t="s">
        <v>450</v>
      </c>
      <c r="F174" s="338">
        <v>15</v>
      </c>
      <c r="G174" s="339"/>
      <c r="H174" s="339">
        <f t="shared" si="9"/>
        <v>0</v>
      </c>
      <c r="I174" s="335"/>
      <c r="J174" s="335"/>
    </row>
    <row r="175" spans="1:12" ht="24.75">
      <c r="A175" s="335"/>
      <c r="B175" s="335"/>
      <c r="C175" s="343" t="s">
        <v>1356</v>
      </c>
      <c r="D175" s="337" t="s">
        <v>1357</v>
      </c>
      <c r="E175" s="338" t="s">
        <v>450</v>
      </c>
      <c r="F175" s="338">
        <v>72</v>
      </c>
      <c r="G175" s="339"/>
      <c r="H175" s="339">
        <f t="shared" si="9"/>
        <v>0</v>
      </c>
      <c r="I175" s="335"/>
      <c r="J175" s="335"/>
    </row>
    <row r="176" spans="1:12" ht="24.75">
      <c r="A176" s="335"/>
      <c r="B176" s="335"/>
      <c r="C176" s="343" t="s">
        <v>1358</v>
      </c>
      <c r="D176" s="337" t="s">
        <v>1357</v>
      </c>
      <c r="E176" s="338" t="s">
        <v>450</v>
      </c>
      <c r="F176" s="338">
        <v>200</v>
      </c>
      <c r="G176" s="339"/>
      <c r="H176" s="339">
        <f t="shared" si="9"/>
        <v>0</v>
      </c>
      <c r="I176" s="335"/>
      <c r="J176" s="335"/>
    </row>
    <row r="177" spans="1:10" ht="15">
      <c r="A177" s="335"/>
      <c r="B177" s="335"/>
      <c r="C177" s="336"/>
      <c r="D177" s="344" t="s">
        <v>1288</v>
      </c>
      <c r="E177" s="338" t="s">
        <v>554</v>
      </c>
      <c r="F177" s="338">
        <v>4</v>
      </c>
      <c r="G177" s="339"/>
      <c r="H177" s="339">
        <f t="shared" si="9"/>
        <v>0</v>
      </c>
      <c r="I177" s="335"/>
      <c r="J177" s="335"/>
    </row>
    <row r="178" spans="1:10" ht="15">
      <c r="A178" s="335"/>
      <c r="B178" s="335"/>
      <c r="C178" s="350" t="s">
        <v>1254</v>
      </c>
      <c r="D178" s="341" t="s">
        <v>1359</v>
      </c>
      <c r="E178" s="335"/>
      <c r="F178" s="338"/>
      <c r="G178" s="339"/>
      <c r="H178" s="339"/>
      <c r="I178" s="335"/>
      <c r="J178" s="335"/>
    </row>
    <row r="179" spans="1:10" ht="24.75">
      <c r="A179" s="335"/>
      <c r="B179" s="335"/>
      <c r="C179" s="350"/>
      <c r="D179" s="337" t="s">
        <v>1360</v>
      </c>
      <c r="E179" s="338" t="s">
        <v>436</v>
      </c>
      <c r="F179" s="338">
        <v>1</v>
      </c>
      <c r="G179" s="339"/>
      <c r="H179" s="339">
        <f t="shared" ref="H179:H180" si="10">G179*F179</f>
        <v>0</v>
      </c>
      <c r="I179" s="335"/>
      <c r="J179" s="335"/>
    </row>
    <row r="180" spans="1:10" ht="15">
      <c r="A180" s="335"/>
      <c r="B180" s="335"/>
      <c r="C180" s="350"/>
      <c r="D180" s="337" t="s">
        <v>1361</v>
      </c>
      <c r="E180" s="338" t="s">
        <v>436</v>
      </c>
      <c r="F180" s="338">
        <v>1</v>
      </c>
      <c r="G180" s="339"/>
      <c r="H180" s="339">
        <f t="shared" si="10"/>
        <v>0</v>
      </c>
      <c r="I180" s="335"/>
      <c r="J180" s="335"/>
    </row>
    <row r="181" spans="1:10" s="353" customFormat="1" ht="15">
      <c r="A181" s="330"/>
      <c r="B181" s="330"/>
      <c r="C181" s="364"/>
      <c r="D181" s="332" t="s">
        <v>1362</v>
      </c>
      <c r="E181" s="330"/>
      <c r="F181" s="330"/>
      <c r="G181" s="333"/>
      <c r="H181" s="333"/>
      <c r="I181" s="330"/>
      <c r="J181" s="330"/>
    </row>
    <row r="182" spans="1:10" s="359" customFormat="1" ht="23.25">
      <c r="A182" s="354"/>
      <c r="B182" s="354"/>
      <c r="C182" s="366" t="s">
        <v>1337</v>
      </c>
      <c r="D182" s="356" t="s">
        <v>1363</v>
      </c>
      <c r="E182" s="357" t="s">
        <v>450</v>
      </c>
      <c r="F182" s="357">
        <v>8</v>
      </c>
      <c r="G182" s="358"/>
      <c r="H182" s="339">
        <f t="shared" ref="H182:H201" si="11">G182*F182</f>
        <v>0</v>
      </c>
      <c r="I182" s="354"/>
      <c r="J182" s="354"/>
    </row>
    <row r="183" spans="1:10" s="359" customFormat="1" ht="15">
      <c r="A183" s="354"/>
      <c r="B183" s="354"/>
      <c r="C183" s="366" t="s">
        <v>1339</v>
      </c>
      <c r="D183" s="356" t="s">
        <v>1364</v>
      </c>
      <c r="E183" s="357" t="s">
        <v>450</v>
      </c>
      <c r="F183" s="357">
        <v>18</v>
      </c>
      <c r="G183" s="358"/>
      <c r="H183" s="339">
        <f t="shared" si="11"/>
        <v>0</v>
      </c>
      <c r="I183" s="354"/>
      <c r="J183" s="354"/>
    </row>
    <row r="184" spans="1:10" ht="23.25">
      <c r="A184" s="335"/>
      <c r="B184" s="335"/>
      <c r="C184" s="343" t="s">
        <v>1340</v>
      </c>
      <c r="D184" s="344" t="s">
        <v>1363</v>
      </c>
      <c r="E184" s="338" t="s">
        <v>450</v>
      </c>
      <c r="F184" s="338">
        <v>15</v>
      </c>
      <c r="G184" s="339"/>
      <c r="H184" s="339">
        <f t="shared" si="11"/>
        <v>0</v>
      </c>
      <c r="I184" s="335"/>
      <c r="J184" s="335"/>
    </row>
    <row r="185" spans="1:10" s="352" customFormat="1" ht="23.25">
      <c r="A185" s="335"/>
      <c r="B185" s="335"/>
      <c r="C185" s="343" t="s">
        <v>1341</v>
      </c>
      <c r="D185" s="344" t="s">
        <v>1365</v>
      </c>
      <c r="E185" s="338" t="s">
        <v>450</v>
      </c>
      <c r="F185" s="338">
        <v>20</v>
      </c>
      <c r="G185" s="339"/>
      <c r="H185" s="339">
        <f t="shared" si="11"/>
        <v>0</v>
      </c>
      <c r="I185" s="335"/>
      <c r="J185" s="335"/>
    </row>
    <row r="186" spans="1:10" ht="23.25">
      <c r="A186" s="335"/>
      <c r="B186" s="335"/>
      <c r="C186" s="343" t="s">
        <v>1343</v>
      </c>
      <c r="D186" s="344" t="s">
        <v>1366</v>
      </c>
      <c r="E186" s="338" t="s">
        <v>450</v>
      </c>
      <c r="F186" s="338">
        <v>45</v>
      </c>
      <c r="G186" s="339"/>
      <c r="H186" s="339">
        <f t="shared" si="11"/>
        <v>0</v>
      </c>
      <c r="I186" s="335"/>
      <c r="J186" s="335"/>
    </row>
    <row r="187" spans="1:10" ht="23.25">
      <c r="A187" s="335"/>
      <c r="B187" s="335"/>
      <c r="C187" s="343" t="s">
        <v>1345</v>
      </c>
      <c r="D187" s="344" t="s">
        <v>1366</v>
      </c>
      <c r="E187" s="338" t="s">
        <v>450</v>
      </c>
      <c r="F187" s="338">
        <v>55</v>
      </c>
      <c r="G187" s="339"/>
      <c r="H187" s="339">
        <f t="shared" si="11"/>
        <v>0</v>
      </c>
      <c r="I187" s="335"/>
      <c r="J187" s="335"/>
    </row>
    <row r="188" spans="1:10" ht="15">
      <c r="A188" s="335"/>
      <c r="B188" s="335"/>
      <c r="C188" s="343" t="s">
        <v>1346</v>
      </c>
      <c r="D188" s="344" t="s">
        <v>1367</v>
      </c>
      <c r="E188" s="338" t="s">
        <v>450</v>
      </c>
      <c r="F188" s="338">
        <v>22</v>
      </c>
      <c r="G188" s="339"/>
      <c r="H188" s="339">
        <f t="shared" si="11"/>
        <v>0</v>
      </c>
      <c r="I188" s="335"/>
      <c r="J188" s="335"/>
    </row>
    <row r="189" spans="1:10" ht="15">
      <c r="A189" s="335"/>
      <c r="B189" s="335"/>
      <c r="C189" s="343" t="s">
        <v>1216</v>
      </c>
      <c r="D189" s="344" t="s">
        <v>1367</v>
      </c>
      <c r="E189" s="338" t="s">
        <v>450</v>
      </c>
      <c r="F189" s="338">
        <v>8</v>
      </c>
      <c r="G189" s="339"/>
      <c r="H189" s="339">
        <f t="shared" si="11"/>
        <v>0</v>
      </c>
      <c r="I189" s="335"/>
      <c r="J189" s="335"/>
    </row>
    <row r="190" spans="1:10" ht="15">
      <c r="A190" s="335"/>
      <c r="B190" s="335"/>
      <c r="C190" s="343" t="s">
        <v>1216</v>
      </c>
      <c r="D190" s="344" t="s">
        <v>1368</v>
      </c>
      <c r="E190" s="338" t="s">
        <v>450</v>
      </c>
      <c r="F190" s="338">
        <v>8</v>
      </c>
      <c r="G190" s="339"/>
      <c r="H190" s="339">
        <f t="shared" si="11"/>
        <v>0</v>
      </c>
      <c r="I190" s="335"/>
      <c r="J190" s="335"/>
    </row>
    <row r="191" spans="1:10" ht="15">
      <c r="A191" s="335"/>
      <c r="B191" s="335"/>
      <c r="C191" s="343" t="s">
        <v>1216</v>
      </c>
      <c r="D191" s="344" t="s">
        <v>1369</v>
      </c>
      <c r="E191" s="338" t="s">
        <v>450</v>
      </c>
      <c r="F191" s="338">
        <v>15</v>
      </c>
      <c r="G191" s="339"/>
      <c r="H191" s="339">
        <f t="shared" si="11"/>
        <v>0</v>
      </c>
      <c r="I191" s="335"/>
      <c r="J191" s="335"/>
    </row>
    <row r="192" spans="1:10" ht="15">
      <c r="A192" s="335"/>
      <c r="B192" s="335"/>
      <c r="C192" s="336"/>
      <c r="D192" s="344" t="s">
        <v>1370</v>
      </c>
      <c r="E192" s="338" t="s">
        <v>554</v>
      </c>
      <c r="F192" s="338">
        <v>4</v>
      </c>
      <c r="G192" s="339"/>
      <c r="H192" s="339">
        <f t="shared" si="11"/>
        <v>0</v>
      </c>
      <c r="I192" s="335"/>
      <c r="J192" s="335"/>
    </row>
    <row r="193" spans="1:10" ht="15">
      <c r="A193" s="335"/>
      <c r="B193" s="335"/>
      <c r="C193" s="343">
        <v>783614551</v>
      </c>
      <c r="D193" s="344" t="s">
        <v>1371</v>
      </c>
      <c r="E193" s="338" t="s">
        <v>450</v>
      </c>
      <c r="F193" s="338">
        <v>200</v>
      </c>
      <c r="G193" s="339"/>
      <c r="H193" s="339">
        <f t="shared" si="11"/>
        <v>0</v>
      </c>
      <c r="I193" s="335"/>
      <c r="J193" s="335"/>
    </row>
    <row r="194" spans="1:10" ht="15">
      <c r="A194" s="335"/>
      <c r="B194" s="335"/>
      <c r="C194" s="336"/>
      <c r="D194" s="344" t="s">
        <v>1372</v>
      </c>
      <c r="E194" s="338" t="s">
        <v>450</v>
      </c>
      <c r="F194" s="338">
        <v>200</v>
      </c>
      <c r="G194" s="339"/>
      <c r="H194" s="339">
        <f t="shared" si="11"/>
        <v>0</v>
      </c>
      <c r="I194" s="335"/>
      <c r="J194" s="335"/>
    </row>
    <row r="195" spans="1:10" s="353" customFormat="1" ht="15">
      <c r="A195" s="330"/>
      <c r="B195" s="330"/>
      <c r="C195" s="364"/>
      <c r="D195" s="332" t="s">
        <v>1373</v>
      </c>
      <c r="E195" s="330"/>
      <c r="F195" s="330"/>
      <c r="G195" s="333"/>
      <c r="H195" s="333"/>
      <c r="I195" s="330"/>
      <c r="J195" s="330"/>
    </row>
    <row r="196" spans="1:10" s="318" customFormat="1" ht="15">
      <c r="A196" s="335"/>
      <c r="B196" s="335"/>
      <c r="C196" s="336"/>
      <c r="D196" s="365" t="s">
        <v>1374</v>
      </c>
      <c r="E196" s="338" t="s">
        <v>436</v>
      </c>
      <c r="F196" s="338">
        <v>1</v>
      </c>
      <c r="G196" s="339"/>
      <c r="H196" s="339">
        <f t="shared" si="11"/>
        <v>0</v>
      </c>
      <c r="I196" s="335"/>
      <c r="J196" s="335"/>
    </row>
    <row r="197" spans="1:10" s="318" customFormat="1" ht="15">
      <c r="A197" s="335"/>
      <c r="B197" s="335"/>
      <c r="C197" s="336"/>
      <c r="D197" s="365" t="s">
        <v>1375</v>
      </c>
      <c r="E197" s="338" t="s">
        <v>436</v>
      </c>
      <c r="F197" s="338">
        <v>1</v>
      </c>
      <c r="G197" s="339"/>
      <c r="H197" s="339">
        <f t="shared" si="11"/>
        <v>0</v>
      </c>
      <c r="I197" s="335"/>
      <c r="J197" s="335"/>
    </row>
    <row r="198" spans="1:10" s="367" customFormat="1" ht="15">
      <c r="A198" s="335"/>
      <c r="B198" s="335"/>
      <c r="C198" s="336"/>
      <c r="D198" s="365" t="s">
        <v>1376</v>
      </c>
      <c r="E198" s="338" t="s">
        <v>436</v>
      </c>
      <c r="F198" s="338">
        <v>1</v>
      </c>
      <c r="G198" s="339"/>
      <c r="H198" s="339">
        <f t="shared" si="11"/>
        <v>0</v>
      </c>
      <c r="I198" s="335"/>
      <c r="J198" s="335"/>
    </row>
    <row r="199" spans="1:10" s="318" customFormat="1" ht="15">
      <c r="A199" s="335"/>
      <c r="B199" s="335"/>
      <c r="C199" s="336"/>
      <c r="D199" s="365" t="s">
        <v>1377</v>
      </c>
      <c r="E199" s="338" t="s">
        <v>436</v>
      </c>
      <c r="F199" s="338">
        <v>1</v>
      </c>
      <c r="G199" s="339"/>
      <c r="H199" s="339">
        <f t="shared" si="11"/>
        <v>0</v>
      </c>
      <c r="I199" s="335"/>
      <c r="J199" s="335"/>
    </row>
    <row r="200" spans="1:10" s="318" customFormat="1" ht="15">
      <c r="A200" s="335"/>
      <c r="B200" s="335"/>
      <c r="C200" s="336"/>
      <c r="D200" s="365" t="s">
        <v>1378</v>
      </c>
      <c r="E200" s="338" t="s">
        <v>436</v>
      </c>
      <c r="F200" s="338">
        <v>1</v>
      </c>
      <c r="G200" s="339"/>
      <c r="H200" s="339">
        <f t="shared" si="11"/>
        <v>0</v>
      </c>
      <c r="I200" s="335"/>
      <c r="J200" s="335"/>
    </row>
    <row r="201" spans="1:10" s="318" customFormat="1" ht="15">
      <c r="A201" s="335"/>
      <c r="B201" s="335"/>
      <c r="C201" s="336"/>
      <c r="D201" s="365" t="s">
        <v>1379</v>
      </c>
      <c r="E201" s="338" t="s">
        <v>436</v>
      </c>
      <c r="F201" s="338">
        <v>1</v>
      </c>
      <c r="G201" s="339"/>
      <c r="H201" s="339">
        <f t="shared" si="11"/>
        <v>0</v>
      </c>
      <c r="I201" s="335"/>
      <c r="J201" s="335"/>
    </row>
    <row r="202" spans="1:10" s="368" customFormat="1" ht="15">
      <c r="A202" s="330"/>
      <c r="B202" s="330"/>
      <c r="C202" s="364"/>
      <c r="D202" s="330"/>
      <c r="E202" s="330"/>
      <c r="F202" s="330"/>
      <c r="G202" s="333"/>
      <c r="H202" s="333"/>
      <c r="I202" s="330"/>
      <c r="J202" s="330"/>
    </row>
    <row r="204" spans="1:10" ht="15">
      <c r="H204" s="369">
        <f>SUM(H11:H201)</f>
        <v>0</v>
      </c>
    </row>
  </sheetData>
  <pageMargins left="0.70866141732283472" right="0.70866141732283472" top="0.78740157480314965" bottom="0.78740157480314965"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59999389629810485"/>
    <pageSetUpPr fitToPage="1"/>
  </sheetPr>
  <dimension ref="B2:BM130"/>
  <sheetViews>
    <sheetView showGridLines="0" topLeftCell="A94" workbookViewId="0">
      <selection activeCell="J105" sqref="J105"/>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801" t="s">
        <v>5</v>
      </c>
      <c r="M2" s="788"/>
      <c r="N2" s="788"/>
      <c r="O2" s="788"/>
      <c r="P2" s="788"/>
      <c r="Q2" s="788"/>
      <c r="R2" s="788"/>
      <c r="S2" s="788"/>
      <c r="T2" s="788"/>
      <c r="U2" s="788"/>
      <c r="V2" s="788"/>
      <c r="AT2" s="16" t="s">
        <v>107</v>
      </c>
    </row>
    <row r="3" spans="2:46" ht="6.95" customHeight="1">
      <c r="B3" s="17"/>
      <c r="C3" s="18"/>
      <c r="D3" s="18"/>
      <c r="E3" s="18"/>
      <c r="F3" s="18"/>
      <c r="G3" s="18"/>
      <c r="H3" s="18"/>
      <c r="I3" s="18"/>
      <c r="J3" s="18"/>
      <c r="K3" s="18"/>
      <c r="L3" s="19"/>
      <c r="AT3" s="16" t="s">
        <v>83</v>
      </c>
    </row>
    <row r="4" spans="2:46" ht="24.95" customHeight="1">
      <c r="B4" s="19"/>
      <c r="D4" s="20" t="s">
        <v>124</v>
      </c>
      <c r="L4" s="19"/>
      <c r="M4" s="81" t="s">
        <v>10</v>
      </c>
      <c r="AT4" s="16" t="s">
        <v>3</v>
      </c>
    </row>
    <row r="5" spans="2:46" ht="6.95" customHeight="1">
      <c r="B5" s="19"/>
      <c r="L5" s="19"/>
    </row>
    <row r="6" spans="2:46" ht="12" customHeight="1">
      <c r="B6" s="19"/>
      <c r="D6" s="25" t="s">
        <v>14</v>
      </c>
      <c r="L6" s="19"/>
    </row>
    <row r="7" spans="2:46" ht="16.5" customHeight="1">
      <c r="B7" s="19"/>
      <c r="E7" s="811" t="str">
        <f>'Rekapitulace stavby'!K6</f>
        <v>Výukový pavilon Lesovna</v>
      </c>
      <c r="F7" s="812"/>
      <c r="G7" s="812"/>
      <c r="H7" s="812"/>
      <c r="L7" s="19"/>
    </row>
    <row r="8" spans="2:46" s="1" customFormat="1" ht="12" customHeight="1">
      <c r="B8" s="28"/>
      <c r="D8" s="25" t="s">
        <v>137</v>
      </c>
      <c r="L8" s="28"/>
    </row>
    <row r="9" spans="2:46" s="1" customFormat="1" ht="16.5" customHeight="1">
      <c r="B9" s="28"/>
      <c r="E9" s="781" t="s">
        <v>911</v>
      </c>
      <c r="F9" s="813"/>
      <c r="G9" s="813"/>
      <c r="H9" s="813"/>
      <c r="L9" s="28"/>
    </row>
    <row r="10" spans="2:46" s="1" customFormat="1">
      <c r="B10" s="28"/>
      <c r="L10" s="28"/>
    </row>
    <row r="11" spans="2:46" s="1" customFormat="1" ht="12" customHeight="1">
      <c r="B11" s="28"/>
      <c r="D11" s="25" t="s">
        <v>16</v>
      </c>
      <c r="F11" s="23" t="s">
        <v>1</v>
      </c>
      <c r="I11" s="25" t="s">
        <v>17</v>
      </c>
      <c r="J11" s="23" t="s">
        <v>1</v>
      </c>
      <c r="L11" s="28"/>
    </row>
    <row r="12" spans="2:46" s="1" customFormat="1" ht="12" customHeight="1">
      <c r="B12" s="28"/>
      <c r="D12" s="25" t="s">
        <v>18</v>
      </c>
      <c r="F12" s="23" t="s">
        <v>19</v>
      </c>
      <c r="I12" s="25" t="s">
        <v>20</v>
      </c>
      <c r="J12" s="48">
        <f>'Rekapitulace stavby'!AN8</f>
        <v>45909</v>
      </c>
      <c r="L12" s="28"/>
    </row>
    <row r="13" spans="2:46" s="1" customFormat="1" ht="10.9" customHeight="1">
      <c r="B13" s="28"/>
      <c r="L13" s="28"/>
    </row>
    <row r="14" spans="2:46" s="1" customFormat="1" ht="12" customHeight="1">
      <c r="B14" s="28"/>
      <c r="D14" s="25" t="s">
        <v>21</v>
      </c>
      <c r="I14" s="25" t="s">
        <v>22</v>
      </c>
      <c r="J14" s="23" t="s">
        <v>1</v>
      </c>
      <c r="L14" s="28"/>
    </row>
    <row r="15" spans="2:46" s="1" customFormat="1" ht="18" customHeight="1">
      <c r="B15" s="28"/>
      <c r="E15" s="23" t="s">
        <v>23</v>
      </c>
      <c r="I15" s="25" t="s">
        <v>24</v>
      </c>
      <c r="J15" s="23" t="s">
        <v>1</v>
      </c>
      <c r="L15" s="28"/>
    </row>
    <row r="16" spans="2:46" s="1" customFormat="1" ht="6.95" customHeight="1">
      <c r="B16" s="28"/>
      <c r="L16" s="28"/>
    </row>
    <row r="17" spans="2:12" s="1" customFormat="1" ht="12" customHeight="1">
      <c r="B17" s="28"/>
      <c r="D17" s="25" t="s">
        <v>25</v>
      </c>
      <c r="I17" s="25" t="s">
        <v>22</v>
      </c>
      <c r="J17" s="23" t="str">
        <f>'Rekapitulace stavby'!AN13</f>
        <v/>
      </c>
      <c r="L17" s="28"/>
    </row>
    <row r="18" spans="2:12" s="1" customFormat="1" ht="18" customHeight="1">
      <c r="B18" s="28"/>
      <c r="E18" s="787" t="str">
        <f>'Rekapitulace stavby'!E14</f>
        <v xml:space="preserve"> </v>
      </c>
      <c r="F18" s="787"/>
      <c r="G18" s="787"/>
      <c r="H18" s="787"/>
      <c r="I18" s="25" t="s">
        <v>24</v>
      </c>
      <c r="J18" s="23" t="str">
        <f>'Rekapitulace stavby'!AN14</f>
        <v/>
      </c>
      <c r="L18" s="28"/>
    </row>
    <row r="19" spans="2:12" s="1" customFormat="1" ht="6.95" customHeight="1">
      <c r="B19" s="28"/>
      <c r="L19" s="28"/>
    </row>
    <row r="20" spans="2:12" s="1" customFormat="1" ht="12" customHeight="1">
      <c r="B20" s="28"/>
      <c r="D20" s="25" t="s">
        <v>27</v>
      </c>
      <c r="I20" s="25" t="s">
        <v>22</v>
      </c>
      <c r="J20" s="23" t="s">
        <v>1</v>
      </c>
      <c r="L20" s="28"/>
    </row>
    <row r="21" spans="2:12" s="1" customFormat="1" ht="18" customHeight="1">
      <c r="B21" s="28"/>
      <c r="E21" s="23" t="s">
        <v>28</v>
      </c>
      <c r="I21" s="25" t="s">
        <v>24</v>
      </c>
      <c r="J21" s="23" t="s">
        <v>1</v>
      </c>
      <c r="L21" s="28"/>
    </row>
    <row r="22" spans="2:12" s="1" customFormat="1" ht="6.95" customHeight="1">
      <c r="B22" s="28"/>
      <c r="L22" s="28"/>
    </row>
    <row r="23" spans="2:12" s="1" customFormat="1" ht="12" customHeight="1">
      <c r="B23" s="28"/>
      <c r="D23" s="25" t="s">
        <v>30</v>
      </c>
      <c r="I23" s="25" t="s">
        <v>22</v>
      </c>
      <c r="J23" s="23" t="s">
        <v>1</v>
      </c>
      <c r="L23" s="28"/>
    </row>
    <row r="24" spans="2:12" s="1" customFormat="1" ht="18" customHeight="1">
      <c r="B24" s="28"/>
      <c r="E24" s="23" t="s">
        <v>31</v>
      </c>
      <c r="I24" s="25" t="s">
        <v>24</v>
      </c>
      <c r="J24" s="23" t="s">
        <v>1</v>
      </c>
      <c r="L24" s="28"/>
    </row>
    <row r="25" spans="2:12" s="1" customFormat="1" ht="6.95" customHeight="1">
      <c r="B25" s="28"/>
      <c r="L25" s="28"/>
    </row>
    <row r="26" spans="2:12" s="1" customFormat="1" ht="12" customHeight="1">
      <c r="B26" s="28"/>
      <c r="D26" s="25" t="s">
        <v>32</v>
      </c>
      <c r="L26" s="28"/>
    </row>
    <row r="27" spans="2:12" s="7" customFormat="1" ht="16.5" customHeight="1">
      <c r="B27" s="82"/>
      <c r="E27" s="790" t="s">
        <v>1</v>
      </c>
      <c r="F27" s="790"/>
      <c r="G27" s="790"/>
      <c r="H27" s="790"/>
      <c r="L27" s="82"/>
    </row>
    <row r="28" spans="2:12" s="1" customFormat="1" ht="6.95" customHeight="1">
      <c r="B28" s="28"/>
      <c r="L28" s="28"/>
    </row>
    <row r="29" spans="2:12" s="1" customFormat="1" ht="6.95" customHeight="1">
      <c r="B29" s="28"/>
      <c r="D29" s="49"/>
      <c r="E29" s="49"/>
      <c r="F29" s="49"/>
      <c r="G29" s="49"/>
      <c r="H29" s="49"/>
      <c r="I29" s="49"/>
      <c r="J29" s="49"/>
      <c r="K29" s="49"/>
      <c r="L29" s="28"/>
    </row>
    <row r="30" spans="2:12" s="1" customFormat="1" ht="14.45" customHeight="1">
      <c r="B30" s="28"/>
      <c r="D30" s="23" t="s">
        <v>148</v>
      </c>
      <c r="J30" s="83">
        <f>J96</f>
        <v>0</v>
      </c>
      <c r="L30" s="28"/>
    </row>
    <row r="31" spans="2:12" s="1" customFormat="1" ht="14.45" customHeight="1">
      <c r="B31" s="28"/>
      <c r="D31" s="84" t="s">
        <v>149</v>
      </c>
      <c r="J31" s="83">
        <f>J101</f>
        <v>0</v>
      </c>
      <c r="L31" s="28"/>
    </row>
    <row r="32" spans="2:12" s="1" customFormat="1" ht="25.35" customHeight="1">
      <c r="B32" s="28"/>
      <c r="D32" s="85" t="s">
        <v>33</v>
      </c>
      <c r="J32" s="62">
        <f>ROUND(J30 + J31, 2)</f>
        <v>0</v>
      </c>
      <c r="L32" s="28"/>
    </row>
    <row r="33" spans="2:12" s="1" customFormat="1" ht="6.95" customHeight="1">
      <c r="B33" s="28"/>
      <c r="D33" s="49"/>
      <c r="E33" s="49"/>
      <c r="F33" s="49"/>
      <c r="G33" s="49"/>
      <c r="H33" s="49"/>
      <c r="I33" s="49"/>
      <c r="J33" s="49"/>
      <c r="K33" s="49"/>
      <c r="L33" s="28"/>
    </row>
    <row r="34" spans="2:12" s="1" customFormat="1" ht="14.45" customHeight="1">
      <c r="B34" s="28"/>
      <c r="F34" s="31" t="s">
        <v>35</v>
      </c>
      <c r="I34" s="31" t="s">
        <v>34</v>
      </c>
      <c r="J34" s="31" t="s">
        <v>36</v>
      </c>
      <c r="L34" s="28"/>
    </row>
    <row r="35" spans="2:12" s="1" customFormat="1" ht="14.45" customHeight="1">
      <c r="B35" s="28"/>
      <c r="D35" s="51" t="s">
        <v>37</v>
      </c>
      <c r="E35" s="25" t="s">
        <v>38</v>
      </c>
      <c r="F35" s="86">
        <f>ROUND((SUM(BE101:BE106) + SUM(BE126:BE129)),  2)</f>
        <v>0</v>
      </c>
      <c r="I35" s="87">
        <v>0.21</v>
      </c>
      <c r="J35" s="86">
        <f>ROUND(((SUM(BE101:BE106) + SUM(BE126:BE129))*I35),  2)</f>
        <v>0</v>
      </c>
      <c r="L35" s="28"/>
    </row>
    <row r="36" spans="2:12" s="1" customFormat="1" ht="14.45" customHeight="1">
      <c r="B36" s="28"/>
      <c r="E36" s="25" t="s">
        <v>39</v>
      </c>
      <c r="F36" s="86">
        <f>ROUND((SUM(BF101:BF106) + SUM(BF126:BF129)),  2)</f>
        <v>0</v>
      </c>
      <c r="I36" s="87">
        <v>0.12</v>
      </c>
      <c r="J36" s="86">
        <f>ROUND(((SUM(BF101:BF106) + SUM(BF126:BF129))*I36),  2)</f>
        <v>0</v>
      </c>
      <c r="L36" s="28"/>
    </row>
    <row r="37" spans="2:12" s="1" customFormat="1" ht="14.45" hidden="1" customHeight="1">
      <c r="B37" s="28"/>
      <c r="E37" s="25" t="s">
        <v>40</v>
      </c>
      <c r="F37" s="86">
        <f>ROUND((SUM(BG101:BG106) + SUM(BG126:BG129)),  2)</f>
        <v>0</v>
      </c>
      <c r="I37" s="87">
        <v>0.21</v>
      </c>
      <c r="J37" s="86">
        <f>0</f>
        <v>0</v>
      </c>
      <c r="L37" s="28"/>
    </row>
    <row r="38" spans="2:12" s="1" customFormat="1" ht="14.45" hidden="1" customHeight="1">
      <c r="B38" s="28"/>
      <c r="E38" s="25" t="s">
        <v>41</v>
      </c>
      <c r="F38" s="86">
        <f>ROUND((SUM(BH101:BH106) + SUM(BH126:BH129)),  2)</f>
        <v>0</v>
      </c>
      <c r="I38" s="87">
        <v>0.12</v>
      </c>
      <c r="J38" s="86">
        <f>0</f>
        <v>0</v>
      </c>
      <c r="L38" s="28"/>
    </row>
    <row r="39" spans="2:12" s="1" customFormat="1" ht="14.45" hidden="1" customHeight="1">
      <c r="B39" s="28"/>
      <c r="E39" s="25" t="s">
        <v>42</v>
      </c>
      <c r="F39" s="86">
        <f>ROUND((SUM(BI101:BI106) + SUM(BI126:BI129)),  2)</f>
        <v>0</v>
      </c>
      <c r="I39" s="87">
        <v>0</v>
      </c>
      <c r="J39" s="86">
        <f>0</f>
        <v>0</v>
      </c>
      <c r="L39" s="28"/>
    </row>
    <row r="40" spans="2:12" s="1" customFormat="1" ht="6.95" customHeight="1">
      <c r="B40" s="28"/>
      <c r="L40" s="28"/>
    </row>
    <row r="41" spans="2:12" s="1" customFormat="1" ht="25.35" customHeight="1">
      <c r="B41" s="28"/>
      <c r="C41" s="88"/>
      <c r="D41" s="89" t="s">
        <v>43</v>
      </c>
      <c r="E41" s="53"/>
      <c r="F41" s="53"/>
      <c r="G41" s="90" t="s">
        <v>44</v>
      </c>
      <c r="H41" s="91" t="s">
        <v>45</v>
      </c>
      <c r="I41" s="53"/>
      <c r="J41" s="92">
        <f>SUM(J32:J39)</f>
        <v>0</v>
      </c>
      <c r="K41" s="93"/>
      <c r="L41" s="28"/>
    </row>
    <row r="42" spans="2:12" s="1" customFormat="1" ht="14.45" customHeight="1">
      <c r="B42" s="28"/>
      <c r="L42" s="28"/>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28"/>
      <c r="D50" s="37" t="s">
        <v>46</v>
      </c>
      <c r="E50" s="38"/>
      <c r="F50" s="38"/>
      <c r="G50" s="37" t="s">
        <v>47</v>
      </c>
      <c r="H50" s="38"/>
      <c r="I50" s="38"/>
      <c r="J50" s="38"/>
      <c r="K50" s="38"/>
      <c r="L50" s="28"/>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2.75">
      <c r="B61" s="28"/>
      <c r="D61" s="39" t="s">
        <v>48</v>
      </c>
      <c r="E61" s="30"/>
      <c r="F61" s="94" t="s">
        <v>49</v>
      </c>
      <c r="G61" s="39" t="s">
        <v>48</v>
      </c>
      <c r="H61" s="30"/>
      <c r="I61" s="30"/>
      <c r="J61" s="95" t="s">
        <v>49</v>
      </c>
      <c r="K61" s="30"/>
      <c r="L61" s="28"/>
    </row>
    <row r="62" spans="2:12">
      <c r="B62" s="19"/>
      <c r="L62" s="19"/>
    </row>
    <row r="63" spans="2:12">
      <c r="B63" s="19"/>
      <c r="L63" s="19"/>
    </row>
    <row r="64" spans="2:12">
      <c r="B64" s="19"/>
      <c r="L64" s="19"/>
    </row>
    <row r="65" spans="2:12" s="1" customFormat="1" ht="12.75">
      <c r="B65" s="28"/>
      <c r="D65" s="37" t="s">
        <v>50</v>
      </c>
      <c r="E65" s="38"/>
      <c r="F65" s="38"/>
      <c r="G65" s="37" t="s">
        <v>51</v>
      </c>
      <c r="H65" s="38"/>
      <c r="I65" s="38"/>
      <c r="J65" s="38"/>
      <c r="K65" s="38"/>
      <c r="L65" s="28"/>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2.75">
      <c r="B76" s="28"/>
      <c r="D76" s="39" t="s">
        <v>48</v>
      </c>
      <c r="E76" s="30"/>
      <c r="F76" s="94" t="s">
        <v>49</v>
      </c>
      <c r="G76" s="39" t="s">
        <v>48</v>
      </c>
      <c r="H76" s="30"/>
      <c r="I76" s="30"/>
      <c r="J76" s="95" t="s">
        <v>49</v>
      </c>
      <c r="K76" s="30"/>
      <c r="L76" s="28"/>
    </row>
    <row r="77" spans="2:12" s="1" customFormat="1" ht="14.45" customHeight="1">
      <c r="B77" s="40"/>
      <c r="C77" s="41"/>
      <c r="D77" s="41"/>
      <c r="E77" s="41"/>
      <c r="F77" s="41"/>
      <c r="G77" s="41"/>
      <c r="H77" s="41"/>
      <c r="I77" s="41"/>
      <c r="J77" s="41"/>
      <c r="K77" s="41"/>
      <c r="L77" s="28"/>
    </row>
    <row r="81" spans="2:47" s="1" customFormat="1" ht="6.95" customHeight="1">
      <c r="B81" s="42"/>
      <c r="C81" s="43"/>
      <c r="D81" s="43"/>
      <c r="E81" s="43"/>
      <c r="F81" s="43"/>
      <c r="G81" s="43"/>
      <c r="H81" s="43"/>
      <c r="I81" s="43"/>
      <c r="J81" s="43"/>
      <c r="K81" s="43"/>
      <c r="L81" s="28"/>
    </row>
    <row r="82" spans="2:47" s="1" customFormat="1" ht="24.95" customHeight="1">
      <c r="B82" s="28"/>
      <c r="C82" s="20" t="s">
        <v>150</v>
      </c>
      <c r="L82" s="28"/>
    </row>
    <row r="83" spans="2:47" s="1" customFormat="1" ht="6.95" customHeight="1">
      <c r="B83" s="28"/>
      <c r="L83" s="28"/>
    </row>
    <row r="84" spans="2:47" s="1" customFormat="1" ht="12" customHeight="1">
      <c r="B84" s="28"/>
      <c r="C84" s="25" t="s">
        <v>14</v>
      </c>
      <c r="L84" s="28"/>
    </row>
    <row r="85" spans="2:47" s="1" customFormat="1" ht="16.5" customHeight="1">
      <c r="B85" s="28"/>
      <c r="E85" s="811" t="str">
        <f>E7</f>
        <v>Výukový pavilon Lesovna</v>
      </c>
      <c r="F85" s="812"/>
      <c r="G85" s="812"/>
      <c r="H85" s="812"/>
      <c r="L85" s="28"/>
    </row>
    <row r="86" spans="2:47" s="1" customFormat="1" ht="12" customHeight="1">
      <c r="B86" s="28"/>
      <c r="C86" s="25" t="s">
        <v>137</v>
      </c>
      <c r="L86" s="28"/>
    </row>
    <row r="87" spans="2:47" s="1" customFormat="1" ht="16.5" customHeight="1">
      <c r="B87" s="28"/>
      <c r="E87" s="781" t="str">
        <f>E9</f>
        <v>202504M - 13-VZT</v>
      </c>
      <c r="F87" s="813"/>
      <c r="G87" s="813"/>
      <c r="H87" s="813"/>
      <c r="L87" s="28"/>
    </row>
    <row r="88" spans="2:47" s="1" customFormat="1" ht="6.95" customHeight="1">
      <c r="B88" s="28"/>
      <c r="L88" s="28"/>
    </row>
    <row r="89" spans="2:47" s="1" customFormat="1" ht="12" customHeight="1">
      <c r="B89" s="28"/>
      <c r="C89" s="25" t="s">
        <v>18</v>
      </c>
      <c r="F89" s="23" t="str">
        <f>F12</f>
        <v>Areál ČZU, p.č. 1627/1, Suchdol</v>
      </c>
      <c r="I89" s="25" t="s">
        <v>20</v>
      </c>
      <c r="J89" s="48">
        <f>IF(J12="","",J12)</f>
        <v>45909</v>
      </c>
      <c r="L89" s="28"/>
    </row>
    <row r="90" spans="2:47" s="1" customFormat="1" ht="6.95" customHeight="1">
      <c r="B90" s="28"/>
      <c r="L90" s="28"/>
    </row>
    <row r="91" spans="2:47" s="1" customFormat="1" ht="15.2" customHeight="1">
      <c r="B91" s="28"/>
      <c r="C91" s="25" t="s">
        <v>21</v>
      </c>
      <c r="F91" s="23" t="str">
        <f>E15</f>
        <v>ČZU v Praze, Kamýcká 129, P6</v>
      </c>
      <c r="I91" s="25" t="s">
        <v>27</v>
      </c>
      <c r="J91" s="26" t="str">
        <f>E21</f>
        <v>MJÖLKING s.r.o.</v>
      </c>
      <c r="L91" s="28"/>
    </row>
    <row r="92" spans="2:47" s="1" customFormat="1" ht="15.2" customHeight="1">
      <c r="B92" s="28"/>
      <c r="C92" s="25" t="s">
        <v>25</v>
      </c>
      <c r="F92" s="23" t="str">
        <f>IF(E18="","",E18)</f>
        <v xml:space="preserve"> </v>
      </c>
      <c r="I92" s="25" t="s">
        <v>30</v>
      </c>
      <c r="J92" s="26" t="str">
        <f>E24</f>
        <v>Ing. Martin Macoun</v>
      </c>
      <c r="L92" s="28"/>
    </row>
    <row r="93" spans="2:47" s="1" customFormat="1" ht="10.35" customHeight="1">
      <c r="B93" s="28"/>
      <c r="L93" s="28"/>
    </row>
    <row r="94" spans="2:47" s="1" customFormat="1" ht="29.25" customHeight="1">
      <c r="B94" s="28"/>
      <c r="C94" s="96" t="s">
        <v>151</v>
      </c>
      <c r="D94" s="88"/>
      <c r="E94" s="88"/>
      <c r="F94" s="88"/>
      <c r="G94" s="88"/>
      <c r="H94" s="88"/>
      <c r="I94" s="88"/>
      <c r="J94" s="97" t="s">
        <v>152</v>
      </c>
      <c r="K94" s="88"/>
      <c r="L94" s="28"/>
    </row>
    <row r="95" spans="2:47" s="1" customFormat="1" ht="10.35" customHeight="1">
      <c r="B95" s="28"/>
      <c r="L95" s="28"/>
    </row>
    <row r="96" spans="2:47" s="1" customFormat="1" ht="22.9" customHeight="1">
      <c r="B96" s="28"/>
      <c r="C96" s="98" t="s">
        <v>153</v>
      </c>
      <c r="J96" s="62">
        <f>J126</f>
        <v>0</v>
      </c>
      <c r="L96" s="28"/>
      <c r="AU96" s="16" t="s">
        <v>154</v>
      </c>
    </row>
    <row r="97" spans="2:65" s="8" customFormat="1" ht="24.95" customHeight="1">
      <c r="B97" s="99"/>
      <c r="D97" s="100" t="s">
        <v>160</v>
      </c>
      <c r="E97" s="101"/>
      <c r="F97" s="101"/>
      <c r="G97" s="101"/>
      <c r="H97" s="101"/>
      <c r="I97" s="101"/>
      <c r="J97" s="102">
        <f>J127</f>
        <v>0</v>
      </c>
      <c r="L97" s="99"/>
    </row>
    <row r="98" spans="2:65" s="9" customFormat="1" ht="19.899999999999999" customHeight="1">
      <c r="B98" s="103"/>
      <c r="D98" s="104" t="s">
        <v>912</v>
      </c>
      <c r="E98" s="105"/>
      <c r="F98" s="105"/>
      <c r="G98" s="105"/>
      <c r="H98" s="105"/>
      <c r="I98" s="105"/>
      <c r="J98" s="106">
        <f>J128</f>
        <v>0</v>
      </c>
      <c r="L98" s="103"/>
    </row>
    <row r="99" spans="2:65" s="1" customFormat="1" ht="21.75" customHeight="1">
      <c r="B99" s="28"/>
      <c r="L99" s="28"/>
    </row>
    <row r="100" spans="2:65" s="1" customFormat="1" ht="6.95" customHeight="1">
      <c r="B100" s="28"/>
      <c r="L100" s="28"/>
    </row>
    <row r="101" spans="2:65" s="1" customFormat="1" ht="29.25" customHeight="1">
      <c r="B101" s="28"/>
      <c r="C101" s="98" t="s">
        <v>172</v>
      </c>
      <c r="J101" s="107">
        <f>ROUND(J102 + J103 + J104 + J105,2)</f>
        <v>0</v>
      </c>
      <c r="L101" s="28"/>
      <c r="N101" s="108" t="s">
        <v>37</v>
      </c>
    </row>
    <row r="102" spans="2:65" s="1" customFormat="1" ht="18" customHeight="1">
      <c r="B102" s="109"/>
      <c r="C102" s="110"/>
      <c r="D102" s="814" t="s">
        <v>173</v>
      </c>
      <c r="E102" s="814"/>
      <c r="F102" s="814"/>
      <c r="G102" s="110"/>
      <c r="H102" s="110"/>
      <c r="I102" s="110"/>
      <c r="J102" s="111"/>
      <c r="K102" s="110"/>
      <c r="L102" s="109"/>
      <c r="M102" s="110"/>
      <c r="N102" s="112" t="s">
        <v>38</v>
      </c>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0"/>
      <c r="AM102" s="110"/>
      <c r="AN102" s="110"/>
      <c r="AO102" s="110"/>
      <c r="AP102" s="110"/>
      <c r="AQ102" s="110"/>
      <c r="AR102" s="110"/>
      <c r="AS102" s="110"/>
      <c r="AT102" s="110"/>
      <c r="AU102" s="110"/>
      <c r="AV102" s="110"/>
      <c r="AW102" s="110"/>
      <c r="AX102" s="110"/>
      <c r="AY102" s="113" t="s">
        <v>174</v>
      </c>
      <c r="AZ102" s="110"/>
      <c r="BA102" s="110"/>
      <c r="BB102" s="110"/>
      <c r="BC102" s="110"/>
      <c r="BD102" s="110"/>
      <c r="BE102" s="114">
        <f>IF(N102="základní",J102,0)</f>
        <v>0</v>
      </c>
      <c r="BF102" s="114">
        <f>IF(N102="snížená",J102,0)</f>
        <v>0</v>
      </c>
      <c r="BG102" s="114">
        <f>IF(N102="zákl. přenesená",J102,0)</f>
        <v>0</v>
      </c>
      <c r="BH102" s="114">
        <f>IF(N102="sníž. přenesená",J102,0)</f>
        <v>0</v>
      </c>
      <c r="BI102" s="114">
        <f>IF(N102="nulová",J102,0)</f>
        <v>0</v>
      </c>
      <c r="BJ102" s="113" t="s">
        <v>81</v>
      </c>
      <c r="BK102" s="110"/>
      <c r="BL102" s="110"/>
      <c r="BM102" s="110"/>
    </row>
    <row r="103" spans="2:65" s="1" customFormat="1" ht="18" customHeight="1">
      <c r="B103" s="109"/>
      <c r="C103" s="110"/>
      <c r="D103" s="814" t="s">
        <v>175</v>
      </c>
      <c r="E103" s="814"/>
      <c r="F103" s="814"/>
      <c r="G103" s="110"/>
      <c r="H103" s="110"/>
      <c r="I103" s="110"/>
      <c r="J103" s="111"/>
      <c r="K103" s="110"/>
      <c r="L103" s="109"/>
      <c r="M103" s="110"/>
      <c r="N103" s="112" t="s">
        <v>38</v>
      </c>
      <c r="O103" s="110"/>
      <c r="P103" s="110"/>
      <c r="Q103" s="110"/>
      <c r="R103" s="110"/>
      <c r="S103" s="110"/>
      <c r="T103" s="110"/>
      <c r="U103" s="110"/>
      <c r="V103" s="110"/>
      <c r="W103" s="110"/>
      <c r="X103" s="110"/>
      <c r="Y103" s="110"/>
      <c r="Z103" s="110"/>
      <c r="AA103" s="110"/>
      <c r="AB103" s="110"/>
      <c r="AC103" s="110"/>
      <c r="AD103" s="110"/>
      <c r="AE103" s="110"/>
      <c r="AF103" s="110"/>
      <c r="AG103" s="110"/>
      <c r="AH103" s="110"/>
      <c r="AI103" s="110"/>
      <c r="AJ103" s="110"/>
      <c r="AK103" s="110"/>
      <c r="AL103" s="110"/>
      <c r="AM103" s="110"/>
      <c r="AN103" s="110"/>
      <c r="AO103" s="110"/>
      <c r="AP103" s="110"/>
      <c r="AQ103" s="110"/>
      <c r="AR103" s="110"/>
      <c r="AS103" s="110"/>
      <c r="AT103" s="110"/>
      <c r="AU103" s="110"/>
      <c r="AV103" s="110"/>
      <c r="AW103" s="110"/>
      <c r="AX103" s="110"/>
      <c r="AY103" s="113" t="s">
        <v>174</v>
      </c>
      <c r="AZ103" s="110"/>
      <c r="BA103" s="110"/>
      <c r="BB103" s="110"/>
      <c r="BC103" s="110"/>
      <c r="BD103" s="110"/>
      <c r="BE103" s="114">
        <f>IF(N103="základní",J103,0)</f>
        <v>0</v>
      </c>
      <c r="BF103" s="114">
        <f>IF(N103="snížená",J103,0)</f>
        <v>0</v>
      </c>
      <c r="BG103" s="114">
        <f>IF(N103="zákl. přenesená",J103,0)</f>
        <v>0</v>
      </c>
      <c r="BH103" s="114">
        <f>IF(N103="sníž. přenesená",J103,0)</f>
        <v>0</v>
      </c>
      <c r="BI103" s="114">
        <f>IF(N103="nulová",J103,0)</f>
        <v>0</v>
      </c>
      <c r="BJ103" s="113" t="s">
        <v>81</v>
      </c>
      <c r="BK103" s="110"/>
      <c r="BL103" s="110"/>
      <c r="BM103" s="110"/>
    </row>
    <row r="104" spans="2:65" s="1" customFormat="1" ht="18" customHeight="1">
      <c r="B104" s="109"/>
      <c r="C104" s="110"/>
      <c r="D104" s="814" t="s">
        <v>176</v>
      </c>
      <c r="E104" s="814"/>
      <c r="F104" s="814"/>
      <c r="G104" s="110"/>
      <c r="H104" s="110"/>
      <c r="I104" s="110"/>
      <c r="J104" s="111"/>
      <c r="K104" s="110"/>
      <c r="L104" s="109"/>
      <c r="M104" s="110"/>
      <c r="N104" s="112" t="s">
        <v>38</v>
      </c>
      <c r="O104" s="110"/>
      <c r="P104" s="110"/>
      <c r="Q104" s="110"/>
      <c r="R104" s="110"/>
      <c r="S104" s="110"/>
      <c r="T104" s="110"/>
      <c r="U104" s="110"/>
      <c r="V104" s="110"/>
      <c r="W104" s="110"/>
      <c r="X104" s="110"/>
      <c r="Y104" s="110"/>
      <c r="Z104" s="110"/>
      <c r="AA104" s="110"/>
      <c r="AB104" s="110"/>
      <c r="AC104" s="110"/>
      <c r="AD104" s="110"/>
      <c r="AE104" s="110"/>
      <c r="AF104" s="110"/>
      <c r="AG104" s="110"/>
      <c r="AH104" s="110"/>
      <c r="AI104" s="110"/>
      <c r="AJ104" s="110"/>
      <c r="AK104" s="110"/>
      <c r="AL104" s="110"/>
      <c r="AM104" s="110"/>
      <c r="AN104" s="110"/>
      <c r="AO104" s="110"/>
      <c r="AP104" s="110"/>
      <c r="AQ104" s="110"/>
      <c r="AR104" s="110"/>
      <c r="AS104" s="110"/>
      <c r="AT104" s="110"/>
      <c r="AU104" s="110"/>
      <c r="AV104" s="110"/>
      <c r="AW104" s="110"/>
      <c r="AX104" s="110"/>
      <c r="AY104" s="113" t="s">
        <v>174</v>
      </c>
      <c r="AZ104" s="110"/>
      <c r="BA104" s="110"/>
      <c r="BB104" s="110"/>
      <c r="BC104" s="110"/>
      <c r="BD104" s="110"/>
      <c r="BE104" s="114">
        <f>IF(N104="základní",J104,0)</f>
        <v>0</v>
      </c>
      <c r="BF104" s="114">
        <f>IF(N104="snížená",J104,0)</f>
        <v>0</v>
      </c>
      <c r="BG104" s="114">
        <f>IF(N104="zákl. přenesená",J104,0)</f>
        <v>0</v>
      </c>
      <c r="BH104" s="114">
        <f>IF(N104="sníž. přenesená",J104,0)</f>
        <v>0</v>
      </c>
      <c r="BI104" s="114">
        <f>IF(N104="nulová",J104,0)</f>
        <v>0</v>
      </c>
      <c r="BJ104" s="113" t="s">
        <v>81</v>
      </c>
      <c r="BK104" s="110"/>
      <c r="BL104" s="110"/>
      <c r="BM104" s="110"/>
    </row>
    <row r="105" spans="2:65" s="1" customFormat="1" ht="18" customHeight="1">
      <c r="B105" s="109"/>
      <c r="C105" s="110"/>
      <c r="D105" s="814" t="s">
        <v>177</v>
      </c>
      <c r="E105" s="814"/>
      <c r="F105" s="814"/>
      <c r="G105" s="110"/>
      <c r="H105" s="110"/>
      <c r="I105" s="110"/>
      <c r="J105" s="111"/>
      <c r="K105" s="110"/>
      <c r="L105" s="109"/>
      <c r="M105" s="110"/>
      <c r="N105" s="112" t="s">
        <v>38</v>
      </c>
      <c r="O105" s="110"/>
      <c r="P105" s="110"/>
      <c r="Q105" s="110"/>
      <c r="R105" s="110"/>
      <c r="S105" s="110"/>
      <c r="T105" s="110"/>
      <c r="U105" s="110"/>
      <c r="V105" s="110"/>
      <c r="W105" s="110"/>
      <c r="X105" s="110"/>
      <c r="Y105" s="110"/>
      <c r="Z105" s="110"/>
      <c r="AA105" s="110"/>
      <c r="AB105" s="110"/>
      <c r="AC105" s="110"/>
      <c r="AD105" s="110"/>
      <c r="AE105" s="110"/>
      <c r="AF105" s="110"/>
      <c r="AG105" s="110"/>
      <c r="AH105" s="110"/>
      <c r="AI105" s="110"/>
      <c r="AJ105" s="110"/>
      <c r="AK105" s="110"/>
      <c r="AL105" s="110"/>
      <c r="AM105" s="110"/>
      <c r="AN105" s="110"/>
      <c r="AO105" s="110"/>
      <c r="AP105" s="110"/>
      <c r="AQ105" s="110"/>
      <c r="AR105" s="110"/>
      <c r="AS105" s="110"/>
      <c r="AT105" s="110"/>
      <c r="AU105" s="110"/>
      <c r="AV105" s="110"/>
      <c r="AW105" s="110"/>
      <c r="AX105" s="110"/>
      <c r="AY105" s="113" t="s">
        <v>174</v>
      </c>
      <c r="AZ105" s="110"/>
      <c r="BA105" s="110"/>
      <c r="BB105" s="110"/>
      <c r="BC105" s="110"/>
      <c r="BD105" s="110"/>
      <c r="BE105" s="114">
        <f>IF(N105="základní",J105,0)</f>
        <v>0</v>
      </c>
      <c r="BF105" s="114">
        <f>IF(N105="snížená",J105,0)</f>
        <v>0</v>
      </c>
      <c r="BG105" s="114">
        <f>IF(N105="zákl. přenesená",J105,0)</f>
        <v>0</v>
      </c>
      <c r="BH105" s="114">
        <f>IF(N105="sníž. přenesená",J105,0)</f>
        <v>0</v>
      </c>
      <c r="BI105" s="114">
        <f>IF(N105="nulová",J105,0)</f>
        <v>0</v>
      </c>
      <c r="BJ105" s="113" t="s">
        <v>81</v>
      </c>
      <c r="BK105" s="110"/>
      <c r="BL105" s="110"/>
      <c r="BM105" s="110"/>
    </row>
    <row r="106" spans="2:65" s="1" customFormat="1" ht="18" customHeight="1">
      <c r="B106" s="28"/>
      <c r="L106" s="28"/>
    </row>
    <row r="107" spans="2:65" s="1" customFormat="1" ht="29.25" customHeight="1">
      <c r="B107" s="28"/>
      <c r="C107" s="115" t="s">
        <v>178</v>
      </c>
      <c r="D107" s="88"/>
      <c r="E107" s="88"/>
      <c r="F107" s="88"/>
      <c r="G107" s="88"/>
      <c r="H107" s="88"/>
      <c r="I107" s="88"/>
      <c r="J107" s="116">
        <f>ROUND(J96+J101,2)</f>
        <v>0</v>
      </c>
      <c r="K107" s="88"/>
      <c r="L107" s="28"/>
    </row>
    <row r="108" spans="2:65" s="1" customFormat="1" ht="6.95" customHeight="1">
      <c r="B108" s="40"/>
      <c r="C108" s="41"/>
      <c r="D108" s="41"/>
      <c r="E108" s="41"/>
      <c r="F108" s="41"/>
      <c r="G108" s="41"/>
      <c r="H108" s="41"/>
      <c r="I108" s="41"/>
      <c r="J108" s="41"/>
      <c r="K108" s="41"/>
      <c r="L108" s="28"/>
    </row>
    <row r="112" spans="2:65" s="1" customFormat="1" ht="6.95" customHeight="1">
      <c r="B112" s="42"/>
      <c r="C112" s="43"/>
      <c r="D112" s="43"/>
      <c r="E112" s="43"/>
      <c r="F112" s="43"/>
      <c r="G112" s="43"/>
      <c r="H112" s="43"/>
      <c r="I112" s="43"/>
      <c r="J112" s="43"/>
      <c r="K112" s="43"/>
      <c r="L112" s="28"/>
    </row>
    <row r="113" spans="2:63" s="1" customFormat="1" ht="24.95" customHeight="1">
      <c r="B113" s="28"/>
      <c r="C113" s="20" t="s">
        <v>179</v>
      </c>
      <c r="L113" s="28"/>
    </row>
    <row r="114" spans="2:63" s="1" customFormat="1" ht="6.95" customHeight="1">
      <c r="B114" s="28"/>
      <c r="L114" s="28"/>
    </row>
    <row r="115" spans="2:63" s="1" customFormat="1" ht="12" customHeight="1">
      <c r="B115" s="28"/>
      <c r="C115" s="25" t="s">
        <v>14</v>
      </c>
      <c r="L115" s="28"/>
    </row>
    <row r="116" spans="2:63" s="1" customFormat="1" ht="16.5" customHeight="1">
      <c r="B116" s="28"/>
      <c r="E116" s="811" t="str">
        <f>E7</f>
        <v>Výukový pavilon Lesovna</v>
      </c>
      <c r="F116" s="812"/>
      <c r="G116" s="812"/>
      <c r="H116" s="812"/>
      <c r="L116" s="28"/>
    </row>
    <row r="117" spans="2:63" s="1" customFormat="1" ht="12" customHeight="1">
      <c r="B117" s="28"/>
      <c r="C117" s="25" t="s">
        <v>137</v>
      </c>
      <c r="L117" s="28"/>
    </row>
    <row r="118" spans="2:63" s="1" customFormat="1" ht="16.5" customHeight="1">
      <c r="B118" s="28"/>
      <c r="E118" s="781" t="str">
        <f>E9</f>
        <v>202504M - 13-VZT</v>
      </c>
      <c r="F118" s="813"/>
      <c r="G118" s="813"/>
      <c r="H118" s="813"/>
      <c r="L118" s="28"/>
    </row>
    <row r="119" spans="2:63" s="1" customFormat="1" ht="6.95" customHeight="1">
      <c r="B119" s="28"/>
      <c r="L119" s="28"/>
    </row>
    <row r="120" spans="2:63" s="1" customFormat="1" ht="12" customHeight="1">
      <c r="B120" s="28"/>
      <c r="C120" s="25" t="s">
        <v>18</v>
      </c>
      <c r="F120" s="23" t="str">
        <f>F12</f>
        <v>Areál ČZU, p.č. 1627/1, Suchdol</v>
      </c>
      <c r="I120" s="25" t="s">
        <v>20</v>
      </c>
      <c r="J120" s="48">
        <f>IF(J12="","",J12)</f>
        <v>45909</v>
      </c>
      <c r="L120" s="28"/>
    </row>
    <row r="121" spans="2:63" s="1" customFormat="1" ht="6.95" customHeight="1">
      <c r="B121" s="28"/>
      <c r="L121" s="28"/>
    </row>
    <row r="122" spans="2:63" s="1" customFormat="1" ht="15.2" customHeight="1">
      <c r="B122" s="28"/>
      <c r="C122" s="25" t="s">
        <v>21</v>
      </c>
      <c r="F122" s="23" t="str">
        <f>E15</f>
        <v>ČZU v Praze, Kamýcká 129, P6</v>
      </c>
      <c r="I122" s="25" t="s">
        <v>27</v>
      </c>
      <c r="J122" s="26" t="str">
        <f>E21</f>
        <v>MJÖLKING s.r.o.</v>
      </c>
      <c r="L122" s="28"/>
    </row>
    <row r="123" spans="2:63" s="1" customFormat="1" ht="15.2" customHeight="1">
      <c r="B123" s="28"/>
      <c r="C123" s="25" t="s">
        <v>25</v>
      </c>
      <c r="F123" s="23" t="str">
        <f>IF(E18="","",E18)</f>
        <v xml:space="preserve"> </v>
      </c>
      <c r="I123" s="25" t="s">
        <v>30</v>
      </c>
      <c r="J123" s="26" t="str">
        <f>E24</f>
        <v>Ing. Martin Macoun</v>
      </c>
      <c r="L123" s="28"/>
    </row>
    <row r="124" spans="2:63" s="1" customFormat="1" ht="10.35" customHeight="1">
      <c r="B124" s="28"/>
      <c r="L124" s="28"/>
    </row>
    <row r="125" spans="2:63" s="10" customFormat="1" ht="29.25" customHeight="1">
      <c r="B125" s="117"/>
      <c r="C125" s="118" t="s">
        <v>180</v>
      </c>
      <c r="D125" s="119" t="s">
        <v>58</v>
      </c>
      <c r="E125" s="119" t="s">
        <v>54</v>
      </c>
      <c r="F125" s="119" t="s">
        <v>55</v>
      </c>
      <c r="G125" s="119" t="s">
        <v>181</v>
      </c>
      <c r="H125" s="119" t="s">
        <v>182</v>
      </c>
      <c r="I125" s="119" t="s">
        <v>183</v>
      </c>
      <c r="J125" s="120" t="s">
        <v>152</v>
      </c>
      <c r="K125" s="121" t="s">
        <v>184</v>
      </c>
      <c r="L125" s="117"/>
      <c r="M125" s="55" t="s">
        <v>1</v>
      </c>
      <c r="N125" s="56" t="s">
        <v>37</v>
      </c>
      <c r="O125" s="56" t="s">
        <v>185</v>
      </c>
      <c r="P125" s="56" t="s">
        <v>186</v>
      </c>
      <c r="Q125" s="56" t="s">
        <v>187</v>
      </c>
      <c r="R125" s="56" t="s">
        <v>188</v>
      </c>
      <c r="S125" s="56" t="s">
        <v>189</v>
      </c>
      <c r="T125" s="57" t="s">
        <v>190</v>
      </c>
    </row>
    <row r="126" spans="2:63" s="1" customFormat="1" ht="22.9" customHeight="1">
      <c r="B126" s="28"/>
      <c r="C126" s="60" t="s">
        <v>191</v>
      </c>
      <c r="J126" s="122">
        <f>BK126</f>
        <v>0</v>
      </c>
      <c r="L126" s="28"/>
      <c r="M126" s="58"/>
      <c r="N126" s="49"/>
      <c r="O126" s="49"/>
      <c r="P126" s="123">
        <f>P127</f>
        <v>0</v>
      </c>
      <c r="Q126" s="49"/>
      <c r="R126" s="123">
        <f>R127</f>
        <v>0</v>
      </c>
      <c r="S126" s="49"/>
      <c r="T126" s="124">
        <f>T127</f>
        <v>0</v>
      </c>
      <c r="AT126" s="16" t="s">
        <v>72</v>
      </c>
      <c r="AU126" s="16" t="s">
        <v>154</v>
      </c>
      <c r="BK126" s="125">
        <f>BK127</f>
        <v>0</v>
      </c>
    </row>
    <row r="127" spans="2:63" s="11" customFormat="1" ht="25.9" customHeight="1">
      <c r="B127" s="126"/>
      <c r="D127" s="127" t="s">
        <v>72</v>
      </c>
      <c r="E127" s="128" t="s">
        <v>276</v>
      </c>
      <c r="F127" s="128" t="s">
        <v>277</v>
      </c>
      <c r="J127" s="129">
        <f>BK127</f>
        <v>0</v>
      </c>
      <c r="L127" s="126"/>
      <c r="M127" s="130"/>
      <c r="P127" s="131">
        <f>P128</f>
        <v>0</v>
      </c>
      <c r="R127" s="131">
        <f>R128</f>
        <v>0</v>
      </c>
      <c r="T127" s="132">
        <f>T128</f>
        <v>0</v>
      </c>
      <c r="AR127" s="127" t="s">
        <v>83</v>
      </c>
      <c r="AT127" s="133" t="s">
        <v>72</v>
      </c>
      <c r="AU127" s="133" t="s">
        <v>73</v>
      </c>
      <c r="AY127" s="127" t="s">
        <v>194</v>
      </c>
      <c r="BK127" s="134">
        <f>BK128</f>
        <v>0</v>
      </c>
    </row>
    <row r="128" spans="2:63" s="11" customFormat="1" ht="22.9" customHeight="1">
      <c r="B128" s="126"/>
      <c r="D128" s="127" t="s">
        <v>72</v>
      </c>
      <c r="E128" s="135" t="s">
        <v>913</v>
      </c>
      <c r="F128" s="135" t="s">
        <v>914</v>
      </c>
      <c r="J128" s="136">
        <f>BK128</f>
        <v>0</v>
      </c>
      <c r="L128" s="126"/>
      <c r="M128" s="130"/>
      <c r="P128" s="131">
        <f>P129</f>
        <v>0</v>
      </c>
      <c r="R128" s="131">
        <f>R129</f>
        <v>0</v>
      </c>
      <c r="T128" s="132">
        <f>T129</f>
        <v>0</v>
      </c>
      <c r="AR128" s="127" t="s">
        <v>83</v>
      </c>
      <c r="AT128" s="133" t="s">
        <v>72</v>
      </c>
      <c r="AU128" s="133" t="s">
        <v>81</v>
      </c>
      <c r="AY128" s="127" t="s">
        <v>194</v>
      </c>
      <c r="BK128" s="134">
        <f>BK129</f>
        <v>0</v>
      </c>
    </row>
    <row r="129" spans="2:65" s="1" customFormat="1" ht="16.5" customHeight="1">
      <c r="B129" s="109"/>
      <c r="C129" s="137" t="s">
        <v>81</v>
      </c>
      <c r="D129" s="137" t="s">
        <v>197</v>
      </c>
      <c r="E129" s="138" t="s">
        <v>915</v>
      </c>
      <c r="F129" s="139" t="s">
        <v>916</v>
      </c>
      <c r="G129" s="140" t="s">
        <v>662</v>
      </c>
      <c r="H129" s="141">
        <v>1</v>
      </c>
      <c r="I129" s="142">
        <f>VZT!H115</f>
        <v>0</v>
      </c>
      <c r="J129" s="142">
        <f>ROUND(I129*H129,2)</f>
        <v>0</v>
      </c>
      <c r="K129" s="143"/>
      <c r="L129" s="28"/>
      <c r="M129" s="177" t="s">
        <v>1</v>
      </c>
      <c r="N129" s="178" t="s">
        <v>38</v>
      </c>
      <c r="O129" s="179">
        <v>0</v>
      </c>
      <c r="P129" s="179">
        <f>O129*H129</f>
        <v>0</v>
      </c>
      <c r="Q129" s="179">
        <v>0</v>
      </c>
      <c r="R129" s="179">
        <f>Q129*H129</f>
        <v>0</v>
      </c>
      <c r="S129" s="179">
        <v>0</v>
      </c>
      <c r="T129" s="180">
        <f>S129*H129</f>
        <v>0</v>
      </c>
      <c r="AR129" s="147" t="s">
        <v>283</v>
      </c>
      <c r="AT129" s="147" t="s">
        <v>197</v>
      </c>
      <c r="AU129" s="147" t="s">
        <v>83</v>
      </c>
      <c r="AY129" s="16" t="s">
        <v>194</v>
      </c>
      <c r="BE129" s="148">
        <f>IF(N129="základní",J129,0)</f>
        <v>0</v>
      </c>
      <c r="BF129" s="148">
        <f>IF(N129="snížená",J129,0)</f>
        <v>0</v>
      </c>
      <c r="BG129" s="148">
        <f>IF(N129="zákl. přenesená",J129,0)</f>
        <v>0</v>
      </c>
      <c r="BH129" s="148">
        <f>IF(N129="sníž. přenesená",J129,0)</f>
        <v>0</v>
      </c>
      <c r="BI129" s="148">
        <f>IF(N129="nulová",J129,0)</f>
        <v>0</v>
      </c>
      <c r="BJ129" s="16" t="s">
        <v>81</v>
      </c>
      <c r="BK129" s="148">
        <f>ROUND(I129*H129,2)</f>
        <v>0</v>
      </c>
      <c r="BL129" s="16" t="s">
        <v>283</v>
      </c>
      <c r="BM129" s="147" t="s">
        <v>917</v>
      </c>
    </row>
    <row r="130" spans="2:65" s="1" customFormat="1" ht="6.95" customHeight="1">
      <c r="B130" s="40"/>
      <c r="C130" s="41"/>
      <c r="D130" s="41"/>
      <c r="E130" s="41"/>
      <c r="F130" s="41"/>
      <c r="G130" s="41"/>
      <c r="H130" s="41"/>
      <c r="I130" s="41"/>
      <c r="J130" s="41"/>
      <c r="K130" s="41"/>
      <c r="L130" s="28"/>
    </row>
  </sheetData>
  <autoFilter ref="C125:K129" xr:uid="{00000000-0009-0000-0000-000009000000}"/>
  <mergeCells count="13">
    <mergeCell ref="E116:H116"/>
    <mergeCell ref="E118:H118"/>
    <mergeCell ref="L2:V2"/>
    <mergeCell ref="E87:H87"/>
    <mergeCell ref="D102:F102"/>
    <mergeCell ref="D103:F103"/>
    <mergeCell ref="D104:F104"/>
    <mergeCell ref="D105:F105"/>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77752-3262-46C3-8E99-AD1861B8A273}">
  <sheetPr>
    <tabColor theme="4" tint="0.59999389629810485"/>
    <pageSetUpPr fitToPage="1"/>
  </sheetPr>
  <dimension ref="B1:J115"/>
  <sheetViews>
    <sheetView topLeftCell="A4" zoomScale="85" zoomScaleNormal="85" workbookViewId="0">
      <selection activeCell="G13" sqref="G13"/>
    </sheetView>
  </sheetViews>
  <sheetFormatPr defaultRowHeight="15"/>
  <cols>
    <col min="1" max="1" width="9.33203125" style="312"/>
    <col min="2" max="2" width="24.83203125" style="312" customWidth="1"/>
    <col min="3" max="3" width="133.33203125" style="312" customWidth="1"/>
    <col min="4" max="4" width="61.1640625" style="312" customWidth="1"/>
    <col min="5" max="5" width="10" style="370" customWidth="1"/>
    <col min="6" max="6" width="9.33203125" style="370"/>
    <col min="7" max="7" width="21.1640625" style="370" customWidth="1"/>
    <col min="8" max="8" width="22.1640625" style="370" customWidth="1"/>
    <col min="9" max="9" width="9.33203125" style="312"/>
    <col min="10" max="10" width="18.33203125" style="312" bestFit="1" customWidth="1"/>
    <col min="11" max="16384" width="9.33203125" style="312"/>
  </cols>
  <sheetData>
    <row r="1" spans="2:8" ht="15.75" thickBot="1"/>
    <row r="2" spans="2:8" ht="40.5" customHeight="1">
      <c r="B2" s="850" t="s">
        <v>1380</v>
      </c>
      <c r="C2" s="851"/>
      <c r="D2" s="851"/>
      <c r="E2" s="851"/>
      <c r="F2" s="851"/>
      <c r="G2" s="851"/>
      <c r="H2" s="852"/>
    </row>
    <row r="3" spans="2:8" ht="5.25" customHeight="1" thickBot="1">
      <c r="B3" s="371"/>
      <c r="C3" s="372"/>
      <c r="D3" s="372"/>
      <c r="E3" s="373"/>
      <c r="F3" s="373"/>
      <c r="G3" s="373"/>
      <c r="H3" s="374"/>
    </row>
    <row r="4" spans="2:8" ht="20.25">
      <c r="B4" s="375" t="s">
        <v>1381</v>
      </c>
      <c r="C4" s="376" t="s">
        <v>1382</v>
      </c>
      <c r="D4" s="377"/>
      <c r="E4" s="377"/>
      <c r="F4" s="378"/>
      <c r="G4" s="378"/>
      <c r="H4" s="379"/>
    </row>
    <row r="5" spans="2:8" ht="20.25">
      <c r="B5" s="380" t="s">
        <v>1383</v>
      </c>
      <c r="C5" s="381" t="s">
        <v>1202</v>
      </c>
      <c r="D5" s="382"/>
      <c r="E5" s="382"/>
      <c r="F5" s="383"/>
      <c r="G5" s="383"/>
      <c r="H5" s="384"/>
    </row>
    <row r="6" spans="2:8" ht="20.25">
      <c r="B6" s="380" t="s">
        <v>1384</v>
      </c>
      <c r="C6" s="381" t="s">
        <v>1385</v>
      </c>
      <c r="D6" s="382"/>
      <c r="E6" s="382"/>
      <c r="F6" s="383"/>
      <c r="G6" s="383"/>
      <c r="H6" s="384"/>
    </row>
    <row r="7" spans="2:8" ht="21" thickBot="1">
      <c r="B7" s="380" t="s">
        <v>30</v>
      </c>
      <c r="C7" s="381" t="s">
        <v>1386</v>
      </c>
      <c r="D7" s="382"/>
      <c r="E7" s="382"/>
      <c r="F7" s="383"/>
      <c r="G7" s="383"/>
      <c r="H7" s="384"/>
    </row>
    <row r="8" spans="2:8" ht="5.25" customHeight="1">
      <c r="B8" s="385"/>
      <c r="C8" s="386"/>
      <c r="D8" s="386"/>
      <c r="E8" s="387"/>
      <c r="F8" s="387"/>
      <c r="G8" s="387"/>
      <c r="H8" s="388"/>
    </row>
    <row r="9" spans="2:8" ht="15.75" thickBot="1">
      <c r="B9" s="389" t="s">
        <v>1387</v>
      </c>
      <c r="C9" s="390" t="s">
        <v>1193</v>
      </c>
      <c r="D9" s="390" t="s">
        <v>1388</v>
      </c>
      <c r="E9" s="390" t="s">
        <v>181</v>
      </c>
      <c r="F9" s="390" t="s">
        <v>1389</v>
      </c>
      <c r="G9" s="390" t="s">
        <v>1390</v>
      </c>
      <c r="H9" s="391" t="s">
        <v>1391</v>
      </c>
    </row>
    <row r="10" spans="2:8" ht="5.25" customHeight="1" thickBot="1">
      <c r="B10" s="385"/>
      <c r="C10" s="386"/>
      <c r="D10" s="386"/>
      <c r="E10" s="387"/>
      <c r="F10" s="387"/>
      <c r="G10" s="387"/>
      <c r="H10" s="388"/>
    </row>
    <row r="11" spans="2:8">
      <c r="B11" s="392"/>
      <c r="C11" s="393"/>
      <c r="D11" s="393"/>
      <c r="E11" s="394"/>
      <c r="F11" s="394"/>
      <c r="G11" s="395"/>
      <c r="H11" s="396"/>
    </row>
    <row r="12" spans="2:8" ht="14.65" customHeight="1">
      <c r="B12" s="397"/>
      <c r="C12" s="398" t="s">
        <v>1392</v>
      </c>
      <c r="D12" s="398"/>
      <c r="E12" s="399"/>
      <c r="F12" s="399"/>
      <c r="G12" s="399"/>
      <c r="H12" s="400"/>
    </row>
    <row r="13" spans="2:8">
      <c r="B13" s="401" t="s">
        <v>1393</v>
      </c>
      <c r="C13" s="335" t="s">
        <v>1394</v>
      </c>
      <c r="D13" s="352" t="s">
        <v>1395</v>
      </c>
      <c r="E13" s="402" t="s">
        <v>844</v>
      </c>
      <c r="F13" s="403">
        <v>1</v>
      </c>
      <c r="G13" s="404"/>
      <c r="H13" s="405">
        <f>G13*F13</f>
        <v>0</v>
      </c>
    </row>
    <row r="14" spans="2:8">
      <c r="B14" s="401" t="s">
        <v>1396</v>
      </c>
      <c r="C14" s="335" t="s">
        <v>1397</v>
      </c>
      <c r="D14" s="352" t="s">
        <v>1398</v>
      </c>
      <c r="E14" s="402" t="s">
        <v>844</v>
      </c>
      <c r="F14" s="403">
        <v>1</v>
      </c>
      <c r="G14" s="404"/>
      <c r="H14" s="405">
        <f>G14*F14</f>
        <v>0</v>
      </c>
    </row>
    <row r="15" spans="2:8">
      <c r="B15" s="401" t="s">
        <v>1399</v>
      </c>
      <c r="C15" s="335" t="s">
        <v>1400</v>
      </c>
      <c r="D15" s="352" t="s">
        <v>1401</v>
      </c>
      <c r="E15" s="402" t="s">
        <v>844</v>
      </c>
      <c r="F15" s="403">
        <v>1</v>
      </c>
      <c r="G15" s="404"/>
      <c r="H15" s="405">
        <f>G15*F15</f>
        <v>0</v>
      </c>
    </row>
    <row r="16" spans="2:8">
      <c r="B16" s="401"/>
      <c r="C16" s="335"/>
      <c r="D16" s="352"/>
      <c r="E16" s="402"/>
      <c r="F16" s="403"/>
      <c r="G16" s="404"/>
      <c r="H16" s="405"/>
    </row>
    <row r="17" spans="2:9">
      <c r="B17" s="397"/>
      <c r="C17" s="398" t="s">
        <v>1402</v>
      </c>
      <c r="D17" s="398"/>
      <c r="E17" s="399"/>
      <c r="F17" s="399"/>
      <c r="G17" s="399"/>
      <c r="H17" s="400"/>
    </row>
    <row r="18" spans="2:9">
      <c r="B18" s="401" t="s">
        <v>1403</v>
      </c>
      <c r="C18" s="335" t="s">
        <v>1404</v>
      </c>
      <c r="D18" s="352" t="s">
        <v>1405</v>
      </c>
      <c r="E18" s="402" t="s">
        <v>844</v>
      </c>
      <c r="F18" s="403" t="s">
        <v>81</v>
      </c>
      <c r="G18" s="404"/>
      <c r="H18" s="405">
        <f>G18*F18</f>
        <v>0</v>
      </c>
    </row>
    <row r="19" spans="2:9">
      <c r="B19" s="401" t="s">
        <v>1406</v>
      </c>
      <c r="C19" s="335" t="s">
        <v>1404</v>
      </c>
      <c r="D19" s="352" t="s">
        <v>1407</v>
      </c>
      <c r="E19" s="402" t="s">
        <v>844</v>
      </c>
      <c r="F19" s="403">
        <v>1</v>
      </c>
      <c r="G19" s="404"/>
      <c r="H19" s="405">
        <f t="shared" ref="H19:H28" si="0">G19*F19</f>
        <v>0</v>
      </c>
    </row>
    <row r="20" spans="2:9">
      <c r="B20" s="401" t="s">
        <v>1408</v>
      </c>
      <c r="C20" s="335" t="s">
        <v>1409</v>
      </c>
      <c r="D20" s="352" t="s">
        <v>1410</v>
      </c>
      <c r="E20" s="402" t="s">
        <v>844</v>
      </c>
      <c r="F20" s="403">
        <v>1</v>
      </c>
      <c r="G20" s="404"/>
      <c r="H20" s="405">
        <f t="shared" si="0"/>
        <v>0</v>
      </c>
    </row>
    <row r="21" spans="2:9" ht="45">
      <c r="B21" s="401" t="s">
        <v>1411</v>
      </c>
      <c r="C21" s="335" t="s">
        <v>1412</v>
      </c>
      <c r="D21" s="406" t="s">
        <v>1413</v>
      </c>
      <c r="E21" s="402" t="s">
        <v>844</v>
      </c>
      <c r="F21" s="403" t="s">
        <v>81</v>
      </c>
      <c r="G21" s="404"/>
      <c r="H21" s="405">
        <f t="shared" si="0"/>
        <v>0</v>
      </c>
    </row>
    <row r="22" spans="2:9">
      <c r="B22" s="401" t="s">
        <v>1414</v>
      </c>
      <c r="C22" s="335" t="s">
        <v>1404</v>
      </c>
      <c r="D22" s="352" t="s">
        <v>1410</v>
      </c>
      <c r="E22" s="402" t="s">
        <v>844</v>
      </c>
      <c r="F22" s="403">
        <v>1</v>
      </c>
      <c r="G22" s="404"/>
      <c r="H22" s="405">
        <f t="shared" si="0"/>
        <v>0</v>
      </c>
    </row>
    <row r="23" spans="2:9">
      <c r="B23" s="401" t="s">
        <v>1415</v>
      </c>
      <c r="C23" s="335" t="s">
        <v>1404</v>
      </c>
      <c r="D23" s="352" t="s">
        <v>1407</v>
      </c>
      <c r="E23" s="402" t="s">
        <v>844</v>
      </c>
      <c r="F23" s="403">
        <v>1</v>
      </c>
      <c r="G23" s="404"/>
      <c r="H23" s="405">
        <f t="shared" si="0"/>
        <v>0</v>
      </c>
    </row>
    <row r="24" spans="2:9">
      <c r="B24" s="401" t="s">
        <v>1416</v>
      </c>
      <c r="C24" s="335" t="s">
        <v>1417</v>
      </c>
      <c r="D24" s="352" t="s">
        <v>1418</v>
      </c>
      <c r="E24" s="402" t="s">
        <v>844</v>
      </c>
      <c r="F24" s="403" t="s">
        <v>81</v>
      </c>
      <c r="G24" s="404"/>
      <c r="H24" s="405">
        <f t="shared" si="0"/>
        <v>0</v>
      </c>
    </row>
    <row r="25" spans="2:9">
      <c r="B25" s="401" t="s">
        <v>1419</v>
      </c>
      <c r="C25" s="335" t="s">
        <v>1417</v>
      </c>
      <c r="D25" s="352" t="s">
        <v>1420</v>
      </c>
      <c r="E25" s="402" t="s">
        <v>844</v>
      </c>
      <c r="F25" s="403" t="s">
        <v>83</v>
      </c>
      <c r="G25" s="404"/>
      <c r="H25" s="405">
        <f t="shared" si="0"/>
        <v>0</v>
      </c>
    </row>
    <row r="26" spans="2:9">
      <c r="B26" s="401" t="s">
        <v>1421</v>
      </c>
      <c r="C26" s="335" t="s">
        <v>1417</v>
      </c>
      <c r="D26" s="352" t="s">
        <v>1422</v>
      </c>
      <c r="E26" s="402" t="s">
        <v>844</v>
      </c>
      <c r="F26" s="403" t="s">
        <v>83</v>
      </c>
      <c r="G26" s="404"/>
      <c r="H26" s="405">
        <f t="shared" si="0"/>
        <v>0</v>
      </c>
    </row>
    <row r="27" spans="2:9">
      <c r="B27" s="401" t="s">
        <v>1423</v>
      </c>
      <c r="C27" s="335" t="s">
        <v>1417</v>
      </c>
      <c r="D27" s="352" t="s">
        <v>1424</v>
      </c>
      <c r="E27" s="402" t="s">
        <v>844</v>
      </c>
      <c r="F27" s="403" t="s">
        <v>83</v>
      </c>
      <c r="G27" s="404"/>
      <c r="H27" s="405">
        <f t="shared" si="0"/>
        <v>0</v>
      </c>
    </row>
    <row r="28" spans="2:9">
      <c r="B28" s="401" t="s">
        <v>1425</v>
      </c>
      <c r="C28" s="335" t="s">
        <v>1426</v>
      </c>
      <c r="D28" s="352" t="s">
        <v>1427</v>
      </c>
      <c r="E28" s="402" t="s">
        <v>844</v>
      </c>
      <c r="F28" s="403" t="s">
        <v>83</v>
      </c>
      <c r="G28" s="404"/>
      <c r="H28" s="405">
        <f t="shared" si="0"/>
        <v>0</v>
      </c>
    </row>
    <row r="29" spans="2:9">
      <c r="B29" s="401"/>
      <c r="C29" s="335"/>
      <c r="D29" s="352"/>
      <c r="E29" s="402"/>
      <c r="F29" s="403"/>
      <c r="G29" s="404"/>
      <c r="H29" s="405"/>
    </row>
    <row r="30" spans="2:9">
      <c r="B30" s="397"/>
      <c r="C30" s="398" t="s">
        <v>1428</v>
      </c>
      <c r="D30" s="398"/>
      <c r="E30" s="399"/>
      <c r="F30" s="399"/>
      <c r="G30" s="399"/>
      <c r="H30" s="400"/>
    </row>
    <row r="31" spans="2:9" ht="30">
      <c r="B31" s="401" t="s">
        <v>1429</v>
      </c>
      <c r="C31" s="335" t="s">
        <v>1430</v>
      </c>
      <c r="D31" s="352" t="s">
        <v>1431</v>
      </c>
      <c r="E31" s="402" t="s">
        <v>844</v>
      </c>
      <c r="F31" s="403" t="s">
        <v>81</v>
      </c>
      <c r="G31" s="404"/>
      <c r="H31" s="405">
        <f t="shared" ref="H31:H43" si="1">G31*F31</f>
        <v>0</v>
      </c>
      <c r="I31" s="407"/>
    </row>
    <row r="32" spans="2:9" ht="45">
      <c r="B32" s="401" t="s">
        <v>1432</v>
      </c>
      <c r="C32" s="335" t="s">
        <v>1433</v>
      </c>
      <c r="D32" s="352" t="s">
        <v>1434</v>
      </c>
      <c r="E32" s="402" t="s">
        <v>844</v>
      </c>
      <c r="F32" s="403" t="s">
        <v>81</v>
      </c>
      <c r="G32" s="404"/>
      <c r="H32" s="405">
        <f>G32*F32*1.4</f>
        <v>0</v>
      </c>
      <c r="I32" s="407"/>
    </row>
    <row r="33" spans="2:9" ht="45">
      <c r="B33" s="401" t="s">
        <v>1435</v>
      </c>
      <c r="C33" s="335" t="s">
        <v>1436</v>
      </c>
      <c r="D33" s="352" t="s">
        <v>1437</v>
      </c>
      <c r="E33" s="402" t="s">
        <v>844</v>
      </c>
      <c r="F33" s="403" t="s">
        <v>81</v>
      </c>
      <c r="G33" s="404"/>
      <c r="H33" s="405">
        <f>G33*F33*1.4</f>
        <v>0</v>
      </c>
      <c r="I33" s="407"/>
    </row>
    <row r="34" spans="2:9">
      <c r="B34" s="401" t="s">
        <v>1438</v>
      </c>
      <c r="C34" s="335" t="s">
        <v>1439</v>
      </c>
      <c r="D34" s="352" t="s">
        <v>1440</v>
      </c>
      <c r="E34" s="402" t="s">
        <v>844</v>
      </c>
      <c r="F34" s="403" t="s">
        <v>201</v>
      </c>
      <c r="G34" s="404"/>
      <c r="H34" s="405">
        <f t="shared" si="1"/>
        <v>0</v>
      </c>
      <c r="I34" s="407"/>
    </row>
    <row r="35" spans="2:9">
      <c r="B35" s="401" t="s">
        <v>1441</v>
      </c>
      <c r="C35" s="335" t="s">
        <v>1442</v>
      </c>
      <c r="D35" s="352" t="s">
        <v>1443</v>
      </c>
      <c r="E35" s="402" t="s">
        <v>844</v>
      </c>
      <c r="F35" s="403" t="s">
        <v>81</v>
      </c>
      <c r="G35" s="404"/>
      <c r="H35" s="405">
        <f t="shared" si="1"/>
        <v>0</v>
      </c>
      <c r="I35" s="407"/>
    </row>
    <row r="36" spans="2:9">
      <c r="B36" s="401" t="s">
        <v>1444</v>
      </c>
      <c r="C36" s="335" t="s">
        <v>1445</v>
      </c>
      <c r="D36" s="352" t="s">
        <v>1446</v>
      </c>
      <c r="E36" s="402" t="s">
        <v>844</v>
      </c>
      <c r="F36" s="403" t="s">
        <v>223</v>
      </c>
      <c r="G36" s="404"/>
      <c r="H36" s="405">
        <f t="shared" si="1"/>
        <v>0</v>
      </c>
      <c r="I36" s="407"/>
    </row>
    <row r="37" spans="2:9" ht="30">
      <c r="B37" s="401" t="s">
        <v>1447</v>
      </c>
      <c r="C37" s="335" t="s">
        <v>1448</v>
      </c>
      <c r="D37" s="335" t="s">
        <v>1449</v>
      </c>
      <c r="E37" s="402" t="s">
        <v>844</v>
      </c>
      <c r="F37" s="403" t="s">
        <v>81</v>
      </c>
      <c r="G37" s="404"/>
      <c r="H37" s="405">
        <f t="shared" si="1"/>
        <v>0</v>
      </c>
      <c r="I37" s="407"/>
    </row>
    <row r="38" spans="2:9">
      <c r="B38" s="401" t="s">
        <v>1450</v>
      </c>
      <c r="C38" s="335" t="s">
        <v>1451</v>
      </c>
      <c r="D38" s="335"/>
      <c r="E38" s="402"/>
      <c r="F38" s="403"/>
      <c r="G38" s="404"/>
      <c r="H38" s="405">
        <f t="shared" si="1"/>
        <v>0</v>
      </c>
      <c r="I38" s="407"/>
    </row>
    <row r="39" spans="2:9" ht="30">
      <c r="B39" s="401" t="s">
        <v>1452</v>
      </c>
      <c r="C39" s="335" t="s">
        <v>1448</v>
      </c>
      <c r="D39" s="335" t="s">
        <v>1449</v>
      </c>
      <c r="E39" s="402" t="s">
        <v>844</v>
      </c>
      <c r="F39" s="403" t="s">
        <v>81</v>
      </c>
      <c r="G39" s="404"/>
      <c r="H39" s="405">
        <f t="shared" si="1"/>
        <v>0</v>
      </c>
      <c r="I39" s="407"/>
    </row>
    <row r="40" spans="2:9">
      <c r="B40" s="401" t="s">
        <v>1453</v>
      </c>
      <c r="C40" s="335" t="s">
        <v>1451</v>
      </c>
      <c r="D40" s="335"/>
      <c r="E40" s="402"/>
      <c r="F40" s="403"/>
      <c r="G40" s="404"/>
      <c r="H40" s="405">
        <f t="shared" si="1"/>
        <v>0</v>
      </c>
      <c r="I40" s="407"/>
    </row>
    <row r="41" spans="2:9">
      <c r="B41" s="401" t="s">
        <v>1454</v>
      </c>
      <c r="C41" s="335" t="s">
        <v>1455</v>
      </c>
      <c r="D41" s="352" t="s">
        <v>1456</v>
      </c>
      <c r="E41" s="402" t="s">
        <v>844</v>
      </c>
      <c r="F41" s="403">
        <v>2</v>
      </c>
      <c r="G41" s="404"/>
      <c r="H41" s="405">
        <f t="shared" si="1"/>
        <v>0</v>
      </c>
      <c r="I41" s="407"/>
    </row>
    <row r="42" spans="2:9">
      <c r="B42" s="401" t="s">
        <v>1457</v>
      </c>
      <c r="C42" s="335" t="s">
        <v>1451</v>
      </c>
      <c r="D42" s="352"/>
      <c r="E42" s="402"/>
      <c r="F42" s="403">
        <v>0</v>
      </c>
      <c r="G42" s="404"/>
      <c r="H42" s="405">
        <f t="shared" si="1"/>
        <v>0</v>
      </c>
      <c r="I42" s="407"/>
    </row>
    <row r="43" spans="2:9">
      <c r="B43" s="401" t="s">
        <v>1458</v>
      </c>
      <c r="C43" s="335" t="s">
        <v>1459</v>
      </c>
      <c r="D43" s="352" t="s">
        <v>1460</v>
      </c>
      <c r="E43" s="402" t="s">
        <v>844</v>
      </c>
      <c r="F43" s="403" t="s">
        <v>81</v>
      </c>
      <c r="G43" s="404"/>
      <c r="H43" s="405">
        <f t="shared" si="1"/>
        <v>0</v>
      </c>
      <c r="I43" s="407"/>
    </row>
    <row r="44" spans="2:9">
      <c r="B44" s="401"/>
      <c r="C44" s="335"/>
      <c r="D44" s="352"/>
      <c r="E44" s="402"/>
      <c r="F44" s="403"/>
      <c r="G44" s="404"/>
      <c r="H44" s="405"/>
      <c r="I44" s="407"/>
    </row>
    <row r="45" spans="2:9">
      <c r="B45" s="401"/>
      <c r="C45" s="335"/>
      <c r="D45" s="352"/>
      <c r="E45" s="402"/>
      <c r="F45" s="403"/>
      <c r="G45" s="404"/>
      <c r="H45" s="405"/>
    </row>
    <row r="46" spans="2:9">
      <c r="B46" s="397"/>
      <c r="C46" s="398" t="s">
        <v>1461</v>
      </c>
      <c r="D46" s="398"/>
      <c r="E46" s="399"/>
      <c r="F46" s="399"/>
      <c r="G46" s="399"/>
      <c r="H46" s="400"/>
    </row>
    <row r="47" spans="2:9" ht="30">
      <c r="B47" s="401" t="s">
        <v>1462</v>
      </c>
      <c r="C47" s="335" t="s">
        <v>1463</v>
      </c>
      <c r="D47" s="352" t="s">
        <v>1464</v>
      </c>
      <c r="E47" s="402" t="s">
        <v>450</v>
      </c>
      <c r="F47" s="404">
        <v>0.95</v>
      </c>
      <c r="G47" s="404"/>
      <c r="H47" s="405">
        <f t="shared" ref="H47:H50" si="2">G47*F47</f>
        <v>0</v>
      </c>
    </row>
    <row r="48" spans="2:9" ht="30">
      <c r="B48" s="401" t="s">
        <v>1465</v>
      </c>
      <c r="C48" s="335" t="s">
        <v>1463</v>
      </c>
      <c r="D48" s="352" t="s">
        <v>1466</v>
      </c>
      <c r="E48" s="402" t="s">
        <v>450</v>
      </c>
      <c r="F48" s="404">
        <v>8</v>
      </c>
      <c r="G48" s="404"/>
      <c r="H48" s="405">
        <f t="shared" si="2"/>
        <v>0</v>
      </c>
    </row>
    <row r="49" spans="2:8" ht="30">
      <c r="B49" s="401" t="s">
        <v>1467</v>
      </c>
      <c r="C49" s="335" t="s">
        <v>1463</v>
      </c>
      <c r="D49" s="352" t="s">
        <v>1468</v>
      </c>
      <c r="E49" s="402" t="s">
        <v>450</v>
      </c>
      <c r="F49" s="404">
        <v>0.77</v>
      </c>
      <c r="G49" s="404"/>
      <c r="H49" s="405">
        <f t="shared" si="2"/>
        <v>0</v>
      </c>
    </row>
    <row r="50" spans="2:8" ht="30">
      <c r="B50" s="401" t="s">
        <v>1469</v>
      </c>
      <c r="C50" s="335" t="s">
        <v>1463</v>
      </c>
      <c r="D50" s="352" t="s">
        <v>1470</v>
      </c>
      <c r="E50" s="402" t="s">
        <v>450</v>
      </c>
      <c r="F50" s="404">
        <v>2</v>
      </c>
      <c r="G50" s="404"/>
      <c r="H50" s="405">
        <f t="shared" si="2"/>
        <v>0</v>
      </c>
    </row>
    <row r="51" spans="2:8">
      <c r="B51" s="401"/>
      <c r="C51" s="335"/>
      <c r="D51" s="352"/>
      <c r="E51" s="402"/>
      <c r="F51" s="404"/>
      <c r="G51" s="404"/>
      <c r="H51" s="405"/>
    </row>
    <row r="52" spans="2:8">
      <c r="B52" s="401"/>
      <c r="C52" s="335"/>
      <c r="D52" s="352"/>
      <c r="E52" s="402"/>
      <c r="F52" s="404"/>
      <c r="G52" s="404"/>
      <c r="H52" s="405"/>
    </row>
    <row r="53" spans="2:8">
      <c r="B53" s="397"/>
      <c r="C53" s="398" t="s">
        <v>1471</v>
      </c>
      <c r="D53" s="398"/>
      <c r="E53" s="399"/>
      <c r="F53" s="399"/>
      <c r="G53" s="399"/>
      <c r="H53" s="400"/>
    </row>
    <row r="54" spans="2:8" ht="30">
      <c r="B54" s="401" t="s">
        <v>1472</v>
      </c>
      <c r="C54" s="335" t="s">
        <v>1473</v>
      </c>
      <c r="D54" s="352" t="s">
        <v>1474</v>
      </c>
      <c r="E54" s="402" t="s">
        <v>761</v>
      </c>
      <c r="F54" s="404">
        <v>2</v>
      </c>
      <c r="G54" s="404"/>
      <c r="H54" s="405">
        <f t="shared" ref="H54:H63" si="3">G54*F54</f>
        <v>0</v>
      </c>
    </row>
    <row r="55" spans="2:8" ht="30">
      <c r="B55" s="401" t="s">
        <v>1475</v>
      </c>
      <c r="C55" s="335" t="s">
        <v>1476</v>
      </c>
      <c r="D55" s="352" t="s">
        <v>1477</v>
      </c>
      <c r="E55" s="402" t="s">
        <v>761</v>
      </c>
      <c r="F55" s="404">
        <v>14</v>
      </c>
      <c r="G55" s="404"/>
      <c r="H55" s="405">
        <f t="shared" si="3"/>
        <v>0</v>
      </c>
    </row>
    <row r="56" spans="2:8" ht="30">
      <c r="B56" s="401" t="s">
        <v>1478</v>
      </c>
      <c r="C56" s="335" t="s">
        <v>1479</v>
      </c>
      <c r="D56" s="352" t="s">
        <v>1480</v>
      </c>
      <c r="E56" s="402" t="s">
        <v>761</v>
      </c>
      <c r="F56" s="404">
        <v>8</v>
      </c>
      <c r="G56" s="404"/>
      <c r="H56" s="405">
        <f t="shared" si="3"/>
        <v>0</v>
      </c>
    </row>
    <row r="57" spans="2:8" ht="30">
      <c r="B57" s="401" t="s">
        <v>1481</v>
      </c>
      <c r="C57" s="335" t="s">
        <v>1482</v>
      </c>
      <c r="D57" s="352" t="s">
        <v>1483</v>
      </c>
      <c r="E57" s="402" t="s">
        <v>761</v>
      </c>
      <c r="F57" s="404">
        <v>3</v>
      </c>
      <c r="G57" s="404"/>
      <c r="H57" s="405">
        <f t="shared" si="3"/>
        <v>0</v>
      </c>
    </row>
    <row r="58" spans="2:8" ht="30">
      <c r="B58" s="401" t="s">
        <v>1484</v>
      </c>
      <c r="C58" s="335" t="s">
        <v>1485</v>
      </c>
      <c r="D58" s="352" t="s">
        <v>1486</v>
      </c>
      <c r="E58" s="402" t="s">
        <v>761</v>
      </c>
      <c r="F58" s="404">
        <v>1</v>
      </c>
      <c r="G58" s="404"/>
      <c r="H58" s="405">
        <f t="shared" si="3"/>
        <v>0</v>
      </c>
    </row>
    <row r="59" spans="2:8" ht="30">
      <c r="B59" s="401" t="s">
        <v>1487</v>
      </c>
      <c r="C59" s="335" t="s">
        <v>1488</v>
      </c>
      <c r="D59" s="352" t="s">
        <v>1489</v>
      </c>
      <c r="E59" s="402" t="s">
        <v>761</v>
      </c>
      <c r="F59" s="404">
        <v>1</v>
      </c>
      <c r="G59" s="404"/>
      <c r="H59" s="405">
        <f t="shared" si="3"/>
        <v>0</v>
      </c>
    </row>
    <row r="60" spans="2:8" ht="30">
      <c r="B60" s="401" t="s">
        <v>1490</v>
      </c>
      <c r="C60" s="335" t="s">
        <v>1491</v>
      </c>
      <c r="D60" s="352" t="s">
        <v>1492</v>
      </c>
      <c r="E60" s="402" t="s">
        <v>761</v>
      </c>
      <c r="F60" s="404">
        <v>14</v>
      </c>
      <c r="G60" s="404"/>
      <c r="H60" s="405">
        <f t="shared" si="3"/>
        <v>0</v>
      </c>
    </row>
    <row r="61" spans="2:8" ht="30">
      <c r="B61" s="401" t="s">
        <v>1493</v>
      </c>
      <c r="C61" s="335" t="s">
        <v>1494</v>
      </c>
      <c r="D61" s="352" t="s">
        <v>1495</v>
      </c>
      <c r="E61" s="402" t="s">
        <v>761</v>
      </c>
      <c r="F61" s="404">
        <v>1</v>
      </c>
      <c r="G61" s="404"/>
      <c r="H61" s="405">
        <f t="shared" si="3"/>
        <v>0</v>
      </c>
    </row>
    <row r="62" spans="2:8" ht="30">
      <c r="B62" s="401" t="s">
        <v>1496</v>
      </c>
      <c r="C62" s="335" t="s">
        <v>1497</v>
      </c>
      <c r="D62" s="352" t="s">
        <v>1498</v>
      </c>
      <c r="E62" s="402" t="s">
        <v>761</v>
      </c>
      <c r="F62" s="404">
        <v>4</v>
      </c>
      <c r="G62" s="403"/>
      <c r="H62" s="405">
        <f t="shared" si="3"/>
        <v>0</v>
      </c>
    </row>
    <row r="63" spans="2:8" ht="30">
      <c r="B63" s="401" t="s">
        <v>1499</v>
      </c>
      <c r="C63" s="335" t="s">
        <v>1500</v>
      </c>
      <c r="D63" s="352" t="s">
        <v>1501</v>
      </c>
      <c r="E63" s="402" t="s">
        <v>761</v>
      </c>
      <c r="F63" s="404">
        <v>12</v>
      </c>
      <c r="G63" s="404"/>
      <c r="H63" s="405">
        <f t="shared" si="3"/>
        <v>0</v>
      </c>
    </row>
    <row r="64" spans="2:8">
      <c r="B64" s="401"/>
      <c r="C64" s="335"/>
      <c r="D64" s="352"/>
      <c r="E64" s="402"/>
      <c r="F64" s="404"/>
      <c r="G64" s="403"/>
      <c r="H64" s="405"/>
    </row>
    <row r="65" spans="2:8">
      <c r="B65" s="397"/>
      <c r="C65" s="398" t="s">
        <v>1502</v>
      </c>
      <c r="D65" s="398"/>
      <c r="E65" s="399"/>
      <c r="F65" s="399"/>
      <c r="G65" s="399"/>
      <c r="H65" s="400"/>
    </row>
    <row r="66" spans="2:8" ht="30">
      <c r="B66" s="401" t="s">
        <v>1503</v>
      </c>
      <c r="C66" s="335" t="s">
        <v>1504</v>
      </c>
      <c r="D66" s="352"/>
      <c r="E66" s="402" t="s">
        <v>200</v>
      </c>
      <c r="F66" s="403">
        <v>9</v>
      </c>
      <c r="G66" s="404"/>
      <c r="H66" s="405">
        <f t="shared" ref="H66" si="4">G66*F66</f>
        <v>0</v>
      </c>
    </row>
    <row r="67" spans="2:8">
      <c r="B67" s="397"/>
      <c r="C67" s="398" t="s">
        <v>1505</v>
      </c>
      <c r="D67" s="398"/>
      <c r="E67" s="399"/>
      <c r="F67" s="399"/>
      <c r="G67" s="399"/>
      <c r="H67" s="400"/>
    </row>
    <row r="68" spans="2:8" ht="30">
      <c r="B68" s="408" t="s">
        <v>1506</v>
      </c>
      <c r="C68" s="335" t="s">
        <v>1</v>
      </c>
      <c r="D68" s="352" t="s">
        <v>1</v>
      </c>
      <c r="E68" s="402" t="s">
        <v>1</v>
      </c>
      <c r="F68" s="403" t="s">
        <v>1</v>
      </c>
      <c r="G68" s="403"/>
      <c r="H68" s="405"/>
    </row>
    <row r="69" spans="2:8" ht="30">
      <c r="B69" s="408" t="s">
        <v>1</v>
      </c>
      <c r="C69" s="335" t="s">
        <v>1507</v>
      </c>
      <c r="D69" s="352"/>
      <c r="E69" s="352" t="s">
        <v>761</v>
      </c>
      <c r="F69" s="402" t="s">
        <v>81</v>
      </c>
      <c r="G69" s="403"/>
      <c r="H69" s="405">
        <f t="shared" ref="H69:H93" si="5">G69*F69</f>
        <v>0</v>
      </c>
    </row>
    <row r="70" spans="2:8" ht="30">
      <c r="B70" s="408" t="s">
        <v>1</v>
      </c>
      <c r="C70" s="335" t="s">
        <v>1508</v>
      </c>
      <c r="D70" s="352"/>
      <c r="E70" s="352" t="s">
        <v>761</v>
      </c>
      <c r="F70" s="402" t="s">
        <v>226</v>
      </c>
      <c r="G70" s="403"/>
      <c r="H70" s="405">
        <f t="shared" si="5"/>
        <v>0</v>
      </c>
    </row>
    <row r="71" spans="2:8" ht="30">
      <c r="B71" s="408" t="s">
        <v>1</v>
      </c>
      <c r="C71" s="335" t="s">
        <v>1509</v>
      </c>
      <c r="D71" s="352"/>
      <c r="E71" s="352" t="s">
        <v>761</v>
      </c>
      <c r="F71" s="402" t="s">
        <v>81</v>
      </c>
      <c r="G71" s="403"/>
      <c r="H71" s="405">
        <f t="shared" si="5"/>
        <v>0</v>
      </c>
    </row>
    <row r="72" spans="2:8" ht="30">
      <c r="B72" s="408" t="s">
        <v>1</v>
      </c>
      <c r="C72" s="335" t="s">
        <v>1510</v>
      </c>
      <c r="D72" s="352"/>
      <c r="E72" s="352" t="s">
        <v>761</v>
      </c>
      <c r="F72" s="402" t="s">
        <v>8</v>
      </c>
      <c r="G72" s="403"/>
      <c r="H72" s="405">
        <f t="shared" si="5"/>
        <v>0</v>
      </c>
    </row>
    <row r="73" spans="2:8" ht="30">
      <c r="B73" s="408" t="s">
        <v>1</v>
      </c>
      <c r="C73" s="335" t="s">
        <v>1511</v>
      </c>
      <c r="D73" s="352"/>
      <c r="E73" s="352" t="s">
        <v>761</v>
      </c>
      <c r="F73" s="402" t="s">
        <v>201</v>
      </c>
      <c r="G73" s="403"/>
      <c r="H73" s="405">
        <f t="shared" si="5"/>
        <v>0</v>
      </c>
    </row>
    <row r="74" spans="2:8" ht="30">
      <c r="B74" s="408" t="s">
        <v>1</v>
      </c>
      <c r="C74" s="335" t="s">
        <v>1512</v>
      </c>
      <c r="D74" s="352"/>
      <c r="E74" s="352" t="s">
        <v>761</v>
      </c>
      <c r="F74" s="402" t="s">
        <v>81</v>
      </c>
      <c r="G74" s="403"/>
      <c r="H74" s="405">
        <f t="shared" si="5"/>
        <v>0</v>
      </c>
    </row>
    <row r="75" spans="2:8" ht="30">
      <c r="B75" s="408" t="s">
        <v>1</v>
      </c>
      <c r="C75" s="335" t="s">
        <v>1513</v>
      </c>
      <c r="D75" s="352"/>
      <c r="E75" s="352" t="s">
        <v>761</v>
      </c>
      <c r="F75" s="402" t="s">
        <v>8</v>
      </c>
      <c r="G75" s="403"/>
      <c r="H75" s="405">
        <f t="shared" si="5"/>
        <v>0</v>
      </c>
    </row>
    <row r="76" spans="2:8" ht="30">
      <c r="B76" s="408" t="s">
        <v>1514</v>
      </c>
      <c r="C76" s="335" t="s">
        <v>1</v>
      </c>
      <c r="D76" s="352"/>
      <c r="E76" s="352" t="s">
        <v>1</v>
      </c>
      <c r="F76" s="402" t="s">
        <v>1</v>
      </c>
      <c r="G76" s="403"/>
      <c r="H76" s="405"/>
    </row>
    <row r="77" spans="2:8" ht="30">
      <c r="B77" s="408" t="s">
        <v>1</v>
      </c>
      <c r="C77" s="335" t="s">
        <v>1507</v>
      </c>
      <c r="D77" s="352"/>
      <c r="E77" s="352" t="s">
        <v>761</v>
      </c>
      <c r="F77" s="402" t="s">
        <v>81</v>
      </c>
      <c r="G77" s="403"/>
      <c r="H77" s="405">
        <f t="shared" si="5"/>
        <v>0</v>
      </c>
    </row>
    <row r="78" spans="2:8" ht="30">
      <c r="B78" s="408" t="s">
        <v>1</v>
      </c>
      <c r="C78" s="335" t="s">
        <v>1508</v>
      </c>
      <c r="D78" s="352"/>
      <c r="E78" s="352" t="s">
        <v>761</v>
      </c>
      <c r="F78" s="402" t="s">
        <v>81</v>
      </c>
      <c r="G78" s="403"/>
      <c r="H78" s="405">
        <f t="shared" si="5"/>
        <v>0</v>
      </c>
    </row>
    <row r="79" spans="2:8" ht="30">
      <c r="B79" s="408" t="s">
        <v>1</v>
      </c>
      <c r="C79" s="335" t="s">
        <v>1509</v>
      </c>
      <c r="D79" s="352"/>
      <c r="E79" s="352" t="s">
        <v>761</v>
      </c>
      <c r="F79" s="402" t="s">
        <v>81</v>
      </c>
      <c r="G79" s="403"/>
      <c r="H79" s="405">
        <f t="shared" si="5"/>
        <v>0</v>
      </c>
    </row>
    <row r="80" spans="2:8" ht="30">
      <c r="B80" s="408" t="s">
        <v>1</v>
      </c>
      <c r="C80" s="335" t="s">
        <v>1511</v>
      </c>
      <c r="D80" s="352"/>
      <c r="E80" s="352" t="s">
        <v>761</v>
      </c>
      <c r="F80" s="402" t="s">
        <v>81</v>
      </c>
      <c r="G80" s="403"/>
      <c r="H80" s="405">
        <f t="shared" si="5"/>
        <v>0</v>
      </c>
    </row>
    <row r="81" spans="2:8" ht="30">
      <c r="B81" s="408" t="s">
        <v>1515</v>
      </c>
      <c r="C81" s="335" t="s">
        <v>1</v>
      </c>
      <c r="D81" s="352"/>
      <c r="E81" s="352" t="s">
        <v>1</v>
      </c>
      <c r="F81" s="402" t="s">
        <v>1</v>
      </c>
      <c r="G81" s="403"/>
      <c r="H81" s="405"/>
    </row>
    <row r="82" spans="2:8" ht="30">
      <c r="B82" s="408" t="s">
        <v>1</v>
      </c>
      <c r="C82" s="335" t="s">
        <v>1508</v>
      </c>
      <c r="D82" s="352"/>
      <c r="E82" s="352" t="s">
        <v>761</v>
      </c>
      <c r="F82" s="402" t="s">
        <v>83</v>
      </c>
      <c r="G82" s="403"/>
      <c r="H82" s="405">
        <f t="shared" si="5"/>
        <v>0</v>
      </c>
    </row>
    <row r="83" spans="2:8" ht="30">
      <c r="B83" s="408" t="s">
        <v>1</v>
      </c>
      <c r="C83" s="335" t="s">
        <v>1509</v>
      </c>
      <c r="D83" s="352"/>
      <c r="E83" s="352" t="s">
        <v>761</v>
      </c>
      <c r="F83" s="402" t="s">
        <v>120</v>
      </c>
      <c r="G83" s="403"/>
      <c r="H83" s="405">
        <f t="shared" si="5"/>
        <v>0</v>
      </c>
    </row>
    <row r="84" spans="2:8" ht="30">
      <c r="B84" s="408" t="s">
        <v>1</v>
      </c>
      <c r="C84" s="335" t="s">
        <v>1513</v>
      </c>
      <c r="D84" s="352"/>
      <c r="E84" s="352" t="s">
        <v>761</v>
      </c>
      <c r="F84" s="402" t="s">
        <v>83</v>
      </c>
      <c r="G84" s="403"/>
      <c r="H84" s="405">
        <f t="shared" si="5"/>
        <v>0</v>
      </c>
    </row>
    <row r="85" spans="2:8" ht="30">
      <c r="B85" s="408" t="s">
        <v>1516</v>
      </c>
      <c r="C85" s="335" t="s">
        <v>1</v>
      </c>
      <c r="D85" s="352"/>
      <c r="E85" s="352" t="s">
        <v>1</v>
      </c>
      <c r="F85" s="402" t="s">
        <v>1</v>
      </c>
      <c r="G85" s="403"/>
      <c r="H85" s="405"/>
    </row>
    <row r="86" spans="2:8" ht="30">
      <c r="B86" s="408" t="s">
        <v>1</v>
      </c>
      <c r="C86" s="335" t="s">
        <v>1509</v>
      </c>
      <c r="D86" s="352"/>
      <c r="E86" s="352" t="s">
        <v>761</v>
      </c>
      <c r="F86" s="402" t="s">
        <v>120</v>
      </c>
      <c r="G86" s="403"/>
      <c r="H86" s="405">
        <f t="shared" si="5"/>
        <v>0</v>
      </c>
    </row>
    <row r="87" spans="2:8" ht="30">
      <c r="B87" s="408" t="s">
        <v>1</v>
      </c>
      <c r="C87" s="335" t="s">
        <v>1517</v>
      </c>
      <c r="D87" s="352"/>
      <c r="E87" s="352" t="s">
        <v>761</v>
      </c>
      <c r="F87" s="402" t="s">
        <v>81</v>
      </c>
      <c r="G87" s="403"/>
      <c r="H87" s="405">
        <f t="shared" si="5"/>
        <v>0</v>
      </c>
    </row>
    <row r="88" spans="2:8" ht="30">
      <c r="B88" s="408" t="s">
        <v>1</v>
      </c>
      <c r="C88" s="335" t="s">
        <v>1518</v>
      </c>
      <c r="D88" s="352"/>
      <c r="E88" s="352" t="s">
        <v>761</v>
      </c>
      <c r="F88" s="402" t="s">
        <v>81</v>
      </c>
      <c r="G88" s="403"/>
      <c r="H88" s="405">
        <f t="shared" si="5"/>
        <v>0</v>
      </c>
    </row>
    <row r="89" spans="2:8" ht="30">
      <c r="B89" s="408" t="s">
        <v>1</v>
      </c>
      <c r="C89" s="335" t="s">
        <v>1510</v>
      </c>
      <c r="D89" s="352"/>
      <c r="E89" s="352" t="s">
        <v>761</v>
      </c>
      <c r="F89" s="402" t="s">
        <v>83</v>
      </c>
      <c r="G89" s="403"/>
      <c r="H89" s="405">
        <f t="shared" si="5"/>
        <v>0</v>
      </c>
    </row>
    <row r="90" spans="2:8" ht="30">
      <c r="B90" s="408" t="s">
        <v>1</v>
      </c>
      <c r="C90" s="335" t="s">
        <v>1513</v>
      </c>
      <c r="D90" s="352"/>
      <c r="E90" s="352" t="s">
        <v>761</v>
      </c>
      <c r="F90" s="402" t="s">
        <v>83</v>
      </c>
      <c r="G90" s="403"/>
      <c r="H90" s="405">
        <f t="shared" si="5"/>
        <v>0</v>
      </c>
    </row>
    <row r="91" spans="2:8" ht="30">
      <c r="B91" s="408" t="s">
        <v>1</v>
      </c>
      <c r="C91" s="335" t="s">
        <v>1519</v>
      </c>
      <c r="D91" s="352"/>
      <c r="E91" s="352" t="s">
        <v>761</v>
      </c>
      <c r="F91" s="402" t="s">
        <v>81</v>
      </c>
      <c r="G91" s="404"/>
      <c r="H91" s="405">
        <f t="shared" si="5"/>
        <v>0</v>
      </c>
    </row>
    <row r="92" spans="2:8" ht="30">
      <c r="B92" s="408" t="s">
        <v>1520</v>
      </c>
      <c r="C92" s="335" t="s">
        <v>1</v>
      </c>
      <c r="D92" s="352"/>
      <c r="E92" s="352" t="s">
        <v>1</v>
      </c>
      <c r="F92" s="402" t="s">
        <v>1</v>
      </c>
      <c r="G92" s="403"/>
      <c r="H92" s="405"/>
    </row>
    <row r="93" spans="2:8" ht="30">
      <c r="B93" s="408" t="s">
        <v>1</v>
      </c>
      <c r="C93" s="335" t="s">
        <v>1508</v>
      </c>
      <c r="D93" s="352"/>
      <c r="E93" s="352" t="s">
        <v>761</v>
      </c>
      <c r="F93" s="402" t="s">
        <v>81</v>
      </c>
      <c r="G93" s="403"/>
      <c r="H93" s="405">
        <f t="shared" si="5"/>
        <v>0</v>
      </c>
    </row>
    <row r="94" spans="2:8">
      <c r="B94" s="408"/>
      <c r="C94" s="335"/>
      <c r="D94" s="352"/>
      <c r="E94" s="402"/>
      <c r="F94" s="403"/>
      <c r="G94" s="404"/>
      <c r="H94" s="405"/>
    </row>
    <row r="95" spans="2:8">
      <c r="B95" s="397"/>
      <c r="C95" s="398" t="s">
        <v>1521</v>
      </c>
      <c r="D95" s="398"/>
      <c r="E95" s="399"/>
      <c r="F95" s="399"/>
      <c r="G95" s="399"/>
      <c r="H95" s="400"/>
    </row>
    <row r="96" spans="2:8" ht="30">
      <c r="B96" s="401"/>
      <c r="C96" s="335" t="s">
        <v>1522</v>
      </c>
      <c r="D96" s="352" t="s">
        <v>1523</v>
      </c>
      <c r="E96" s="402" t="s">
        <v>200</v>
      </c>
      <c r="F96" s="403">
        <v>8</v>
      </c>
      <c r="G96" s="404"/>
      <c r="H96" s="405">
        <f t="shared" ref="H96" si="6">G96*F96</f>
        <v>0</v>
      </c>
    </row>
    <row r="97" spans="2:10">
      <c r="B97" s="397"/>
      <c r="C97" s="398" t="s">
        <v>1524</v>
      </c>
      <c r="D97" s="398"/>
      <c r="E97" s="399"/>
      <c r="F97" s="399"/>
      <c r="G97" s="399"/>
      <c r="H97" s="400"/>
    </row>
    <row r="98" spans="2:10">
      <c r="B98" s="401" t="s">
        <v>1525</v>
      </c>
      <c r="C98" s="335" t="s">
        <v>1526</v>
      </c>
      <c r="D98" s="352" t="s">
        <v>1527</v>
      </c>
      <c r="E98" s="402" t="s">
        <v>200</v>
      </c>
      <c r="F98" s="404">
        <v>15</v>
      </c>
      <c r="G98" s="404"/>
      <c r="H98" s="405">
        <f t="shared" ref="H98" si="7">G98*F98</f>
        <v>0</v>
      </c>
    </row>
    <row r="99" spans="2:10">
      <c r="B99" s="401"/>
      <c r="C99" s="335"/>
      <c r="D99" s="352"/>
      <c r="E99" s="402"/>
      <c r="F99" s="404"/>
      <c r="G99" s="404"/>
      <c r="H99" s="405"/>
      <c r="J99" s="409"/>
    </row>
    <row r="100" spans="2:10">
      <c r="B100" s="397"/>
      <c r="C100" s="398" t="s">
        <v>1528</v>
      </c>
      <c r="D100" s="398"/>
      <c r="E100" s="399"/>
      <c r="F100" s="399"/>
      <c r="G100" s="399"/>
      <c r="H100" s="400"/>
    </row>
    <row r="101" spans="2:10">
      <c r="B101" s="401" t="s">
        <v>1529</v>
      </c>
      <c r="C101" s="335" t="s">
        <v>1530</v>
      </c>
      <c r="D101" s="352"/>
      <c r="E101" s="352" t="s">
        <v>662</v>
      </c>
      <c r="F101" s="403">
        <v>1</v>
      </c>
      <c r="G101" s="404"/>
      <c r="H101" s="405">
        <f t="shared" ref="H101:H112" si="8">G101*F101</f>
        <v>0</v>
      </c>
    </row>
    <row r="102" spans="2:10">
      <c r="B102" s="401" t="s">
        <v>1531</v>
      </c>
      <c r="C102" s="335" t="s">
        <v>1532</v>
      </c>
      <c r="D102" s="352"/>
      <c r="E102" s="352" t="s">
        <v>662</v>
      </c>
      <c r="F102" s="403">
        <v>1</v>
      </c>
      <c r="G102" s="404"/>
      <c r="H102" s="405">
        <f t="shared" si="8"/>
        <v>0</v>
      </c>
    </row>
    <row r="103" spans="2:10">
      <c r="B103" s="401" t="s">
        <v>1533</v>
      </c>
      <c r="C103" s="335" t="s">
        <v>1534</v>
      </c>
      <c r="D103" s="352"/>
      <c r="E103" s="352" t="s">
        <v>662</v>
      </c>
      <c r="F103" s="403">
        <v>1</v>
      </c>
      <c r="G103" s="404"/>
      <c r="H103" s="405">
        <f t="shared" si="8"/>
        <v>0</v>
      </c>
    </row>
    <row r="104" spans="2:10">
      <c r="B104" s="401" t="s">
        <v>1535</v>
      </c>
      <c r="C104" s="335" t="s">
        <v>1536</v>
      </c>
      <c r="D104" s="352"/>
      <c r="E104" s="352" t="s">
        <v>662</v>
      </c>
      <c r="F104" s="403">
        <v>1</v>
      </c>
      <c r="G104" s="404"/>
      <c r="H104" s="405">
        <f t="shared" si="8"/>
        <v>0</v>
      </c>
    </row>
    <row r="105" spans="2:10">
      <c r="B105" s="401" t="s">
        <v>1537</v>
      </c>
      <c r="C105" s="335" t="s">
        <v>1538</v>
      </c>
      <c r="D105" s="352"/>
      <c r="E105" s="352" t="s">
        <v>662</v>
      </c>
      <c r="F105" s="403">
        <v>1</v>
      </c>
      <c r="G105" s="404"/>
      <c r="H105" s="405">
        <f t="shared" si="8"/>
        <v>0</v>
      </c>
    </row>
    <row r="106" spans="2:10">
      <c r="B106" s="401" t="s">
        <v>1539</v>
      </c>
      <c r="C106" s="335" t="s">
        <v>1540</v>
      </c>
      <c r="D106" s="352"/>
      <c r="E106" s="352" t="s">
        <v>662</v>
      </c>
      <c r="F106" s="403">
        <v>1</v>
      </c>
      <c r="G106" s="404"/>
      <c r="H106" s="405">
        <f t="shared" si="8"/>
        <v>0</v>
      </c>
    </row>
    <row r="107" spans="2:10">
      <c r="B107" s="401" t="s">
        <v>1541</v>
      </c>
      <c r="C107" s="335" t="s">
        <v>1542</v>
      </c>
      <c r="D107" s="352"/>
      <c r="E107" s="352" t="s">
        <v>662</v>
      </c>
      <c r="F107" s="403">
        <v>1</v>
      </c>
      <c r="G107" s="404"/>
      <c r="H107" s="405">
        <f t="shared" si="8"/>
        <v>0</v>
      </c>
    </row>
    <row r="108" spans="2:10">
      <c r="B108" s="401" t="s">
        <v>1543</v>
      </c>
      <c r="C108" s="335" t="s">
        <v>1544</v>
      </c>
      <c r="D108" s="352"/>
      <c r="E108" s="352" t="s">
        <v>662</v>
      </c>
      <c r="F108" s="403">
        <v>1</v>
      </c>
      <c r="G108" s="404"/>
      <c r="H108" s="405">
        <f t="shared" si="8"/>
        <v>0</v>
      </c>
    </row>
    <row r="109" spans="2:10">
      <c r="B109" s="401" t="s">
        <v>1545</v>
      </c>
      <c r="C109" s="335" t="s">
        <v>1546</v>
      </c>
      <c r="D109" s="352"/>
      <c r="E109" s="352" t="s">
        <v>662</v>
      </c>
      <c r="F109" s="403">
        <v>1</v>
      </c>
      <c r="G109" s="404"/>
      <c r="H109" s="405">
        <f t="shared" si="8"/>
        <v>0</v>
      </c>
    </row>
    <row r="110" spans="2:10">
      <c r="B110" s="401" t="s">
        <v>1547</v>
      </c>
      <c r="C110" s="335" t="s">
        <v>1548</v>
      </c>
      <c r="D110" s="352"/>
      <c r="E110" s="352" t="s">
        <v>662</v>
      </c>
      <c r="F110" s="403">
        <v>1</v>
      </c>
      <c r="G110" s="404"/>
      <c r="H110" s="405">
        <f t="shared" si="8"/>
        <v>0</v>
      </c>
    </row>
    <row r="111" spans="2:10">
      <c r="B111" s="401" t="s">
        <v>1549</v>
      </c>
      <c r="C111" s="335" t="s">
        <v>1550</v>
      </c>
      <c r="D111" s="352"/>
      <c r="E111" s="352" t="s">
        <v>662</v>
      </c>
      <c r="F111" s="403">
        <v>1</v>
      </c>
      <c r="G111" s="404"/>
      <c r="H111" s="405">
        <f t="shared" si="8"/>
        <v>0</v>
      </c>
    </row>
    <row r="112" spans="2:10">
      <c r="B112" s="401" t="s">
        <v>1551</v>
      </c>
      <c r="C112" s="335" t="s">
        <v>1552</v>
      </c>
      <c r="D112" s="352"/>
      <c r="E112" s="352" t="s">
        <v>662</v>
      </c>
      <c r="F112" s="403">
        <v>1</v>
      </c>
      <c r="G112" s="404"/>
      <c r="H112" s="405">
        <f t="shared" si="8"/>
        <v>0</v>
      </c>
    </row>
    <row r="113" spans="2:8" ht="15.75" thickBot="1">
      <c r="B113" s="410"/>
      <c r="C113" s="411"/>
      <c r="D113" s="411"/>
      <c r="E113" s="412"/>
      <c r="F113" s="413"/>
      <c r="G113" s="414"/>
      <c r="H113" s="415"/>
    </row>
    <row r="115" spans="2:8" ht="17.25">
      <c r="B115" s="416"/>
      <c r="C115" s="417" t="s">
        <v>1553</v>
      </c>
      <c r="D115" s="416"/>
      <c r="E115" s="418"/>
      <c r="F115" s="418"/>
      <c r="G115" s="418"/>
      <c r="H115" s="419">
        <f>SUM(H13:H114)</f>
        <v>0</v>
      </c>
    </row>
  </sheetData>
  <mergeCells count="1">
    <mergeCell ref="B2:H2"/>
  </mergeCells>
  <pageMargins left="0.7" right="0.7" top="0.75" bottom="0.75" header="0.3" footer="0.3"/>
  <pageSetup paperSize="9" scale="39"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59999389629810485"/>
    <pageSetUpPr fitToPage="1"/>
  </sheetPr>
  <dimension ref="B2:BM130"/>
  <sheetViews>
    <sheetView showGridLines="0" topLeftCell="A88" workbookViewId="0">
      <selection activeCell="J105" sqref="J105"/>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801" t="s">
        <v>5</v>
      </c>
      <c r="M2" s="788"/>
      <c r="N2" s="788"/>
      <c r="O2" s="788"/>
      <c r="P2" s="788"/>
      <c r="Q2" s="788"/>
      <c r="R2" s="788"/>
      <c r="S2" s="788"/>
      <c r="T2" s="788"/>
      <c r="U2" s="788"/>
      <c r="V2" s="788"/>
      <c r="AT2" s="16" t="s">
        <v>110</v>
      </c>
    </row>
    <row r="3" spans="2:46" ht="6.95" customHeight="1">
      <c r="B3" s="17"/>
      <c r="C3" s="18"/>
      <c r="D3" s="18"/>
      <c r="E3" s="18"/>
      <c r="F3" s="18"/>
      <c r="G3" s="18"/>
      <c r="H3" s="18"/>
      <c r="I3" s="18"/>
      <c r="J3" s="18"/>
      <c r="K3" s="18"/>
      <c r="L3" s="19"/>
      <c r="AT3" s="16" t="s">
        <v>83</v>
      </c>
    </row>
    <row r="4" spans="2:46" ht="24.95" customHeight="1">
      <c r="B4" s="19"/>
      <c r="D4" s="20" t="s">
        <v>124</v>
      </c>
      <c r="L4" s="19"/>
      <c r="M4" s="81" t="s">
        <v>10</v>
      </c>
      <c r="AT4" s="16" t="s">
        <v>3</v>
      </c>
    </row>
    <row r="5" spans="2:46" ht="6.95" customHeight="1">
      <c r="B5" s="19"/>
      <c r="L5" s="19"/>
    </row>
    <row r="6" spans="2:46" ht="12" customHeight="1">
      <c r="B6" s="19"/>
      <c r="D6" s="25" t="s">
        <v>14</v>
      </c>
      <c r="L6" s="19"/>
    </row>
    <row r="7" spans="2:46" ht="16.5" customHeight="1">
      <c r="B7" s="19"/>
      <c r="E7" s="811" t="str">
        <f>'Rekapitulace stavby'!K6</f>
        <v>Výukový pavilon Lesovna</v>
      </c>
      <c r="F7" s="812"/>
      <c r="G7" s="812"/>
      <c r="H7" s="812"/>
      <c r="L7" s="19"/>
    </row>
    <row r="8" spans="2:46" s="1" customFormat="1" ht="12" customHeight="1">
      <c r="B8" s="28"/>
      <c r="D8" s="25" t="s">
        <v>137</v>
      </c>
      <c r="L8" s="28"/>
    </row>
    <row r="9" spans="2:46" s="1" customFormat="1" ht="16.5" customHeight="1">
      <c r="B9" s="28"/>
      <c r="E9" s="781" t="s">
        <v>918</v>
      </c>
      <c r="F9" s="813"/>
      <c r="G9" s="813"/>
      <c r="H9" s="813"/>
      <c r="L9" s="28"/>
    </row>
    <row r="10" spans="2:46" s="1" customFormat="1">
      <c r="B10" s="28"/>
      <c r="L10" s="28"/>
    </row>
    <row r="11" spans="2:46" s="1" customFormat="1" ht="12" customHeight="1">
      <c r="B11" s="28"/>
      <c r="D11" s="25" t="s">
        <v>16</v>
      </c>
      <c r="F11" s="23" t="s">
        <v>1</v>
      </c>
      <c r="I11" s="25" t="s">
        <v>17</v>
      </c>
      <c r="J11" s="23" t="s">
        <v>1</v>
      </c>
      <c r="L11" s="28"/>
    </row>
    <row r="12" spans="2:46" s="1" customFormat="1" ht="12" customHeight="1">
      <c r="B12" s="28"/>
      <c r="D12" s="25" t="s">
        <v>18</v>
      </c>
      <c r="F12" s="23" t="s">
        <v>19</v>
      </c>
      <c r="I12" s="25" t="s">
        <v>20</v>
      </c>
      <c r="J12" s="48">
        <f>'Rekapitulace stavby'!AN8</f>
        <v>45909</v>
      </c>
      <c r="L12" s="28"/>
    </row>
    <row r="13" spans="2:46" s="1" customFormat="1" ht="10.9" customHeight="1">
      <c r="B13" s="28"/>
      <c r="L13" s="28"/>
    </row>
    <row r="14" spans="2:46" s="1" customFormat="1" ht="12" customHeight="1">
      <c r="B14" s="28"/>
      <c r="D14" s="25" t="s">
        <v>21</v>
      </c>
      <c r="I14" s="25" t="s">
        <v>22</v>
      </c>
      <c r="J14" s="23" t="s">
        <v>1</v>
      </c>
      <c r="L14" s="28"/>
    </row>
    <row r="15" spans="2:46" s="1" customFormat="1" ht="18" customHeight="1">
      <c r="B15" s="28"/>
      <c r="E15" s="23" t="s">
        <v>23</v>
      </c>
      <c r="I15" s="25" t="s">
        <v>24</v>
      </c>
      <c r="J15" s="23" t="s">
        <v>1</v>
      </c>
      <c r="L15" s="28"/>
    </row>
    <row r="16" spans="2:46" s="1" customFormat="1" ht="6.95" customHeight="1">
      <c r="B16" s="28"/>
      <c r="L16" s="28"/>
    </row>
    <row r="17" spans="2:12" s="1" customFormat="1" ht="12" customHeight="1">
      <c r="B17" s="28"/>
      <c r="D17" s="25" t="s">
        <v>25</v>
      </c>
      <c r="I17" s="25" t="s">
        <v>22</v>
      </c>
      <c r="J17" s="23" t="str">
        <f>'Rekapitulace stavby'!AN13</f>
        <v/>
      </c>
      <c r="L17" s="28"/>
    </row>
    <row r="18" spans="2:12" s="1" customFormat="1" ht="18" customHeight="1">
      <c r="B18" s="28"/>
      <c r="E18" s="787" t="str">
        <f>'Rekapitulace stavby'!E14</f>
        <v xml:space="preserve"> </v>
      </c>
      <c r="F18" s="787"/>
      <c r="G18" s="787"/>
      <c r="H18" s="787"/>
      <c r="I18" s="25" t="s">
        <v>24</v>
      </c>
      <c r="J18" s="23" t="str">
        <f>'Rekapitulace stavby'!AN14</f>
        <v/>
      </c>
      <c r="L18" s="28"/>
    </row>
    <row r="19" spans="2:12" s="1" customFormat="1" ht="6.95" customHeight="1">
      <c r="B19" s="28"/>
      <c r="L19" s="28"/>
    </row>
    <row r="20" spans="2:12" s="1" customFormat="1" ht="12" customHeight="1">
      <c r="B20" s="28"/>
      <c r="D20" s="25" t="s">
        <v>27</v>
      </c>
      <c r="I20" s="25" t="s">
        <v>22</v>
      </c>
      <c r="J20" s="23" t="s">
        <v>1</v>
      </c>
      <c r="L20" s="28"/>
    </row>
    <row r="21" spans="2:12" s="1" customFormat="1" ht="18" customHeight="1">
      <c r="B21" s="28"/>
      <c r="E21" s="23" t="s">
        <v>28</v>
      </c>
      <c r="I21" s="25" t="s">
        <v>24</v>
      </c>
      <c r="J21" s="23" t="s">
        <v>1</v>
      </c>
      <c r="L21" s="28"/>
    </row>
    <row r="22" spans="2:12" s="1" customFormat="1" ht="6.95" customHeight="1">
      <c r="B22" s="28"/>
      <c r="L22" s="28"/>
    </row>
    <row r="23" spans="2:12" s="1" customFormat="1" ht="12" customHeight="1">
      <c r="B23" s="28"/>
      <c r="D23" s="25" t="s">
        <v>30</v>
      </c>
      <c r="I23" s="25" t="s">
        <v>22</v>
      </c>
      <c r="J23" s="23" t="s">
        <v>1</v>
      </c>
      <c r="L23" s="28"/>
    </row>
    <row r="24" spans="2:12" s="1" customFormat="1" ht="18" customHeight="1">
      <c r="B24" s="28"/>
      <c r="E24" s="23" t="s">
        <v>31</v>
      </c>
      <c r="I24" s="25" t="s">
        <v>24</v>
      </c>
      <c r="J24" s="23" t="s">
        <v>1</v>
      </c>
      <c r="L24" s="28"/>
    </row>
    <row r="25" spans="2:12" s="1" customFormat="1" ht="6.95" customHeight="1">
      <c r="B25" s="28"/>
      <c r="L25" s="28"/>
    </row>
    <row r="26" spans="2:12" s="1" customFormat="1" ht="12" customHeight="1">
      <c r="B26" s="28"/>
      <c r="D26" s="25" t="s">
        <v>32</v>
      </c>
      <c r="L26" s="28"/>
    </row>
    <row r="27" spans="2:12" s="7" customFormat="1" ht="16.5" customHeight="1">
      <c r="B27" s="82"/>
      <c r="E27" s="790" t="s">
        <v>1</v>
      </c>
      <c r="F27" s="790"/>
      <c r="G27" s="790"/>
      <c r="H27" s="790"/>
      <c r="L27" s="82"/>
    </row>
    <row r="28" spans="2:12" s="1" customFormat="1" ht="6.95" customHeight="1">
      <c r="B28" s="28"/>
      <c r="L28" s="28"/>
    </row>
    <row r="29" spans="2:12" s="1" customFormat="1" ht="6.95" customHeight="1">
      <c r="B29" s="28"/>
      <c r="D29" s="49"/>
      <c r="E29" s="49"/>
      <c r="F29" s="49"/>
      <c r="G29" s="49"/>
      <c r="H29" s="49"/>
      <c r="I29" s="49"/>
      <c r="J29" s="49"/>
      <c r="K29" s="49"/>
      <c r="L29" s="28"/>
    </row>
    <row r="30" spans="2:12" s="1" customFormat="1" ht="14.45" customHeight="1">
      <c r="B30" s="28"/>
      <c r="D30" s="23" t="s">
        <v>148</v>
      </c>
      <c r="J30" s="83">
        <f>J96</f>
        <v>0</v>
      </c>
      <c r="L30" s="28"/>
    </row>
    <row r="31" spans="2:12" s="1" customFormat="1" ht="14.45" customHeight="1">
      <c r="B31" s="28"/>
      <c r="D31" s="84" t="s">
        <v>149</v>
      </c>
      <c r="J31" s="83">
        <f>J101</f>
        <v>0</v>
      </c>
      <c r="L31" s="28"/>
    </row>
    <row r="32" spans="2:12" s="1" customFormat="1" ht="25.35" customHeight="1">
      <c r="B32" s="28"/>
      <c r="D32" s="85" t="s">
        <v>33</v>
      </c>
      <c r="J32" s="62">
        <f>ROUND(J30 + J31, 2)</f>
        <v>0</v>
      </c>
      <c r="L32" s="28"/>
    </row>
    <row r="33" spans="2:12" s="1" customFormat="1" ht="6.95" customHeight="1">
      <c r="B33" s="28"/>
      <c r="D33" s="49"/>
      <c r="E33" s="49"/>
      <c r="F33" s="49"/>
      <c r="G33" s="49"/>
      <c r="H33" s="49"/>
      <c r="I33" s="49"/>
      <c r="J33" s="49"/>
      <c r="K33" s="49"/>
      <c r="L33" s="28"/>
    </row>
    <row r="34" spans="2:12" s="1" customFormat="1" ht="14.45" customHeight="1">
      <c r="B34" s="28"/>
      <c r="F34" s="31" t="s">
        <v>35</v>
      </c>
      <c r="I34" s="31" t="s">
        <v>34</v>
      </c>
      <c r="J34" s="31" t="s">
        <v>36</v>
      </c>
      <c r="L34" s="28"/>
    </row>
    <row r="35" spans="2:12" s="1" customFormat="1" ht="14.45" customHeight="1">
      <c r="B35" s="28"/>
      <c r="D35" s="51" t="s">
        <v>37</v>
      </c>
      <c r="E35" s="25" t="s">
        <v>38</v>
      </c>
      <c r="F35" s="86">
        <f>ROUND((SUM(BE101:BE106) + SUM(BE126:BE129)),  2)</f>
        <v>0</v>
      </c>
      <c r="I35" s="87">
        <v>0.21</v>
      </c>
      <c r="J35" s="86">
        <f>ROUND(((SUM(BE101:BE106) + SUM(BE126:BE129))*I35),  2)</f>
        <v>0</v>
      </c>
      <c r="L35" s="28"/>
    </row>
    <row r="36" spans="2:12" s="1" customFormat="1" ht="14.45" customHeight="1">
      <c r="B36" s="28"/>
      <c r="E36" s="25" t="s">
        <v>39</v>
      </c>
      <c r="F36" s="86">
        <f>ROUND((SUM(BF101:BF106) + SUM(BF126:BF129)),  2)</f>
        <v>0</v>
      </c>
      <c r="I36" s="87">
        <v>0.12</v>
      </c>
      <c r="J36" s="86">
        <f>ROUND(((SUM(BF101:BF106) + SUM(BF126:BF129))*I36),  2)</f>
        <v>0</v>
      </c>
      <c r="L36" s="28"/>
    </row>
    <row r="37" spans="2:12" s="1" customFormat="1" ht="14.45" hidden="1" customHeight="1">
      <c r="B37" s="28"/>
      <c r="E37" s="25" t="s">
        <v>40</v>
      </c>
      <c r="F37" s="86">
        <f>ROUND((SUM(BG101:BG106) + SUM(BG126:BG129)),  2)</f>
        <v>0</v>
      </c>
      <c r="I37" s="87">
        <v>0.21</v>
      </c>
      <c r="J37" s="86">
        <f>0</f>
        <v>0</v>
      </c>
      <c r="L37" s="28"/>
    </row>
    <row r="38" spans="2:12" s="1" customFormat="1" ht="14.45" hidden="1" customHeight="1">
      <c r="B38" s="28"/>
      <c r="E38" s="25" t="s">
        <v>41</v>
      </c>
      <c r="F38" s="86">
        <f>ROUND((SUM(BH101:BH106) + SUM(BH126:BH129)),  2)</f>
        <v>0</v>
      </c>
      <c r="I38" s="87">
        <v>0.12</v>
      </c>
      <c r="J38" s="86">
        <f>0</f>
        <v>0</v>
      </c>
      <c r="L38" s="28"/>
    </row>
    <row r="39" spans="2:12" s="1" customFormat="1" ht="14.45" hidden="1" customHeight="1">
      <c r="B39" s="28"/>
      <c r="E39" s="25" t="s">
        <v>42</v>
      </c>
      <c r="F39" s="86">
        <f>ROUND((SUM(BI101:BI106) + SUM(BI126:BI129)),  2)</f>
        <v>0</v>
      </c>
      <c r="I39" s="87">
        <v>0</v>
      </c>
      <c r="J39" s="86">
        <f>0</f>
        <v>0</v>
      </c>
      <c r="L39" s="28"/>
    </row>
    <row r="40" spans="2:12" s="1" customFormat="1" ht="6.95" customHeight="1">
      <c r="B40" s="28"/>
      <c r="L40" s="28"/>
    </row>
    <row r="41" spans="2:12" s="1" customFormat="1" ht="25.35" customHeight="1">
      <c r="B41" s="28"/>
      <c r="C41" s="88"/>
      <c r="D41" s="89" t="s">
        <v>43</v>
      </c>
      <c r="E41" s="53"/>
      <c r="F41" s="53"/>
      <c r="G41" s="90" t="s">
        <v>44</v>
      </c>
      <c r="H41" s="91" t="s">
        <v>45</v>
      </c>
      <c r="I41" s="53"/>
      <c r="J41" s="92">
        <f>SUM(J32:J39)</f>
        <v>0</v>
      </c>
      <c r="K41" s="93"/>
      <c r="L41" s="28"/>
    </row>
    <row r="42" spans="2:12" s="1" customFormat="1" ht="14.45" customHeight="1">
      <c r="B42" s="28"/>
      <c r="L42" s="28"/>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28"/>
      <c r="D50" s="37" t="s">
        <v>46</v>
      </c>
      <c r="E50" s="38"/>
      <c r="F50" s="38"/>
      <c r="G50" s="37" t="s">
        <v>47</v>
      </c>
      <c r="H50" s="38"/>
      <c r="I50" s="38"/>
      <c r="J50" s="38"/>
      <c r="K50" s="38"/>
      <c r="L50" s="28"/>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2.75">
      <c r="B61" s="28"/>
      <c r="D61" s="39" t="s">
        <v>48</v>
      </c>
      <c r="E61" s="30"/>
      <c r="F61" s="94" t="s">
        <v>49</v>
      </c>
      <c r="G61" s="39" t="s">
        <v>48</v>
      </c>
      <c r="H61" s="30"/>
      <c r="I61" s="30"/>
      <c r="J61" s="95" t="s">
        <v>49</v>
      </c>
      <c r="K61" s="30"/>
      <c r="L61" s="28"/>
    </row>
    <row r="62" spans="2:12">
      <c r="B62" s="19"/>
      <c r="L62" s="19"/>
    </row>
    <row r="63" spans="2:12">
      <c r="B63" s="19"/>
      <c r="L63" s="19"/>
    </row>
    <row r="64" spans="2:12">
      <c r="B64" s="19"/>
      <c r="L64" s="19"/>
    </row>
    <row r="65" spans="2:12" s="1" customFormat="1" ht="12.75">
      <c r="B65" s="28"/>
      <c r="D65" s="37" t="s">
        <v>50</v>
      </c>
      <c r="E65" s="38"/>
      <c r="F65" s="38"/>
      <c r="G65" s="37" t="s">
        <v>51</v>
      </c>
      <c r="H65" s="38"/>
      <c r="I65" s="38"/>
      <c r="J65" s="38"/>
      <c r="K65" s="38"/>
      <c r="L65" s="28"/>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2.75">
      <c r="B76" s="28"/>
      <c r="D76" s="39" t="s">
        <v>48</v>
      </c>
      <c r="E76" s="30"/>
      <c r="F76" s="94" t="s">
        <v>49</v>
      </c>
      <c r="G76" s="39" t="s">
        <v>48</v>
      </c>
      <c r="H76" s="30"/>
      <c r="I76" s="30"/>
      <c r="J76" s="95" t="s">
        <v>49</v>
      </c>
      <c r="K76" s="30"/>
      <c r="L76" s="28"/>
    </row>
    <row r="77" spans="2:12" s="1" customFormat="1" ht="14.45" customHeight="1">
      <c r="B77" s="40"/>
      <c r="C77" s="41"/>
      <c r="D77" s="41"/>
      <c r="E77" s="41"/>
      <c r="F77" s="41"/>
      <c r="G77" s="41"/>
      <c r="H77" s="41"/>
      <c r="I77" s="41"/>
      <c r="J77" s="41"/>
      <c r="K77" s="41"/>
      <c r="L77" s="28"/>
    </row>
    <row r="81" spans="2:47" s="1" customFormat="1" ht="6.95" customHeight="1">
      <c r="B81" s="42"/>
      <c r="C81" s="43"/>
      <c r="D81" s="43"/>
      <c r="E81" s="43"/>
      <c r="F81" s="43"/>
      <c r="G81" s="43"/>
      <c r="H81" s="43"/>
      <c r="I81" s="43"/>
      <c r="J81" s="43"/>
      <c r="K81" s="43"/>
      <c r="L81" s="28"/>
    </row>
    <row r="82" spans="2:47" s="1" customFormat="1" ht="24.95" customHeight="1">
      <c r="B82" s="28"/>
      <c r="C82" s="20" t="s">
        <v>150</v>
      </c>
      <c r="L82" s="28"/>
    </row>
    <row r="83" spans="2:47" s="1" customFormat="1" ht="6.95" customHeight="1">
      <c r="B83" s="28"/>
      <c r="L83" s="28"/>
    </row>
    <row r="84" spans="2:47" s="1" customFormat="1" ht="12" customHeight="1">
      <c r="B84" s="28"/>
      <c r="C84" s="25" t="s">
        <v>14</v>
      </c>
      <c r="L84" s="28"/>
    </row>
    <row r="85" spans="2:47" s="1" customFormat="1" ht="16.5" customHeight="1">
      <c r="B85" s="28"/>
      <c r="E85" s="811" t="str">
        <f>E7</f>
        <v>Výukový pavilon Lesovna</v>
      </c>
      <c r="F85" s="812"/>
      <c r="G85" s="812"/>
      <c r="H85" s="812"/>
      <c r="L85" s="28"/>
    </row>
    <row r="86" spans="2:47" s="1" customFormat="1" ht="12" customHeight="1">
      <c r="B86" s="28"/>
      <c r="C86" s="25" t="s">
        <v>137</v>
      </c>
      <c r="L86" s="28"/>
    </row>
    <row r="87" spans="2:47" s="1" customFormat="1" ht="16.5" customHeight="1">
      <c r="B87" s="28"/>
      <c r="E87" s="781" t="str">
        <f>E9</f>
        <v>202504N - 14-Závlahový systém</v>
      </c>
      <c r="F87" s="813"/>
      <c r="G87" s="813"/>
      <c r="H87" s="813"/>
      <c r="L87" s="28"/>
    </row>
    <row r="88" spans="2:47" s="1" customFormat="1" ht="6.95" customHeight="1">
      <c r="B88" s="28"/>
      <c r="L88" s="28"/>
    </row>
    <row r="89" spans="2:47" s="1" customFormat="1" ht="12" customHeight="1">
      <c r="B89" s="28"/>
      <c r="C89" s="25" t="s">
        <v>18</v>
      </c>
      <c r="F89" s="23" t="str">
        <f>F12</f>
        <v>Areál ČZU, p.č. 1627/1, Suchdol</v>
      </c>
      <c r="I89" s="25" t="s">
        <v>20</v>
      </c>
      <c r="J89" s="48">
        <f>IF(J12="","",J12)</f>
        <v>45909</v>
      </c>
      <c r="L89" s="28"/>
    </row>
    <row r="90" spans="2:47" s="1" customFormat="1" ht="6.95" customHeight="1">
      <c r="B90" s="28"/>
      <c r="L90" s="28"/>
    </row>
    <row r="91" spans="2:47" s="1" customFormat="1" ht="15.2" customHeight="1">
      <c r="B91" s="28"/>
      <c r="C91" s="25" t="s">
        <v>21</v>
      </c>
      <c r="F91" s="23" t="str">
        <f>E15</f>
        <v>ČZU v Praze, Kamýcká 129, P6</v>
      </c>
      <c r="I91" s="25" t="s">
        <v>27</v>
      </c>
      <c r="J91" s="26" t="str">
        <f>E21</f>
        <v>MJÖLKING s.r.o.</v>
      </c>
      <c r="L91" s="28"/>
    </row>
    <row r="92" spans="2:47" s="1" customFormat="1" ht="15.2" customHeight="1">
      <c r="B92" s="28"/>
      <c r="C92" s="25" t="s">
        <v>25</v>
      </c>
      <c r="F92" s="23" t="str">
        <f>IF(E18="","",E18)</f>
        <v xml:space="preserve"> </v>
      </c>
      <c r="I92" s="25" t="s">
        <v>30</v>
      </c>
      <c r="J92" s="26" t="str">
        <f>E24</f>
        <v>Ing. Martin Macoun</v>
      </c>
      <c r="L92" s="28"/>
    </row>
    <row r="93" spans="2:47" s="1" customFormat="1" ht="10.35" customHeight="1">
      <c r="B93" s="28"/>
      <c r="L93" s="28"/>
    </row>
    <row r="94" spans="2:47" s="1" customFormat="1" ht="29.25" customHeight="1">
      <c r="B94" s="28"/>
      <c r="C94" s="96" t="s">
        <v>151</v>
      </c>
      <c r="D94" s="88"/>
      <c r="E94" s="88"/>
      <c r="F94" s="88"/>
      <c r="G94" s="88"/>
      <c r="H94" s="88"/>
      <c r="I94" s="88"/>
      <c r="J94" s="97" t="s">
        <v>152</v>
      </c>
      <c r="K94" s="88"/>
      <c r="L94" s="28"/>
    </row>
    <row r="95" spans="2:47" s="1" customFormat="1" ht="10.35" customHeight="1">
      <c r="B95" s="28"/>
      <c r="L95" s="28"/>
    </row>
    <row r="96" spans="2:47" s="1" customFormat="1" ht="22.9" customHeight="1">
      <c r="B96" s="28"/>
      <c r="C96" s="98" t="s">
        <v>153</v>
      </c>
      <c r="J96" s="62">
        <f>J126</f>
        <v>0</v>
      </c>
      <c r="L96" s="28"/>
      <c r="AU96" s="16" t="s">
        <v>154</v>
      </c>
    </row>
    <row r="97" spans="2:65" s="8" customFormat="1" ht="24.95" customHeight="1">
      <c r="B97" s="99"/>
      <c r="D97" s="100" t="s">
        <v>160</v>
      </c>
      <c r="E97" s="101"/>
      <c r="F97" s="101"/>
      <c r="G97" s="101"/>
      <c r="H97" s="101"/>
      <c r="I97" s="101"/>
      <c r="J97" s="102">
        <f>J127</f>
        <v>0</v>
      </c>
      <c r="L97" s="99"/>
    </row>
    <row r="98" spans="2:65" s="9" customFormat="1" ht="19.899999999999999" customHeight="1">
      <c r="B98" s="103"/>
      <c r="D98" s="104" t="s">
        <v>919</v>
      </c>
      <c r="E98" s="105"/>
      <c r="F98" s="105"/>
      <c r="G98" s="105"/>
      <c r="H98" s="105"/>
      <c r="I98" s="105"/>
      <c r="J98" s="106">
        <f>J128</f>
        <v>0</v>
      </c>
      <c r="L98" s="103"/>
    </row>
    <row r="99" spans="2:65" s="1" customFormat="1" ht="21.75" customHeight="1">
      <c r="B99" s="28"/>
      <c r="L99" s="28"/>
    </row>
    <row r="100" spans="2:65" s="1" customFormat="1" ht="6.95" customHeight="1">
      <c r="B100" s="28"/>
      <c r="L100" s="28"/>
    </row>
    <row r="101" spans="2:65" s="1" customFormat="1" ht="29.25" customHeight="1">
      <c r="B101" s="28"/>
      <c r="C101" s="98" t="s">
        <v>172</v>
      </c>
      <c r="J101" s="107">
        <f>ROUND(J102 + J103 + J104 + J105,2)</f>
        <v>0</v>
      </c>
      <c r="L101" s="28"/>
      <c r="N101" s="108" t="s">
        <v>37</v>
      </c>
    </row>
    <row r="102" spans="2:65" s="1" customFormat="1" ht="18" customHeight="1">
      <c r="B102" s="109"/>
      <c r="C102" s="110"/>
      <c r="D102" s="814" t="s">
        <v>173</v>
      </c>
      <c r="E102" s="814"/>
      <c r="F102" s="814"/>
      <c r="G102" s="110"/>
      <c r="H102" s="110"/>
      <c r="I102" s="110"/>
      <c r="J102" s="111"/>
      <c r="K102" s="110"/>
      <c r="L102" s="109"/>
      <c r="M102" s="110"/>
      <c r="N102" s="112" t="s">
        <v>38</v>
      </c>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0"/>
      <c r="AM102" s="110"/>
      <c r="AN102" s="110"/>
      <c r="AO102" s="110"/>
      <c r="AP102" s="110"/>
      <c r="AQ102" s="110"/>
      <c r="AR102" s="110"/>
      <c r="AS102" s="110"/>
      <c r="AT102" s="110"/>
      <c r="AU102" s="110"/>
      <c r="AV102" s="110"/>
      <c r="AW102" s="110"/>
      <c r="AX102" s="110"/>
      <c r="AY102" s="113" t="s">
        <v>174</v>
      </c>
      <c r="AZ102" s="110"/>
      <c r="BA102" s="110"/>
      <c r="BB102" s="110"/>
      <c r="BC102" s="110"/>
      <c r="BD102" s="110"/>
      <c r="BE102" s="114">
        <f>IF(N102="základní",J102,0)</f>
        <v>0</v>
      </c>
      <c r="BF102" s="114">
        <f>IF(N102="snížená",J102,0)</f>
        <v>0</v>
      </c>
      <c r="BG102" s="114">
        <f>IF(N102="zákl. přenesená",J102,0)</f>
        <v>0</v>
      </c>
      <c r="BH102" s="114">
        <f>IF(N102="sníž. přenesená",J102,0)</f>
        <v>0</v>
      </c>
      <c r="BI102" s="114">
        <f>IF(N102="nulová",J102,0)</f>
        <v>0</v>
      </c>
      <c r="BJ102" s="113" t="s">
        <v>81</v>
      </c>
      <c r="BK102" s="110"/>
      <c r="BL102" s="110"/>
      <c r="BM102" s="110"/>
    </row>
    <row r="103" spans="2:65" s="1" customFormat="1" ht="18" customHeight="1">
      <c r="B103" s="109"/>
      <c r="C103" s="110"/>
      <c r="D103" s="814" t="s">
        <v>175</v>
      </c>
      <c r="E103" s="814"/>
      <c r="F103" s="814"/>
      <c r="G103" s="110"/>
      <c r="H103" s="110"/>
      <c r="I103" s="110"/>
      <c r="J103" s="111"/>
      <c r="K103" s="110"/>
      <c r="L103" s="109"/>
      <c r="M103" s="110"/>
      <c r="N103" s="112" t="s">
        <v>38</v>
      </c>
      <c r="O103" s="110"/>
      <c r="P103" s="110"/>
      <c r="Q103" s="110"/>
      <c r="R103" s="110"/>
      <c r="S103" s="110"/>
      <c r="T103" s="110"/>
      <c r="U103" s="110"/>
      <c r="V103" s="110"/>
      <c r="W103" s="110"/>
      <c r="X103" s="110"/>
      <c r="Y103" s="110"/>
      <c r="Z103" s="110"/>
      <c r="AA103" s="110"/>
      <c r="AB103" s="110"/>
      <c r="AC103" s="110"/>
      <c r="AD103" s="110"/>
      <c r="AE103" s="110"/>
      <c r="AF103" s="110"/>
      <c r="AG103" s="110"/>
      <c r="AH103" s="110"/>
      <c r="AI103" s="110"/>
      <c r="AJ103" s="110"/>
      <c r="AK103" s="110"/>
      <c r="AL103" s="110"/>
      <c r="AM103" s="110"/>
      <c r="AN103" s="110"/>
      <c r="AO103" s="110"/>
      <c r="AP103" s="110"/>
      <c r="AQ103" s="110"/>
      <c r="AR103" s="110"/>
      <c r="AS103" s="110"/>
      <c r="AT103" s="110"/>
      <c r="AU103" s="110"/>
      <c r="AV103" s="110"/>
      <c r="AW103" s="110"/>
      <c r="AX103" s="110"/>
      <c r="AY103" s="113" t="s">
        <v>174</v>
      </c>
      <c r="AZ103" s="110"/>
      <c r="BA103" s="110"/>
      <c r="BB103" s="110"/>
      <c r="BC103" s="110"/>
      <c r="BD103" s="110"/>
      <c r="BE103" s="114">
        <f>IF(N103="základní",J103,0)</f>
        <v>0</v>
      </c>
      <c r="BF103" s="114">
        <f>IF(N103="snížená",J103,0)</f>
        <v>0</v>
      </c>
      <c r="BG103" s="114">
        <f>IF(N103="zákl. přenesená",J103,0)</f>
        <v>0</v>
      </c>
      <c r="BH103" s="114">
        <f>IF(N103="sníž. přenesená",J103,0)</f>
        <v>0</v>
      </c>
      <c r="BI103" s="114">
        <f>IF(N103="nulová",J103,0)</f>
        <v>0</v>
      </c>
      <c r="BJ103" s="113" t="s">
        <v>81</v>
      </c>
      <c r="BK103" s="110"/>
      <c r="BL103" s="110"/>
      <c r="BM103" s="110"/>
    </row>
    <row r="104" spans="2:65" s="1" customFormat="1" ht="18" customHeight="1">
      <c r="B104" s="109"/>
      <c r="C104" s="110"/>
      <c r="D104" s="814" t="s">
        <v>176</v>
      </c>
      <c r="E104" s="814"/>
      <c r="F104" s="814"/>
      <c r="G104" s="110"/>
      <c r="H104" s="110"/>
      <c r="I104" s="110"/>
      <c r="J104" s="111"/>
      <c r="K104" s="110"/>
      <c r="L104" s="109"/>
      <c r="M104" s="110"/>
      <c r="N104" s="112" t="s">
        <v>38</v>
      </c>
      <c r="O104" s="110"/>
      <c r="P104" s="110"/>
      <c r="Q104" s="110"/>
      <c r="R104" s="110"/>
      <c r="S104" s="110"/>
      <c r="T104" s="110"/>
      <c r="U104" s="110"/>
      <c r="V104" s="110"/>
      <c r="W104" s="110"/>
      <c r="X104" s="110"/>
      <c r="Y104" s="110"/>
      <c r="Z104" s="110"/>
      <c r="AA104" s="110"/>
      <c r="AB104" s="110"/>
      <c r="AC104" s="110"/>
      <c r="AD104" s="110"/>
      <c r="AE104" s="110"/>
      <c r="AF104" s="110"/>
      <c r="AG104" s="110"/>
      <c r="AH104" s="110"/>
      <c r="AI104" s="110"/>
      <c r="AJ104" s="110"/>
      <c r="AK104" s="110"/>
      <c r="AL104" s="110"/>
      <c r="AM104" s="110"/>
      <c r="AN104" s="110"/>
      <c r="AO104" s="110"/>
      <c r="AP104" s="110"/>
      <c r="AQ104" s="110"/>
      <c r="AR104" s="110"/>
      <c r="AS104" s="110"/>
      <c r="AT104" s="110"/>
      <c r="AU104" s="110"/>
      <c r="AV104" s="110"/>
      <c r="AW104" s="110"/>
      <c r="AX104" s="110"/>
      <c r="AY104" s="113" t="s">
        <v>174</v>
      </c>
      <c r="AZ104" s="110"/>
      <c r="BA104" s="110"/>
      <c r="BB104" s="110"/>
      <c r="BC104" s="110"/>
      <c r="BD104" s="110"/>
      <c r="BE104" s="114">
        <f>IF(N104="základní",J104,0)</f>
        <v>0</v>
      </c>
      <c r="BF104" s="114">
        <f>IF(N104="snížená",J104,0)</f>
        <v>0</v>
      </c>
      <c r="BG104" s="114">
        <f>IF(N104="zákl. přenesená",J104,0)</f>
        <v>0</v>
      </c>
      <c r="BH104" s="114">
        <f>IF(N104="sníž. přenesená",J104,0)</f>
        <v>0</v>
      </c>
      <c r="BI104" s="114">
        <f>IF(N104="nulová",J104,0)</f>
        <v>0</v>
      </c>
      <c r="BJ104" s="113" t="s">
        <v>81</v>
      </c>
      <c r="BK104" s="110"/>
      <c r="BL104" s="110"/>
      <c r="BM104" s="110"/>
    </row>
    <row r="105" spans="2:65" s="1" customFormat="1" ht="18" customHeight="1">
      <c r="B105" s="109"/>
      <c r="C105" s="110"/>
      <c r="D105" s="814" t="s">
        <v>177</v>
      </c>
      <c r="E105" s="814"/>
      <c r="F105" s="814"/>
      <c r="G105" s="110"/>
      <c r="H105" s="110"/>
      <c r="I105" s="110"/>
      <c r="J105" s="111"/>
      <c r="K105" s="110"/>
      <c r="L105" s="109"/>
      <c r="M105" s="110"/>
      <c r="N105" s="112" t="s">
        <v>38</v>
      </c>
      <c r="O105" s="110"/>
      <c r="P105" s="110"/>
      <c r="Q105" s="110"/>
      <c r="R105" s="110"/>
      <c r="S105" s="110"/>
      <c r="T105" s="110"/>
      <c r="U105" s="110"/>
      <c r="V105" s="110"/>
      <c r="W105" s="110"/>
      <c r="X105" s="110"/>
      <c r="Y105" s="110"/>
      <c r="Z105" s="110"/>
      <c r="AA105" s="110"/>
      <c r="AB105" s="110"/>
      <c r="AC105" s="110"/>
      <c r="AD105" s="110"/>
      <c r="AE105" s="110"/>
      <c r="AF105" s="110"/>
      <c r="AG105" s="110"/>
      <c r="AH105" s="110"/>
      <c r="AI105" s="110"/>
      <c r="AJ105" s="110"/>
      <c r="AK105" s="110"/>
      <c r="AL105" s="110"/>
      <c r="AM105" s="110"/>
      <c r="AN105" s="110"/>
      <c r="AO105" s="110"/>
      <c r="AP105" s="110"/>
      <c r="AQ105" s="110"/>
      <c r="AR105" s="110"/>
      <c r="AS105" s="110"/>
      <c r="AT105" s="110"/>
      <c r="AU105" s="110"/>
      <c r="AV105" s="110"/>
      <c r="AW105" s="110"/>
      <c r="AX105" s="110"/>
      <c r="AY105" s="113" t="s">
        <v>174</v>
      </c>
      <c r="AZ105" s="110"/>
      <c r="BA105" s="110"/>
      <c r="BB105" s="110"/>
      <c r="BC105" s="110"/>
      <c r="BD105" s="110"/>
      <c r="BE105" s="114">
        <f>IF(N105="základní",J105,0)</f>
        <v>0</v>
      </c>
      <c r="BF105" s="114">
        <f>IF(N105="snížená",J105,0)</f>
        <v>0</v>
      </c>
      <c r="BG105" s="114">
        <f>IF(N105="zákl. přenesená",J105,0)</f>
        <v>0</v>
      </c>
      <c r="BH105" s="114">
        <f>IF(N105="sníž. přenesená",J105,0)</f>
        <v>0</v>
      </c>
      <c r="BI105" s="114">
        <f>IF(N105="nulová",J105,0)</f>
        <v>0</v>
      </c>
      <c r="BJ105" s="113" t="s">
        <v>81</v>
      </c>
      <c r="BK105" s="110"/>
      <c r="BL105" s="110"/>
      <c r="BM105" s="110"/>
    </row>
    <row r="106" spans="2:65" s="1" customFormat="1" ht="18" customHeight="1">
      <c r="B106" s="28"/>
      <c r="L106" s="28"/>
    </row>
    <row r="107" spans="2:65" s="1" customFormat="1" ht="29.25" customHeight="1">
      <c r="B107" s="28"/>
      <c r="C107" s="115" t="s">
        <v>178</v>
      </c>
      <c r="D107" s="88"/>
      <c r="E107" s="88"/>
      <c r="F107" s="88"/>
      <c r="G107" s="88"/>
      <c r="H107" s="88"/>
      <c r="I107" s="88"/>
      <c r="J107" s="116">
        <f>ROUND(J96+J101,2)</f>
        <v>0</v>
      </c>
      <c r="K107" s="88"/>
      <c r="L107" s="28"/>
    </row>
    <row r="108" spans="2:65" s="1" customFormat="1" ht="6.95" customHeight="1">
      <c r="B108" s="40"/>
      <c r="C108" s="41"/>
      <c r="D108" s="41"/>
      <c r="E108" s="41"/>
      <c r="F108" s="41"/>
      <c r="G108" s="41"/>
      <c r="H108" s="41"/>
      <c r="I108" s="41"/>
      <c r="J108" s="41"/>
      <c r="K108" s="41"/>
      <c r="L108" s="28"/>
    </row>
    <row r="112" spans="2:65" s="1" customFormat="1" ht="6.95" customHeight="1">
      <c r="B112" s="42"/>
      <c r="C112" s="43"/>
      <c r="D112" s="43"/>
      <c r="E112" s="43"/>
      <c r="F112" s="43"/>
      <c r="G112" s="43"/>
      <c r="H112" s="43"/>
      <c r="I112" s="43"/>
      <c r="J112" s="43"/>
      <c r="K112" s="43"/>
      <c r="L112" s="28"/>
    </row>
    <row r="113" spans="2:63" s="1" customFormat="1" ht="24.95" customHeight="1">
      <c r="B113" s="28"/>
      <c r="C113" s="20" t="s">
        <v>179</v>
      </c>
      <c r="L113" s="28"/>
    </row>
    <row r="114" spans="2:63" s="1" customFormat="1" ht="6.95" customHeight="1">
      <c r="B114" s="28"/>
      <c r="L114" s="28"/>
    </row>
    <row r="115" spans="2:63" s="1" customFormat="1" ht="12" customHeight="1">
      <c r="B115" s="28"/>
      <c r="C115" s="25" t="s">
        <v>14</v>
      </c>
      <c r="L115" s="28"/>
    </row>
    <row r="116" spans="2:63" s="1" customFormat="1" ht="16.5" customHeight="1">
      <c r="B116" s="28"/>
      <c r="E116" s="811" t="str">
        <f>E7</f>
        <v>Výukový pavilon Lesovna</v>
      </c>
      <c r="F116" s="812"/>
      <c r="G116" s="812"/>
      <c r="H116" s="812"/>
      <c r="L116" s="28"/>
    </row>
    <row r="117" spans="2:63" s="1" customFormat="1" ht="12" customHeight="1">
      <c r="B117" s="28"/>
      <c r="C117" s="25" t="s">
        <v>137</v>
      </c>
      <c r="L117" s="28"/>
    </row>
    <row r="118" spans="2:63" s="1" customFormat="1" ht="16.5" customHeight="1">
      <c r="B118" s="28"/>
      <c r="E118" s="781" t="str">
        <f>E9</f>
        <v>202504N - 14-Závlahový systém</v>
      </c>
      <c r="F118" s="813"/>
      <c r="G118" s="813"/>
      <c r="H118" s="813"/>
      <c r="L118" s="28"/>
    </row>
    <row r="119" spans="2:63" s="1" customFormat="1" ht="6.95" customHeight="1">
      <c r="B119" s="28"/>
      <c r="L119" s="28"/>
    </row>
    <row r="120" spans="2:63" s="1" customFormat="1" ht="12" customHeight="1">
      <c r="B120" s="28"/>
      <c r="C120" s="25" t="s">
        <v>18</v>
      </c>
      <c r="F120" s="23" t="str">
        <f>F12</f>
        <v>Areál ČZU, p.č. 1627/1, Suchdol</v>
      </c>
      <c r="I120" s="25" t="s">
        <v>20</v>
      </c>
      <c r="J120" s="48">
        <f>IF(J12="","",J12)</f>
        <v>45909</v>
      </c>
      <c r="L120" s="28"/>
    </row>
    <row r="121" spans="2:63" s="1" customFormat="1" ht="6.95" customHeight="1">
      <c r="B121" s="28"/>
      <c r="L121" s="28"/>
    </row>
    <row r="122" spans="2:63" s="1" customFormat="1" ht="15.2" customHeight="1">
      <c r="B122" s="28"/>
      <c r="C122" s="25" t="s">
        <v>21</v>
      </c>
      <c r="F122" s="23" t="str">
        <f>E15</f>
        <v>ČZU v Praze, Kamýcká 129, P6</v>
      </c>
      <c r="I122" s="25" t="s">
        <v>27</v>
      </c>
      <c r="J122" s="26" t="str">
        <f>E21</f>
        <v>MJÖLKING s.r.o.</v>
      </c>
      <c r="L122" s="28"/>
    </row>
    <row r="123" spans="2:63" s="1" customFormat="1" ht="15.2" customHeight="1">
      <c r="B123" s="28"/>
      <c r="C123" s="25" t="s">
        <v>25</v>
      </c>
      <c r="F123" s="23" t="str">
        <f>IF(E18="","",E18)</f>
        <v xml:space="preserve"> </v>
      </c>
      <c r="I123" s="25" t="s">
        <v>30</v>
      </c>
      <c r="J123" s="26" t="str">
        <f>E24</f>
        <v>Ing. Martin Macoun</v>
      </c>
      <c r="L123" s="28"/>
    </row>
    <row r="124" spans="2:63" s="1" customFormat="1" ht="10.35" customHeight="1">
      <c r="B124" s="28"/>
      <c r="L124" s="28"/>
    </row>
    <row r="125" spans="2:63" s="10" customFormat="1" ht="29.25" customHeight="1">
      <c r="B125" s="117"/>
      <c r="C125" s="118" t="s">
        <v>180</v>
      </c>
      <c r="D125" s="119" t="s">
        <v>58</v>
      </c>
      <c r="E125" s="119" t="s">
        <v>54</v>
      </c>
      <c r="F125" s="119" t="s">
        <v>55</v>
      </c>
      <c r="G125" s="119" t="s">
        <v>181</v>
      </c>
      <c r="H125" s="119" t="s">
        <v>182</v>
      </c>
      <c r="I125" s="119" t="s">
        <v>183</v>
      </c>
      <c r="J125" s="120" t="s">
        <v>152</v>
      </c>
      <c r="K125" s="121" t="s">
        <v>184</v>
      </c>
      <c r="L125" s="117"/>
      <c r="M125" s="55" t="s">
        <v>1</v>
      </c>
      <c r="N125" s="56" t="s">
        <v>37</v>
      </c>
      <c r="O125" s="56" t="s">
        <v>185</v>
      </c>
      <c r="P125" s="56" t="s">
        <v>186</v>
      </c>
      <c r="Q125" s="56" t="s">
        <v>187</v>
      </c>
      <c r="R125" s="56" t="s">
        <v>188</v>
      </c>
      <c r="S125" s="56" t="s">
        <v>189</v>
      </c>
      <c r="T125" s="57" t="s">
        <v>190</v>
      </c>
    </row>
    <row r="126" spans="2:63" s="1" customFormat="1" ht="22.9" customHeight="1">
      <c r="B126" s="28"/>
      <c r="C126" s="60" t="s">
        <v>191</v>
      </c>
      <c r="J126" s="122">
        <f>BK126</f>
        <v>0</v>
      </c>
      <c r="L126" s="28"/>
      <c r="M126" s="58"/>
      <c r="N126" s="49"/>
      <c r="O126" s="49"/>
      <c r="P126" s="123">
        <f>P127</f>
        <v>0</v>
      </c>
      <c r="Q126" s="49"/>
      <c r="R126" s="123">
        <f>R127</f>
        <v>0</v>
      </c>
      <c r="S126" s="49"/>
      <c r="T126" s="124">
        <f>T127</f>
        <v>0</v>
      </c>
      <c r="AT126" s="16" t="s">
        <v>72</v>
      </c>
      <c r="AU126" s="16" t="s">
        <v>154</v>
      </c>
      <c r="BK126" s="125">
        <f>BK127</f>
        <v>0</v>
      </c>
    </row>
    <row r="127" spans="2:63" s="11" customFormat="1" ht="25.9" customHeight="1">
      <c r="B127" s="126"/>
      <c r="D127" s="127" t="s">
        <v>72</v>
      </c>
      <c r="E127" s="128" t="s">
        <v>276</v>
      </c>
      <c r="F127" s="128" t="s">
        <v>277</v>
      </c>
      <c r="J127" s="129">
        <f>BK127</f>
        <v>0</v>
      </c>
      <c r="L127" s="126"/>
      <c r="M127" s="130"/>
      <c r="P127" s="131">
        <f>P128</f>
        <v>0</v>
      </c>
      <c r="R127" s="131">
        <f>R128</f>
        <v>0</v>
      </c>
      <c r="T127" s="132">
        <f>T128</f>
        <v>0</v>
      </c>
      <c r="AR127" s="127" t="s">
        <v>83</v>
      </c>
      <c r="AT127" s="133" t="s">
        <v>72</v>
      </c>
      <c r="AU127" s="133" t="s">
        <v>73</v>
      </c>
      <c r="AY127" s="127" t="s">
        <v>194</v>
      </c>
      <c r="BK127" s="134">
        <f>BK128</f>
        <v>0</v>
      </c>
    </row>
    <row r="128" spans="2:63" s="11" customFormat="1" ht="22.9" customHeight="1">
      <c r="B128" s="126"/>
      <c r="D128" s="127" t="s">
        <v>72</v>
      </c>
      <c r="E128" s="135" t="s">
        <v>920</v>
      </c>
      <c r="F128" s="135" t="s">
        <v>921</v>
      </c>
      <c r="J128" s="136">
        <f>BK128</f>
        <v>0</v>
      </c>
      <c r="L128" s="126"/>
      <c r="M128" s="130"/>
      <c r="P128" s="131">
        <f>P129</f>
        <v>0</v>
      </c>
      <c r="R128" s="131">
        <f>R129</f>
        <v>0</v>
      </c>
      <c r="T128" s="132">
        <f>T129</f>
        <v>0</v>
      </c>
      <c r="AR128" s="127" t="s">
        <v>83</v>
      </c>
      <c r="AT128" s="133" t="s">
        <v>72</v>
      </c>
      <c r="AU128" s="133" t="s">
        <v>81</v>
      </c>
      <c r="AY128" s="127" t="s">
        <v>194</v>
      </c>
      <c r="BK128" s="134">
        <f>BK129</f>
        <v>0</v>
      </c>
    </row>
    <row r="129" spans="2:65" s="1" customFormat="1" ht="16.5" customHeight="1">
      <c r="B129" s="109"/>
      <c r="C129" s="137" t="s">
        <v>81</v>
      </c>
      <c r="D129" s="137" t="s">
        <v>197</v>
      </c>
      <c r="E129" s="138" t="s">
        <v>922</v>
      </c>
      <c r="F129" s="139" t="s">
        <v>923</v>
      </c>
      <c r="G129" s="140" t="s">
        <v>662</v>
      </c>
      <c r="H129" s="141">
        <v>1</v>
      </c>
      <c r="I129" s="142">
        <f>ZAVLAHA!G55</f>
        <v>0</v>
      </c>
      <c r="J129" s="142">
        <f>ROUND(I129*H129,2)</f>
        <v>0</v>
      </c>
      <c r="K129" s="143"/>
      <c r="L129" s="28"/>
      <c r="M129" s="177" t="s">
        <v>1</v>
      </c>
      <c r="N129" s="178" t="s">
        <v>38</v>
      </c>
      <c r="O129" s="179">
        <v>0</v>
      </c>
      <c r="P129" s="179">
        <f>O129*H129</f>
        <v>0</v>
      </c>
      <c r="Q129" s="179">
        <v>0</v>
      </c>
      <c r="R129" s="179">
        <f>Q129*H129</f>
        <v>0</v>
      </c>
      <c r="S129" s="179">
        <v>0</v>
      </c>
      <c r="T129" s="180">
        <f>S129*H129</f>
        <v>0</v>
      </c>
      <c r="AR129" s="147" t="s">
        <v>283</v>
      </c>
      <c r="AT129" s="147" t="s">
        <v>197</v>
      </c>
      <c r="AU129" s="147" t="s">
        <v>83</v>
      </c>
      <c r="AY129" s="16" t="s">
        <v>194</v>
      </c>
      <c r="BE129" s="148">
        <f>IF(N129="základní",J129,0)</f>
        <v>0</v>
      </c>
      <c r="BF129" s="148">
        <f>IF(N129="snížená",J129,0)</f>
        <v>0</v>
      </c>
      <c r="BG129" s="148">
        <f>IF(N129="zákl. přenesená",J129,0)</f>
        <v>0</v>
      </c>
      <c r="BH129" s="148">
        <f>IF(N129="sníž. přenesená",J129,0)</f>
        <v>0</v>
      </c>
      <c r="BI129" s="148">
        <f>IF(N129="nulová",J129,0)</f>
        <v>0</v>
      </c>
      <c r="BJ129" s="16" t="s">
        <v>81</v>
      </c>
      <c r="BK129" s="148">
        <f>ROUND(I129*H129,2)</f>
        <v>0</v>
      </c>
      <c r="BL129" s="16" t="s">
        <v>283</v>
      </c>
      <c r="BM129" s="147" t="s">
        <v>924</v>
      </c>
    </row>
    <row r="130" spans="2:65" s="1" customFormat="1" ht="6.95" customHeight="1">
      <c r="B130" s="40"/>
      <c r="C130" s="41"/>
      <c r="D130" s="41"/>
      <c r="E130" s="41"/>
      <c r="F130" s="41"/>
      <c r="G130" s="41"/>
      <c r="H130" s="41"/>
      <c r="I130" s="41"/>
      <c r="J130" s="41"/>
      <c r="K130" s="41"/>
      <c r="L130" s="28"/>
    </row>
  </sheetData>
  <autoFilter ref="C125:K129" xr:uid="{00000000-0009-0000-0000-00000A000000}"/>
  <mergeCells count="13">
    <mergeCell ref="E116:H116"/>
    <mergeCell ref="E118:H118"/>
    <mergeCell ref="L2:V2"/>
    <mergeCell ref="E87:H87"/>
    <mergeCell ref="D102:F102"/>
    <mergeCell ref="D103:F103"/>
    <mergeCell ref="D104:F104"/>
    <mergeCell ref="D105:F105"/>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A4821-082C-485E-A8B7-FA0074B16BC9}">
  <sheetPr>
    <tabColor theme="6" tint="0.59999389629810485"/>
    <pageSetUpPr fitToPage="1"/>
  </sheetPr>
  <dimension ref="A1:G64"/>
  <sheetViews>
    <sheetView showRuler="0" topLeftCell="A31" zoomScaleNormal="100" workbookViewId="0">
      <selection activeCell="F46" sqref="F46:F47"/>
    </sheetView>
  </sheetViews>
  <sheetFormatPr defaultColWidth="9.33203125" defaultRowHeight="15"/>
  <cols>
    <col min="1" max="1" width="9.33203125" style="420"/>
    <col min="2" max="2" width="12.83203125" style="420" customWidth="1"/>
    <col min="3" max="3" width="93.33203125" style="420" customWidth="1"/>
    <col min="4" max="4" width="9.33203125" style="433"/>
    <col min="5" max="5" width="9.33203125" style="420"/>
    <col min="6" max="7" width="14" style="421" customWidth="1"/>
    <col min="8" max="10" width="14" style="420" customWidth="1"/>
    <col min="11" max="16384" width="9.33203125" style="420"/>
  </cols>
  <sheetData>
    <row r="1" spans="1:7">
      <c r="A1" s="861" t="s">
        <v>1554</v>
      </c>
      <c r="B1" s="853"/>
      <c r="C1" s="853"/>
      <c r="D1" s="853"/>
      <c r="E1" s="853"/>
      <c r="F1" s="853"/>
      <c r="G1" s="853"/>
    </row>
    <row r="2" spans="1:7">
      <c r="A2" s="853" t="s">
        <v>1555</v>
      </c>
      <c r="B2" s="853" t="s">
        <v>1556</v>
      </c>
      <c r="D2" s="853" t="s">
        <v>1557</v>
      </c>
      <c r="E2" s="853"/>
      <c r="F2" s="862" t="s">
        <v>1558</v>
      </c>
      <c r="G2" s="860"/>
    </row>
    <row r="3" spans="1:7">
      <c r="A3" s="853" t="s">
        <v>1559</v>
      </c>
      <c r="B3" s="853"/>
      <c r="D3" s="853" t="s">
        <v>1560</v>
      </c>
      <c r="E3" s="853"/>
      <c r="F3" s="862" t="s">
        <v>1561</v>
      </c>
      <c r="G3" s="860"/>
    </row>
    <row r="4" spans="1:7">
      <c r="A4" s="853" t="s">
        <v>1562</v>
      </c>
      <c r="B4" s="853"/>
      <c r="D4" s="853" t="s">
        <v>1562</v>
      </c>
      <c r="E4" s="853"/>
      <c r="F4" s="858">
        <v>773344792</v>
      </c>
      <c r="G4" s="853"/>
    </row>
    <row r="5" spans="1:7">
      <c r="A5" s="853" t="s">
        <v>1563</v>
      </c>
      <c r="B5" s="853"/>
      <c r="D5" s="853" t="s">
        <v>1563</v>
      </c>
      <c r="E5" s="853"/>
      <c r="F5" s="859" t="s">
        <v>1564</v>
      </c>
      <c r="G5" s="860"/>
    </row>
    <row r="7" spans="1:7" ht="39">
      <c r="A7" s="422" t="s">
        <v>1565</v>
      </c>
      <c r="B7" s="422" t="s">
        <v>1566</v>
      </c>
      <c r="C7" s="422" t="s">
        <v>55</v>
      </c>
      <c r="D7" s="423" t="s">
        <v>1389</v>
      </c>
      <c r="E7" s="422" t="s">
        <v>1567</v>
      </c>
      <c r="F7" s="424" t="s">
        <v>1568</v>
      </c>
      <c r="G7" s="424" t="s">
        <v>1569</v>
      </c>
    </row>
    <row r="8" spans="1:7">
      <c r="A8" s="854" t="s">
        <v>1570</v>
      </c>
      <c r="B8" s="853"/>
      <c r="C8" s="853"/>
      <c r="D8" s="853"/>
      <c r="E8" s="853"/>
      <c r="F8" s="853"/>
      <c r="G8" s="853"/>
    </row>
    <row r="9" spans="1:7" ht="51.75">
      <c r="A9" s="425">
        <v>43545</v>
      </c>
      <c r="B9" s="425" t="s">
        <v>1571</v>
      </c>
      <c r="C9" s="426" t="s">
        <v>1572</v>
      </c>
      <c r="D9" s="427">
        <v>1</v>
      </c>
      <c r="E9" s="425" t="s">
        <v>844</v>
      </c>
      <c r="F9" s="428"/>
      <c r="G9" s="428">
        <f>D9*F9</f>
        <v>0</v>
      </c>
    </row>
    <row r="10" spans="1:7" ht="39">
      <c r="A10" s="425">
        <v>12130</v>
      </c>
      <c r="B10" s="425" t="s">
        <v>1573</v>
      </c>
      <c r="C10" s="426" t="s">
        <v>1574</v>
      </c>
      <c r="D10" s="427">
        <v>1</v>
      </c>
      <c r="E10" s="425" t="s">
        <v>844</v>
      </c>
      <c r="F10" s="428"/>
      <c r="G10" s="428">
        <f t="shared" ref="G10:G47" si="0">D10*F10</f>
        <v>0</v>
      </c>
    </row>
    <row r="11" spans="1:7" ht="26.25">
      <c r="A11" s="425">
        <v>13009</v>
      </c>
      <c r="B11" s="425" t="s">
        <v>1575</v>
      </c>
      <c r="C11" s="426" t="s">
        <v>1576</v>
      </c>
      <c r="D11" s="427">
        <v>6</v>
      </c>
      <c r="E11" s="425" t="s">
        <v>844</v>
      </c>
      <c r="F11" s="428"/>
      <c r="G11" s="428">
        <f t="shared" si="0"/>
        <v>0</v>
      </c>
    </row>
    <row r="12" spans="1:7">
      <c r="A12" s="855" t="s">
        <v>1577</v>
      </c>
      <c r="B12" s="856"/>
      <c r="C12" s="856"/>
      <c r="D12" s="856"/>
      <c r="E12" s="856"/>
      <c r="F12" s="856"/>
      <c r="G12" s="857"/>
    </row>
    <row r="13" spans="1:7" ht="26.25">
      <c r="A13" s="425">
        <v>1135</v>
      </c>
      <c r="B13" s="425" t="s">
        <v>1578</v>
      </c>
      <c r="C13" s="426" t="s">
        <v>1579</v>
      </c>
      <c r="D13" s="427">
        <v>15</v>
      </c>
      <c r="E13" s="425" t="s">
        <v>450</v>
      </c>
      <c r="F13" s="428"/>
      <c r="G13" s="428">
        <f t="shared" si="0"/>
        <v>0</v>
      </c>
    </row>
    <row r="14" spans="1:7" ht="26.25">
      <c r="A14" s="425">
        <v>4403</v>
      </c>
      <c r="B14" s="425" t="s">
        <v>1580</v>
      </c>
      <c r="C14" s="426" t="s">
        <v>1581</v>
      </c>
      <c r="D14" s="427">
        <v>1</v>
      </c>
      <c r="E14" s="425" t="s">
        <v>844</v>
      </c>
      <c r="F14" s="428"/>
      <c r="G14" s="428">
        <f t="shared" si="0"/>
        <v>0</v>
      </c>
    </row>
    <row r="15" spans="1:7" ht="26.25">
      <c r="A15" s="425">
        <v>4253</v>
      </c>
      <c r="B15" s="425" t="s">
        <v>1582</v>
      </c>
      <c r="C15" s="426" t="s">
        <v>1583</v>
      </c>
      <c r="D15" s="427">
        <v>1</v>
      </c>
      <c r="E15" s="425" t="s">
        <v>844</v>
      </c>
      <c r="F15" s="428"/>
      <c r="G15" s="428">
        <f t="shared" si="0"/>
        <v>0</v>
      </c>
    </row>
    <row r="16" spans="1:7">
      <c r="A16" s="425"/>
      <c r="B16" s="425"/>
      <c r="C16" s="426" t="s">
        <v>1584</v>
      </c>
      <c r="D16" s="427">
        <v>1</v>
      </c>
      <c r="E16" s="425" t="s">
        <v>436</v>
      </c>
      <c r="F16" s="428"/>
      <c r="G16" s="428">
        <f t="shared" si="0"/>
        <v>0</v>
      </c>
    </row>
    <row r="17" spans="1:7">
      <c r="A17" s="855" t="s">
        <v>1585</v>
      </c>
      <c r="B17" s="856"/>
      <c r="C17" s="856"/>
      <c r="D17" s="856"/>
      <c r="E17" s="856"/>
      <c r="F17" s="856"/>
      <c r="G17" s="857"/>
    </row>
    <row r="18" spans="1:7" ht="26.25">
      <c r="A18" s="425">
        <v>47864</v>
      </c>
      <c r="B18" s="425" t="s">
        <v>1586</v>
      </c>
      <c r="C18" s="426" t="s">
        <v>1587</v>
      </c>
      <c r="D18" s="427">
        <v>200</v>
      </c>
      <c r="E18" s="425" t="s">
        <v>450</v>
      </c>
      <c r="F18" s="428"/>
      <c r="G18" s="428">
        <f t="shared" si="0"/>
        <v>0</v>
      </c>
    </row>
    <row r="19" spans="1:7" ht="26.25">
      <c r="A19" s="425">
        <v>45286</v>
      </c>
      <c r="B19" s="425" t="s">
        <v>1588</v>
      </c>
      <c r="C19" s="426" t="s">
        <v>1589</v>
      </c>
      <c r="D19" s="427">
        <v>2</v>
      </c>
      <c r="E19" s="425" t="s">
        <v>844</v>
      </c>
      <c r="F19" s="428"/>
      <c r="G19" s="428">
        <f t="shared" si="0"/>
        <v>0</v>
      </c>
    </row>
    <row r="20" spans="1:7" ht="26.25">
      <c r="A20" s="425">
        <v>4253</v>
      </c>
      <c r="B20" s="425" t="s">
        <v>1582</v>
      </c>
      <c r="C20" s="426" t="s">
        <v>1583</v>
      </c>
      <c r="D20" s="427">
        <v>2</v>
      </c>
      <c r="E20" s="425" t="s">
        <v>844</v>
      </c>
      <c r="F20" s="428"/>
      <c r="G20" s="428">
        <f t="shared" si="0"/>
        <v>0</v>
      </c>
    </row>
    <row r="21" spans="1:7" ht="39">
      <c r="A21" s="425">
        <v>4107</v>
      </c>
      <c r="B21" s="425" t="s">
        <v>1590</v>
      </c>
      <c r="C21" s="426" t="s">
        <v>1591</v>
      </c>
      <c r="D21" s="427">
        <v>2</v>
      </c>
      <c r="E21" s="425" t="s">
        <v>844</v>
      </c>
      <c r="F21" s="428"/>
      <c r="G21" s="428">
        <f t="shared" si="0"/>
        <v>0</v>
      </c>
    </row>
    <row r="22" spans="1:7" ht="39">
      <c r="A22" s="425">
        <v>45258</v>
      </c>
      <c r="B22" s="425" t="s">
        <v>1592</v>
      </c>
      <c r="C22" s="426" t="s">
        <v>1593</v>
      </c>
      <c r="D22" s="427">
        <v>150</v>
      </c>
      <c r="E22" s="425" t="s">
        <v>844</v>
      </c>
      <c r="F22" s="428"/>
      <c r="G22" s="428">
        <f t="shared" si="0"/>
        <v>0</v>
      </c>
    </row>
    <row r="23" spans="1:7" ht="26.25">
      <c r="A23" s="425">
        <v>44703</v>
      </c>
      <c r="B23" s="425" t="s">
        <v>1594</v>
      </c>
      <c r="C23" s="426" t="s">
        <v>1595</v>
      </c>
      <c r="D23" s="427">
        <v>40</v>
      </c>
      <c r="E23" s="425" t="s">
        <v>844</v>
      </c>
      <c r="F23" s="428"/>
      <c r="G23" s="428">
        <f t="shared" si="0"/>
        <v>0</v>
      </c>
    </row>
    <row r="24" spans="1:7" ht="26.25">
      <c r="A24" s="425">
        <v>44702</v>
      </c>
      <c r="B24" s="425" t="s">
        <v>1596</v>
      </c>
      <c r="C24" s="426" t="s">
        <v>1597</v>
      </c>
      <c r="D24" s="427">
        <v>100</v>
      </c>
      <c r="E24" s="425" t="s">
        <v>844</v>
      </c>
      <c r="F24" s="428"/>
      <c r="G24" s="428">
        <f t="shared" si="0"/>
        <v>0</v>
      </c>
    </row>
    <row r="25" spans="1:7" ht="39">
      <c r="A25" s="425">
        <v>44705</v>
      </c>
      <c r="B25" s="425" t="s">
        <v>1598</v>
      </c>
      <c r="C25" s="426" t="s">
        <v>1599</v>
      </c>
      <c r="D25" s="427">
        <v>10</v>
      </c>
      <c r="E25" s="425" t="s">
        <v>844</v>
      </c>
      <c r="F25" s="428"/>
      <c r="G25" s="428">
        <f t="shared" si="0"/>
        <v>0</v>
      </c>
    </row>
    <row r="26" spans="1:7" ht="26.25">
      <c r="A26" s="425">
        <v>44701</v>
      </c>
      <c r="B26" s="425" t="s">
        <v>1600</v>
      </c>
      <c r="C26" s="426" t="s">
        <v>1601</v>
      </c>
      <c r="D26" s="427">
        <v>10</v>
      </c>
      <c r="E26" s="425" t="s">
        <v>844</v>
      </c>
      <c r="F26" s="428"/>
      <c r="G26" s="428">
        <f t="shared" si="0"/>
        <v>0</v>
      </c>
    </row>
    <row r="27" spans="1:7" ht="26.25">
      <c r="A27" s="425">
        <v>45241</v>
      </c>
      <c r="B27" s="425">
        <v>44305</v>
      </c>
      <c r="C27" s="426" t="s">
        <v>1602</v>
      </c>
      <c r="D27" s="427">
        <v>4</v>
      </c>
      <c r="E27" s="425" t="s">
        <v>844</v>
      </c>
      <c r="F27" s="428"/>
      <c r="G27" s="428">
        <f t="shared" si="0"/>
        <v>0</v>
      </c>
    </row>
    <row r="28" spans="1:7">
      <c r="A28" s="855" t="s">
        <v>1603</v>
      </c>
      <c r="B28" s="856"/>
      <c r="C28" s="856"/>
      <c r="D28" s="856"/>
      <c r="E28" s="856"/>
      <c r="F28" s="856"/>
      <c r="G28" s="857"/>
    </row>
    <row r="29" spans="1:7">
      <c r="A29" s="425">
        <v>52140</v>
      </c>
      <c r="B29" s="425" t="s">
        <v>1604</v>
      </c>
      <c r="C29" s="426" t="s">
        <v>1605</v>
      </c>
      <c r="D29" s="427">
        <v>2</v>
      </c>
      <c r="E29" s="425" t="s">
        <v>844</v>
      </c>
      <c r="F29" s="428"/>
      <c r="G29" s="428">
        <f t="shared" si="0"/>
        <v>0</v>
      </c>
    </row>
    <row r="30" spans="1:7">
      <c r="A30" s="425">
        <v>8302</v>
      </c>
      <c r="B30" s="425" t="s">
        <v>1606</v>
      </c>
      <c r="C30" s="426" t="s">
        <v>1607</v>
      </c>
      <c r="D30" s="427">
        <v>2</v>
      </c>
      <c r="E30" s="425" t="s">
        <v>844</v>
      </c>
      <c r="F30" s="428"/>
      <c r="G30" s="428">
        <f t="shared" si="0"/>
        <v>0</v>
      </c>
    </row>
    <row r="31" spans="1:7">
      <c r="A31" s="425">
        <v>8020</v>
      </c>
      <c r="B31" s="425" t="s">
        <v>1608</v>
      </c>
      <c r="C31" s="426" t="s">
        <v>1609</v>
      </c>
      <c r="D31" s="427">
        <v>1</v>
      </c>
      <c r="E31" s="425" t="s">
        <v>844</v>
      </c>
      <c r="F31" s="428"/>
      <c r="G31" s="428">
        <f t="shared" si="0"/>
        <v>0</v>
      </c>
    </row>
    <row r="32" spans="1:7" ht="26.25">
      <c r="A32" s="425">
        <v>6823</v>
      </c>
      <c r="B32" s="425" t="s">
        <v>1610</v>
      </c>
      <c r="C32" s="426" t="s">
        <v>1611</v>
      </c>
      <c r="D32" s="427">
        <v>1</v>
      </c>
      <c r="E32" s="425" t="s">
        <v>844</v>
      </c>
      <c r="F32" s="428"/>
      <c r="G32" s="428">
        <f t="shared" si="0"/>
        <v>0</v>
      </c>
    </row>
    <row r="33" spans="1:7">
      <c r="A33" s="425">
        <v>8332</v>
      </c>
      <c r="B33" s="425" t="s">
        <v>1612</v>
      </c>
      <c r="C33" s="426" t="s">
        <v>1613</v>
      </c>
      <c r="D33" s="427">
        <v>1</v>
      </c>
      <c r="E33" s="425" t="s">
        <v>844</v>
      </c>
      <c r="F33" s="428"/>
      <c r="G33" s="428">
        <f t="shared" si="0"/>
        <v>0</v>
      </c>
    </row>
    <row r="34" spans="1:7">
      <c r="A34" s="425">
        <v>8352</v>
      </c>
      <c r="B34" s="425" t="s">
        <v>1614</v>
      </c>
      <c r="C34" s="426" t="s">
        <v>1615</v>
      </c>
      <c r="D34" s="427">
        <v>2</v>
      </c>
      <c r="E34" s="425" t="s">
        <v>844</v>
      </c>
      <c r="F34" s="428"/>
      <c r="G34" s="428">
        <f t="shared" si="0"/>
        <v>0</v>
      </c>
    </row>
    <row r="35" spans="1:7" ht="39">
      <c r="A35" s="425">
        <v>43511</v>
      </c>
      <c r="B35" s="425" t="s">
        <v>1616</v>
      </c>
      <c r="C35" s="426" t="s">
        <v>1617</v>
      </c>
      <c r="D35" s="427">
        <v>1</v>
      </c>
      <c r="E35" s="425" t="s">
        <v>844</v>
      </c>
      <c r="F35" s="428"/>
      <c r="G35" s="428">
        <f t="shared" si="0"/>
        <v>0</v>
      </c>
    </row>
    <row r="36" spans="1:7" ht="39">
      <c r="A36" s="425">
        <v>15201</v>
      </c>
      <c r="B36" s="425" t="s">
        <v>1618</v>
      </c>
      <c r="C36" s="426" t="s">
        <v>1619</v>
      </c>
      <c r="D36" s="427">
        <v>1</v>
      </c>
      <c r="E36" s="425" t="s">
        <v>844</v>
      </c>
      <c r="F36" s="428"/>
      <c r="G36" s="428">
        <f t="shared" si="0"/>
        <v>0</v>
      </c>
    </row>
    <row r="37" spans="1:7">
      <c r="A37" s="425">
        <v>8040</v>
      </c>
      <c r="B37" s="425" t="s">
        <v>1620</v>
      </c>
      <c r="C37" s="426" t="s">
        <v>1621</v>
      </c>
      <c r="D37" s="427">
        <v>1</v>
      </c>
      <c r="E37" s="425" t="s">
        <v>844</v>
      </c>
      <c r="F37" s="428"/>
      <c r="G37" s="428">
        <f t="shared" si="0"/>
        <v>0</v>
      </c>
    </row>
    <row r="38" spans="1:7">
      <c r="A38" s="425">
        <v>8054</v>
      </c>
      <c r="B38" s="425" t="s">
        <v>1622</v>
      </c>
      <c r="C38" s="426" t="s">
        <v>1623</v>
      </c>
      <c r="D38" s="427">
        <v>1</v>
      </c>
      <c r="E38" s="425" t="s">
        <v>844</v>
      </c>
      <c r="F38" s="428"/>
      <c r="G38" s="428">
        <f t="shared" si="0"/>
        <v>0</v>
      </c>
    </row>
    <row r="39" spans="1:7" ht="26.25">
      <c r="A39" s="425">
        <v>8063</v>
      </c>
      <c r="B39" s="425" t="s">
        <v>1624</v>
      </c>
      <c r="C39" s="426" t="s">
        <v>1625</v>
      </c>
      <c r="D39" s="427">
        <v>1</v>
      </c>
      <c r="E39" s="425" t="s">
        <v>844</v>
      </c>
      <c r="F39" s="428"/>
      <c r="G39" s="428">
        <f t="shared" si="0"/>
        <v>0</v>
      </c>
    </row>
    <row r="40" spans="1:7" ht="39">
      <c r="A40" s="425">
        <v>10483</v>
      </c>
      <c r="B40" s="425">
        <v>8865126</v>
      </c>
      <c r="C40" s="426" t="s">
        <v>1626</v>
      </c>
      <c r="D40" s="427">
        <v>1</v>
      </c>
      <c r="E40" s="425" t="s">
        <v>844</v>
      </c>
      <c r="F40" s="428"/>
      <c r="G40" s="428">
        <f t="shared" si="0"/>
        <v>0</v>
      </c>
    </row>
    <row r="41" spans="1:7" ht="26.25">
      <c r="A41" s="425">
        <v>13009</v>
      </c>
      <c r="B41" s="425" t="s">
        <v>1575</v>
      </c>
      <c r="C41" s="426" t="s">
        <v>1576</v>
      </c>
      <c r="D41" s="427">
        <v>2</v>
      </c>
      <c r="E41" s="425" t="s">
        <v>844</v>
      </c>
      <c r="F41" s="428"/>
      <c r="G41" s="428">
        <f t="shared" si="0"/>
        <v>0</v>
      </c>
    </row>
    <row r="42" spans="1:7">
      <c r="A42" s="855" t="s">
        <v>1627</v>
      </c>
      <c r="B42" s="856"/>
      <c r="C42" s="856"/>
      <c r="D42" s="856"/>
      <c r="E42" s="856"/>
      <c r="F42" s="856"/>
      <c r="G42" s="857"/>
    </row>
    <row r="43" spans="1:7">
      <c r="A43" s="425">
        <v>5030</v>
      </c>
      <c r="B43" s="425" t="s">
        <v>1628</v>
      </c>
      <c r="C43" s="426" t="s">
        <v>1629</v>
      </c>
      <c r="D43" s="427">
        <v>1</v>
      </c>
      <c r="E43" s="425" t="s">
        <v>844</v>
      </c>
      <c r="F43" s="428"/>
      <c r="G43" s="428">
        <f t="shared" si="0"/>
        <v>0</v>
      </c>
    </row>
    <row r="44" spans="1:7" ht="39">
      <c r="A44" s="425">
        <v>5010</v>
      </c>
      <c r="B44" s="425" t="s">
        <v>1630</v>
      </c>
      <c r="C44" s="426" t="s">
        <v>1631</v>
      </c>
      <c r="D44" s="427">
        <v>5</v>
      </c>
      <c r="E44" s="425" t="s">
        <v>844</v>
      </c>
      <c r="F44" s="428"/>
      <c r="G44" s="428">
        <f t="shared" si="0"/>
        <v>0</v>
      </c>
    </row>
    <row r="45" spans="1:7">
      <c r="A45" s="855" t="s">
        <v>1632</v>
      </c>
      <c r="B45" s="856"/>
      <c r="C45" s="856"/>
      <c r="D45" s="856"/>
      <c r="E45" s="856"/>
      <c r="F45" s="856"/>
      <c r="G45" s="857"/>
    </row>
    <row r="46" spans="1:7" ht="26.25">
      <c r="A46" s="425">
        <v>13302</v>
      </c>
      <c r="B46" s="425" t="s">
        <v>1633</v>
      </c>
      <c r="C46" s="426" t="s">
        <v>1634</v>
      </c>
      <c r="D46" s="427">
        <v>70</v>
      </c>
      <c r="E46" s="425" t="s">
        <v>450</v>
      </c>
      <c r="F46" s="428"/>
      <c r="G46" s="428">
        <f t="shared" si="0"/>
        <v>0</v>
      </c>
    </row>
    <row r="47" spans="1:7" ht="26.25">
      <c r="A47" s="425">
        <v>13390</v>
      </c>
      <c r="B47" s="425" t="s">
        <v>1635</v>
      </c>
      <c r="C47" s="426" t="s">
        <v>1636</v>
      </c>
      <c r="D47" s="427">
        <v>20</v>
      </c>
      <c r="E47" s="425" t="s">
        <v>761</v>
      </c>
      <c r="F47" s="428"/>
      <c r="G47" s="428">
        <f t="shared" si="0"/>
        <v>0</v>
      </c>
    </row>
    <row r="48" spans="1:7">
      <c r="A48" s="854" t="s">
        <v>1637</v>
      </c>
      <c r="B48" s="853"/>
      <c r="C48" s="853"/>
      <c r="D48" s="853"/>
      <c r="E48" s="853"/>
      <c r="F48" s="853"/>
      <c r="G48" s="853"/>
    </row>
    <row r="49" spans="1:7">
      <c r="A49" s="429"/>
      <c r="B49" s="429"/>
      <c r="C49" s="430" t="s">
        <v>1638</v>
      </c>
      <c r="D49" s="431">
        <v>0</v>
      </c>
      <c r="E49" s="429" t="s">
        <v>436</v>
      </c>
      <c r="F49" s="432">
        <v>1</v>
      </c>
      <c r="G49" s="432">
        <f>D49*F49</f>
        <v>0</v>
      </c>
    </row>
    <row r="50" spans="1:7">
      <c r="A50" s="429"/>
      <c r="B50" s="429"/>
      <c r="C50" s="430" t="s">
        <v>1639</v>
      </c>
      <c r="D50" s="431">
        <v>0</v>
      </c>
      <c r="E50" s="429" t="s">
        <v>436</v>
      </c>
      <c r="F50" s="432">
        <v>1</v>
      </c>
      <c r="G50" s="432">
        <f>D50*F50</f>
        <v>0</v>
      </c>
    </row>
    <row r="51" spans="1:7">
      <c r="A51" s="429"/>
      <c r="B51" s="429"/>
      <c r="C51" s="430" t="s">
        <v>1640</v>
      </c>
      <c r="D51" s="431">
        <v>0</v>
      </c>
      <c r="E51" s="429" t="s">
        <v>436</v>
      </c>
      <c r="F51" s="432">
        <v>1</v>
      </c>
      <c r="G51" s="432">
        <f>D51*F51</f>
        <v>0</v>
      </c>
    </row>
    <row r="52" spans="1:7">
      <c r="A52" s="429"/>
      <c r="B52" s="429"/>
      <c r="C52" s="430" t="s">
        <v>1641</v>
      </c>
      <c r="D52" s="431">
        <v>0</v>
      </c>
      <c r="E52" s="429" t="s">
        <v>436</v>
      </c>
      <c r="F52" s="432">
        <v>1</v>
      </c>
      <c r="G52" s="432">
        <f>D52*F52</f>
        <v>0</v>
      </c>
    </row>
    <row r="54" spans="1:7">
      <c r="A54" s="853" t="s">
        <v>1642</v>
      </c>
      <c r="B54" s="853"/>
      <c r="C54" s="853"/>
      <c r="D54" s="853"/>
      <c r="E54" s="853"/>
      <c r="F54" s="853"/>
      <c r="G54" s="853"/>
    </row>
    <row r="55" spans="1:7">
      <c r="A55" s="853" t="s">
        <v>1643</v>
      </c>
      <c r="B55" s="853"/>
      <c r="C55" s="853"/>
      <c r="D55" s="853"/>
      <c r="E55" s="853"/>
      <c r="F55" s="421" t="s">
        <v>1644</v>
      </c>
      <c r="G55" s="421">
        <f>SUM(G9:G47)</f>
        <v>0</v>
      </c>
    </row>
    <row r="56" spans="1:7">
      <c r="A56" s="853" t="s">
        <v>1645</v>
      </c>
      <c r="B56" s="853"/>
      <c r="C56" s="853"/>
      <c r="D56" s="853"/>
      <c r="E56" s="853"/>
      <c r="F56" s="421" t="s">
        <v>1644</v>
      </c>
      <c r="G56" s="421">
        <f>SUM(G49:G52)</f>
        <v>0</v>
      </c>
    </row>
    <row r="57" spans="1:7">
      <c r="A57" s="853" t="s">
        <v>1646</v>
      </c>
      <c r="B57" s="853"/>
      <c r="C57" s="853"/>
      <c r="D57" s="853"/>
      <c r="E57" s="853"/>
      <c r="F57" s="421" t="s">
        <v>1644</v>
      </c>
      <c r="G57" s="421">
        <f>SUM(G55:G56)</f>
        <v>0</v>
      </c>
    </row>
    <row r="58" spans="1:7">
      <c r="A58" s="853" t="s">
        <v>37</v>
      </c>
      <c r="B58" s="853"/>
      <c r="C58" s="853"/>
      <c r="D58" s="853"/>
      <c r="E58" s="853"/>
      <c r="F58" s="421" t="s">
        <v>1647</v>
      </c>
      <c r="G58" s="421">
        <f>G57*0.21</f>
        <v>0</v>
      </c>
    </row>
    <row r="59" spans="1:7">
      <c r="A59" s="853" t="s">
        <v>1648</v>
      </c>
      <c r="B59" s="853"/>
      <c r="C59" s="853"/>
      <c r="D59" s="853"/>
      <c r="E59" s="853"/>
      <c r="F59" s="421" t="s">
        <v>1649</v>
      </c>
      <c r="G59" s="421">
        <f>SUM(G57:G58)</f>
        <v>0</v>
      </c>
    </row>
    <row r="61" spans="1:7">
      <c r="A61" s="853" t="s">
        <v>1650</v>
      </c>
      <c r="B61" s="853"/>
      <c r="C61" s="853" t="s">
        <v>1651</v>
      </c>
      <c r="D61" s="853"/>
      <c r="E61" s="853"/>
      <c r="F61" s="853"/>
      <c r="G61" s="853"/>
    </row>
    <row r="62" spans="1:7">
      <c r="A62" s="853" t="s">
        <v>1652</v>
      </c>
      <c r="B62" s="853"/>
      <c r="C62" s="853" t="s">
        <v>1653</v>
      </c>
      <c r="D62" s="853"/>
      <c r="E62" s="853"/>
      <c r="F62" s="853"/>
      <c r="G62" s="853"/>
    </row>
    <row r="63" spans="1:7">
      <c r="A63" s="853" t="s">
        <v>32</v>
      </c>
      <c r="B63" s="853"/>
      <c r="C63" s="853"/>
      <c r="D63" s="853"/>
      <c r="E63" s="853"/>
      <c r="F63" s="853"/>
      <c r="G63" s="853"/>
    </row>
    <row r="64" spans="1:7">
      <c r="A64" s="853"/>
      <c r="B64" s="853"/>
      <c r="C64" s="853"/>
      <c r="D64" s="853"/>
      <c r="E64" s="853"/>
      <c r="F64" s="853"/>
      <c r="G64" s="853"/>
    </row>
  </sheetData>
  <sheetProtection formatCells="0" formatColumns="0" formatRows="0" insertColumns="0" insertRows="0" insertHyperlinks="0" deleteColumns="0" deleteRows="0" sort="0" autoFilter="0" pivotTables="0"/>
  <mergeCells count="32">
    <mergeCell ref="A1:G1"/>
    <mergeCell ref="A2:B2"/>
    <mergeCell ref="D2:E2"/>
    <mergeCell ref="F2:G2"/>
    <mergeCell ref="A3:B3"/>
    <mergeCell ref="D3:E3"/>
    <mergeCell ref="F3:G3"/>
    <mergeCell ref="A4:B4"/>
    <mergeCell ref="D4:E4"/>
    <mergeCell ref="F4:G4"/>
    <mergeCell ref="A5:B5"/>
    <mergeCell ref="D5:E5"/>
    <mergeCell ref="F5:G5"/>
    <mergeCell ref="A58:E58"/>
    <mergeCell ref="A8:G8"/>
    <mergeCell ref="A12:G12"/>
    <mergeCell ref="A17:G17"/>
    <mergeCell ref="A28:G28"/>
    <mergeCell ref="A42:G42"/>
    <mergeCell ref="A45:G45"/>
    <mergeCell ref="A48:G48"/>
    <mergeCell ref="A54:G54"/>
    <mergeCell ref="A55:E55"/>
    <mergeCell ref="A56:E56"/>
    <mergeCell ref="A57:E57"/>
    <mergeCell ref="A64:G64"/>
    <mergeCell ref="A59:E59"/>
    <mergeCell ref="A61:B61"/>
    <mergeCell ref="C61:G61"/>
    <mergeCell ref="A62:B62"/>
    <mergeCell ref="C62:G62"/>
    <mergeCell ref="A63:G63"/>
  </mergeCells>
  <hyperlinks>
    <hyperlink ref="F5" r:id="rId1" xr:uid="{10239DDE-49FD-4CED-92A7-2D74D5F66159}"/>
  </hyperlinks>
  <pageMargins left="0.39370078740157477" right="0.39370078740157477" top="0.39370078740157477" bottom="0.39370078740157477" header="0.3" footer="0.3"/>
  <pageSetup paperSize="9" scale="74" fitToHeight="0" orientation="portrait" r:id="rId2"/>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0.249977111117893"/>
    <pageSetUpPr fitToPage="1"/>
  </sheetPr>
  <dimension ref="B2:BM130"/>
  <sheetViews>
    <sheetView showGridLines="0" topLeftCell="A94" workbookViewId="0">
      <selection activeCell="J105" sqref="J105"/>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801" t="s">
        <v>5</v>
      </c>
      <c r="M2" s="788"/>
      <c r="N2" s="788"/>
      <c r="O2" s="788"/>
      <c r="P2" s="788"/>
      <c r="Q2" s="788"/>
      <c r="R2" s="788"/>
      <c r="S2" s="788"/>
      <c r="T2" s="788"/>
      <c r="U2" s="788"/>
      <c r="V2" s="788"/>
      <c r="AT2" s="16" t="s">
        <v>113</v>
      </c>
    </row>
    <row r="3" spans="2:46" ht="6.95" customHeight="1">
      <c r="B3" s="17"/>
      <c r="C3" s="18"/>
      <c r="D3" s="18"/>
      <c r="E3" s="18"/>
      <c r="F3" s="18"/>
      <c r="G3" s="18"/>
      <c r="H3" s="18"/>
      <c r="I3" s="18"/>
      <c r="J3" s="18"/>
      <c r="K3" s="18"/>
      <c r="L3" s="19"/>
      <c r="AT3" s="16" t="s">
        <v>83</v>
      </c>
    </row>
    <row r="4" spans="2:46" ht="24.95" customHeight="1">
      <c r="B4" s="19"/>
      <c r="D4" s="20" t="s">
        <v>124</v>
      </c>
      <c r="L4" s="19"/>
      <c r="M4" s="81" t="s">
        <v>10</v>
      </c>
      <c r="AT4" s="16" t="s">
        <v>3</v>
      </c>
    </row>
    <row r="5" spans="2:46" ht="6.95" customHeight="1">
      <c r="B5" s="19"/>
      <c r="L5" s="19"/>
    </row>
    <row r="6" spans="2:46" ht="12" customHeight="1">
      <c r="B6" s="19"/>
      <c r="D6" s="25" t="s">
        <v>14</v>
      </c>
      <c r="L6" s="19"/>
    </row>
    <row r="7" spans="2:46" ht="16.5" customHeight="1">
      <c r="B7" s="19"/>
      <c r="E7" s="811" t="str">
        <f>'Rekapitulace stavby'!K6</f>
        <v>Výukový pavilon Lesovna</v>
      </c>
      <c r="F7" s="812"/>
      <c r="G7" s="812"/>
      <c r="H7" s="812"/>
      <c r="L7" s="19"/>
    </row>
    <row r="8" spans="2:46" s="1" customFormat="1" ht="12" customHeight="1">
      <c r="B8" s="28"/>
      <c r="D8" s="25" t="s">
        <v>137</v>
      </c>
      <c r="L8" s="28"/>
    </row>
    <row r="9" spans="2:46" s="1" customFormat="1" ht="16.5" customHeight="1">
      <c r="B9" s="28"/>
      <c r="E9" s="781" t="s">
        <v>925</v>
      </c>
      <c r="F9" s="813"/>
      <c r="G9" s="813"/>
      <c r="H9" s="813"/>
      <c r="L9" s="28"/>
    </row>
    <row r="10" spans="2:46" s="1" customFormat="1">
      <c r="B10" s="28"/>
      <c r="L10" s="28"/>
    </row>
    <row r="11" spans="2:46" s="1" customFormat="1" ht="12" customHeight="1">
      <c r="B11" s="28"/>
      <c r="D11" s="25" t="s">
        <v>16</v>
      </c>
      <c r="F11" s="23" t="s">
        <v>1</v>
      </c>
      <c r="I11" s="25" t="s">
        <v>17</v>
      </c>
      <c r="J11" s="23" t="s">
        <v>1</v>
      </c>
      <c r="L11" s="28"/>
    </row>
    <row r="12" spans="2:46" s="1" customFormat="1" ht="12" customHeight="1">
      <c r="B12" s="28"/>
      <c r="D12" s="25" t="s">
        <v>18</v>
      </c>
      <c r="F12" s="23" t="s">
        <v>19</v>
      </c>
      <c r="I12" s="25" t="s">
        <v>20</v>
      </c>
      <c r="J12" s="48">
        <f>'Rekapitulace stavby'!AN8</f>
        <v>45909</v>
      </c>
      <c r="L12" s="28"/>
    </row>
    <row r="13" spans="2:46" s="1" customFormat="1" ht="10.9" customHeight="1">
      <c r="B13" s="28"/>
      <c r="L13" s="28"/>
    </row>
    <row r="14" spans="2:46" s="1" customFormat="1" ht="12" customHeight="1">
      <c r="B14" s="28"/>
      <c r="D14" s="25" t="s">
        <v>21</v>
      </c>
      <c r="I14" s="25" t="s">
        <v>22</v>
      </c>
      <c r="J14" s="23" t="s">
        <v>1</v>
      </c>
      <c r="L14" s="28"/>
    </row>
    <row r="15" spans="2:46" s="1" customFormat="1" ht="18" customHeight="1">
      <c r="B15" s="28"/>
      <c r="E15" s="23" t="s">
        <v>23</v>
      </c>
      <c r="I15" s="25" t="s">
        <v>24</v>
      </c>
      <c r="J15" s="23" t="s">
        <v>1</v>
      </c>
      <c r="L15" s="28"/>
    </row>
    <row r="16" spans="2:46" s="1" customFormat="1" ht="6.95" customHeight="1">
      <c r="B16" s="28"/>
      <c r="L16" s="28"/>
    </row>
    <row r="17" spans="2:12" s="1" customFormat="1" ht="12" customHeight="1">
      <c r="B17" s="28"/>
      <c r="D17" s="25" t="s">
        <v>25</v>
      </c>
      <c r="I17" s="25" t="s">
        <v>22</v>
      </c>
      <c r="J17" s="23" t="str">
        <f>'Rekapitulace stavby'!AN13</f>
        <v/>
      </c>
      <c r="L17" s="28"/>
    </row>
    <row r="18" spans="2:12" s="1" customFormat="1" ht="18" customHeight="1">
      <c r="B18" s="28"/>
      <c r="E18" s="787" t="str">
        <f>'Rekapitulace stavby'!E14</f>
        <v xml:space="preserve"> </v>
      </c>
      <c r="F18" s="787"/>
      <c r="G18" s="787"/>
      <c r="H18" s="787"/>
      <c r="I18" s="25" t="s">
        <v>24</v>
      </c>
      <c r="J18" s="23" t="str">
        <f>'Rekapitulace stavby'!AN14</f>
        <v/>
      </c>
      <c r="L18" s="28"/>
    </row>
    <row r="19" spans="2:12" s="1" customFormat="1" ht="6.95" customHeight="1">
      <c r="B19" s="28"/>
      <c r="L19" s="28"/>
    </row>
    <row r="20" spans="2:12" s="1" customFormat="1" ht="12" customHeight="1">
      <c r="B20" s="28"/>
      <c r="D20" s="25" t="s">
        <v>27</v>
      </c>
      <c r="I20" s="25" t="s">
        <v>22</v>
      </c>
      <c r="J20" s="23" t="s">
        <v>1</v>
      </c>
      <c r="L20" s="28"/>
    </row>
    <row r="21" spans="2:12" s="1" customFormat="1" ht="18" customHeight="1">
      <c r="B21" s="28"/>
      <c r="E21" s="23" t="s">
        <v>28</v>
      </c>
      <c r="I21" s="25" t="s">
        <v>24</v>
      </c>
      <c r="J21" s="23" t="s">
        <v>1</v>
      </c>
      <c r="L21" s="28"/>
    </row>
    <row r="22" spans="2:12" s="1" customFormat="1" ht="6.95" customHeight="1">
      <c r="B22" s="28"/>
      <c r="L22" s="28"/>
    </row>
    <row r="23" spans="2:12" s="1" customFormat="1" ht="12" customHeight="1">
      <c r="B23" s="28"/>
      <c r="D23" s="25" t="s">
        <v>30</v>
      </c>
      <c r="I23" s="25" t="s">
        <v>22</v>
      </c>
      <c r="J23" s="23" t="s">
        <v>1</v>
      </c>
      <c r="L23" s="28"/>
    </row>
    <row r="24" spans="2:12" s="1" customFormat="1" ht="18" customHeight="1">
      <c r="B24" s="28"/>
      <c r="E24" s="23" t="s">
        <v>31</v>
      </c>
      <c r="I24" s="25" t="s">
        <v>24</v>
      </c>
      <c r="J24" s="23" t="s">
        <v>1</v>
      </c>
      <c r="L24" s="28"/>
    </row>
    <row r="25" spans="2:12" s="1" customFormat="1" ht="6.95" customHeight="1">
      <c r="B25" s="28"/>
      <c r="L25" s="28"/>
    </row>
    <row r="26" spans="2:12" s="1" customFormat="1" ht="12" customHeight="1">
      <c r="B26" s="28"/>
      <c r="D26" s="25" t="s">
        <v>32</v>
      </c>
      <c r="L26" s="28"/>
    </row>
    <row r="27" spans="2:12" s="7" customFormat="1" ht="16.5" customHeight="1">
      <c r="B27" s="82"/>
      <c r="E27" s="790" t="s">
        <v>1</v>
      </c>
      <c r="F27" s="790"/>
      <c r="G27" s="790"/>
      <c r="H27" s="790"/>
      <c r="L27" s="82"/>
    </row>
    <row r="28" spans="2:12" s="1" customFormat="1" ht="6.95" customHeight="1">
      <c r="B28" s="28"/>
      <c r="L28" s="28"/>
    </row>
    <row r="29" spans="2:12" s="1" customFormat="1" ht="6.95" customHeight="1">
      <c r="B29" s="28"/>
      <c r="D29" s="49"/>
      <c r="E29" s="49"/>
      <c r="F29" s="49"/>
      <c r="G29" s="49"/>
      <c r="H29" s="49"/>
      <c r="I29" s="49"/>
      <c r="J29" s="49"/>
      <c r="K29" s="49"/>
      <c r="L29" s="28"/>
    </row>
    <row r="30" spans="2:12" s="1" customFormat="1" ht="14.45" customHeight="1">
      <c r="B30" s="28"/>
      <c r="D30" s="23" t="s">
        <v>148</v>
      </c>
      <c r="J30" s="83">
        <f>J96</f>
        <v>0</v>
      </c>
      <c r="L30" s="28"/>
    </row>
    <row r="31" spans="2:12" s="1" customFormat="1" ht="14.45" customHeight="1">
      <c r="B31" s="28"/>
      <c r="D31" s="84" t="s">
        <v>149</v>
      </c>
      <c r="J31" s="83">
        <f>J101</f>
        <v>0</v>
      </c>
      <c r="L31" s="28"/>
    </row>
    <row r="32" spans="2:12" s="1" customFormat="1" ht="25.35" customHeight="1">
      <c r="B32" s="28"/>
      <c r="D32" s="85" t="s">
        <v>33</v>
      </c>
      <c r="J32" s="62">
        <f>ROUND(J30 + J31, 2)</f>
        <v>0</v>
      </c>
      <c r="L32" s="28"/>
    </row>
    <row r="33" spans="2:12" s="1" customFormat="1" ht="6.95" customHeight="1">
      <c r="B33" s="28"/>
      <c r="D33" s="49"/>
      <c r="E33" s="49"/>
      <c r="F33" s="49"/>
      <c r="G33" s="49"/>
      <c r="H33" s="49"/>
      <c r="I33" s="49"/>
      <c r="J33" s="49"/>
      <c r="K33" s="49"/>
      <c r="L33" s="28"/>
    </row>
    <row r="34" spans="2:12" s="1" customFormat="1" ht="14.45" customHeight="1">
      <c r="B34" s="28"/>
      <c r="F34" s="31" t="s">
        <v>35</v>
      </c>
      <c r="I34" s="31" t="s">
        <v>34</v>
      </c>
      <c r="J34" s="31" t="s">
        <v>36</v>
      </c>
      <c r="L34" s="28"/>
    </row>
    <row r="35" spans="2:12" s="1" customFormat="1" ht="14.45" customHeight="1">
      <c r="B35" s="28"/>
      <c r="D35" s="51" t="s">
        <v>37</v>
      </c>
      <c r="E35" s="25" t="s">
        <v>38</v>
      </c>
      <c r="F35" s="86">
        <f>ROUND((SUM(BE101:BE106) + SUM(BE126:BE129)),  2)</f>
        <v>0</v>
      </c>
      <c r="I35" s="87">
        <v>0.21</v>
      </c>
      <c r="J35" s="86">
        <f>ROUND(((SUM(BE101:BE106) + SUM(BE126:BE129))*I35),  2)</f>
        <v>0</v>
      </c>
      <c r="L35" s="28"/>
    </row>
    <row r="36" spans="2:12" s="1" customFormat="1" ht="14.45" customHeight="1">
      <c r="B36" s="28"/>
      <c r="E36" s="25" t="s">
        <v>39</v>
      </c>
      <c r="F36" s="86">
        <f>ROUND((SUM(BF101:BF106) + SUM(BF126:BF129)),  2)</f>
        <v>0</v>
      </c>
      <c r="I36" s="87">
        <v>0.12</v>
      </c>
      <c r="J36" s="86">
        <f>ROUND(((SUM(BF101:BF106) + SUM(BF126:BF129))*I36),  2)</f>
        <v>0</v>
      </c>
      <c r="L36" s="28"/>
    </row>
    <row r="37" spans="2:12" s="1" customFormat="1" ht="14.45" hidden="1" customHeight="1">
      <c r="B37" s="28"/>
      <c r="E37" s="25" t="s">
        <v>40</v>
      </c>
      <c r="F37" s="86">
        <f>ROUND((SUM(BG101:BG106) + SUM(BG126:BG129)),  2)</f>
        <v>0</v>
      </c>
      <c r="I37" s="87">
        <v>0.21</v>
      </c>
      <c r="J37" s="86">
        <f>0</f>
        <v>0</v>
      </c>
      <c r="L37" s="28"/>
    </row>
    <row r="38" spans="2:12" s="1" customFormat="1" ht="14.45" hidden="1" customHeight="1">
      <c r="B38" s="28"/>
      <c r="E38" s="25" t="s">
        <v>41</v>
      </c>
      <c r="F38" s="86">
        <f>ROUND((SUM(BH101:BH106) + SUM(BH126:BH129)),  2)</f>
        <v>0</v>
      </c>
      <c r="I38" s="87">
        <v>0.12</v>
      </c>
      <c r="J38" s="86">
        <f>0</f>
        <v>0</v>
      </c>
      <c r="L38" s="28"/>
    </row>
    <row r="39" spans="2:12" s="1" customFormat="1" ht="14.45" hidden="1" customHeight="1">
      <c r="B39" s="28"/>
      <c r="E39" s="25" t="s">
        <v>42</v>
      </c>
      <c r="F39" s="86">
        <f>ROUND((SUM(BI101:BI106) + SUM(BI126:BI129)),  2)</f>
        <v>0</v>
      </c>
      <c r="I39" s="87">
        <v>0</v>
      </c>
      <c r="J39" s="86">
        <f>0</f>
        <v>0</v>
      </c>
      <c r="L39" s="28"/>
    </row>
    <row r="40" spans="2:12" s="1" customFormat="1" ht="6.95" customHeight="1">
      <c r="B40" s="28"/>
      <c r="L40" s="28"/>
    </row>
    <row r="41" spans="2:12" s="1" customFormat="1" ht="25.35" customHeight="1">
      <c r="B41" s="28"/>
      <c r="C41" s="88"/>
      <c r="D41" s="89" t="s">
        <v>43</v>
      </c>
      <c r="E41" s="53"/>
      <c r="F41" s="53"/>
      <c r="G41" s="90" t="s">
        <v>44</v>
      </c>
      <c r="H41" s="91" t="s">
        <v>45</v>
      </c>
      <c r="I41" s="53"/>
      <c r="J41" s="92">
        <f>SUM(J32:J39)</f>
        <v>0</v>
      </c>
      <c r="K41" s="93"/>
      <c r="L41" s="28"/>
    </row>
    <row r="42" spans="2:12" s="1" customFormat="1" ht="14.45" customHeight="1">
      <c r="B42" s="28"/>
      <c r="L42" s="28"/>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28"/>
      <c r="D50" s="37" t="s">
        <v>46</v>
      </c>
      <c r="E50" s="38"/>
      <c r="F50" s="38"/>
      <c r="G50" s="37" t="s">
        <v>47</v>
      </c>
      <c r="H50" s="38"/>
      <c r="I50" s="38"/>
      <c r="J50" s="38"/>
      <c r="K50" s="38"/>
      <c r="L50" s="28"/>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2.75">
      <c r="B61" s="28"/>
      <c r="D61" s="39" t="s">
        <v>48</v>
      </c>
      <c r="E61" s="30"/>
      <c r="F61" s="94" t="s">
        <v>49</v>
      </c>
      <c r="G61" s="39" t="s">
        <v>48</v>
      </c>
      <c r="H61" s="30"/>
      <c r="I61" s="30"/>
      <c r="J61" s="95" t="s">
        <v>49</v>
      </c>
      <c r="K61" s="30"/>
      <c r="L61" s="28"/>
    </row>
    <row r="62" spans="2:12">
      <c r="B62" s="19"/>
      <c r="L62" s="19"/>
    </row>
    <row r="63" spans="2:12">
      <c r="B63" s="19"/>
      <c r="L63" s="19"/>
    </row>
    <row r="64" spans="2:12">
      <c r="B64" s="19"/>
      <c r="L64" s="19"/>
    </row>
    <row r="65" spans="2:12" s="1" customFormat="1" ht="12.75">
      <c r="B65" s="28"/>
      <c r="D65" s="37" t="s">
        <v>50</v>
      </c>
      <c r="E65" s="38"/>
      <c r="F65" s="38"/>
      <c r="G65" s="37" t="s">
        <v>51</v>
      </c>
      <c r="H65" s="38"/>
      <c r="I65" s="38"/>
      <c r="J65" s="38"/>
      <c r="K65" s="38"/>
      <c r="L65" s="28"/>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2.75">
      <c r="B76" s="28"/>
      <c r="D76" s="39" t="s">
        <v>48</v>
      </c>
      <c r="E76" s="30"/>
      <c r="F76" s="94" t="s">
        <v>49</v>
      </c>
      <c r="G76" s="39" t="s">
        <v>48</v>
      </c>
      <c r="H76" s="30"/>
      <c r="I76" s="30"/>
      <c r="J76" s="95" t="s">
        <v>49</v>
      </c>
      <c r="K76" s="30"/>
      <c r="L76" s="28"/>
    </row>
    <row r="77" spans="2:12" s="1" customFormat="1" ht="14.45" customHeight="1">
      <c r="B77" s="40"/>
      <c r="C77" s="41"/>
      <c r="D77" s="41"/>
      <c r="E77" s="41"/>
      <c r="F77" s="41"/>
      <c r="G77" s="41"/>
      <c r="H77" s="41"/>
      <c r="I77" s="41"/>
      <c r="J77" s="41"/>
      <c r="K77" s="41"/>
      <c r="L77" s="28"/>
    </row>
    <row r="81" spans="2:47" s="1" customFormat="1" ht="6.95" customHeight="1">
      <c r="B81" s="42"/>
      <c r="C81" s="43"/>
      <c r="D81" s="43"/>
      <c r="E81" s="43"/>
      <c r="F81" s="43"/>
      <c r="G81" s="43"/>
      <c r="H81" s="43"/>
      <c r="I81" s="43"/>
      <c r="J81" s="43"/>
      <c r="K81" s="43"/>
      <c r="L81" s="28"/>
    </row>
    <row r="82" spans="2:47" s="1" customFormat="1" ht="24.95" customHeight="1">
      <c r="B82" s="28"/>
      <c r="C82" s="20" t="s">
        <v>150</v>
      </c>
      <c r="L82" s="28"/>
    </row>
    <row r="83" spans="2:47" s="1" customFormat="1" ht="6.95" customHeight="1">
      <c r="B83" s="28"/>
      <c r="L83" s="28"/>
    </row>
    <row r="84" spans="2:47" s="1" customFormat="1" ht="12" customHeight="1">
      <c r="B84" s="28"/>
      <c r="C84" s="25" t="s">
        <v>14</v>
      </c>
      <c r="L84" s="28"/>
    </row>
    <row r="85" spans="2:47" s="1" customFormat="1" ht="16.5" customHeight="1">
      <c r="B85" s="28"/>
      <c r="E85" s="811" t="str">
        <f>E7</f>
        <v>Výukový pavilon Lesovna</v>
      </c>
      <c r="F85" s="812"/>
      <c r="G85" s="812"/>
      <c r="H85" s="812"/>
      <c r="L85" s="28"/>
    </row>
    <row r="86" spans="2:47" s="1" customFormat="1" ht="12" customHeight="1">
      <c r="B86" s="28"/>
      <c r="C86" s="25" t="s">
        <v>137</v>
      </c>
      <c r="L86" s="28"/>
    </row>
    <row r="87" spans="2:47" s="1" customFormat="1" ht="16.5" customHeight="1">
      <c r="B87" s="28"/>
      <c r="E87" s="781" t="str">
        <f>E9</f>
        <v>202504O - 15-Silnoproud vnitřní</v>
      </c>
      <c r="F87" s="813"/>
      <c r="G87" s="813"/>
      <c r="H87" s="813"/>
      <c r="L87" s="28"/>
    </row>
    <row r="88" spans="2:47" s="1" customFormat="1" ht="6.95" customHeight="1">
      <c r="B88" s="28"/>
      <c r="L88" s="28"/>
    </row>
    <row r="89" spans="2:47" s="1" customFormat="1" ht="12" customHeight="1">
      <c r="B89" s="28"/>
      <c r="C89" s="25" t="s">
        <v>18</v>
      </c>
      <c r="F89" s="23" t="str">
        <f>F12</f>
        <v>Areál ČZU, p.č. 1627/1, Suchdol</v>
      </c>
      <c r="I89" s="25" t="s">
        <v>20</v>
      </c>
      <c r="J89" s="48">
        <f>IF(J12="","",J12)</f>
        <v>45909</v>
      </c>
      <c r="L89" s="28"/>
    </row>
    <row r="90" spans="2:47" s="1" customFormat="1" ht="6.95" customHeight="1">
      <c r="B90" s="28"/>
      <c r="L90" s="28"/>
    </row>
    <row r="91" spans="2:47" s="1" customFormat="1" ht="15.2" customHeight="1">
      <c r="B91" s="28"/>
      <c r="C91" s="25" t="s">
        <v>21</v>
      </c>
      <c r="F91" s="23" t="str">
        <f>E15</f>
        <v>ČZU v Praze, Kamýcká 129, P6</v>
      </c>
      <c r="I91" s="25" t="s">
        <v>27</v>
      </c>
      <c r="J91" s="26" t="str">
        <f>E21</f>
        <v>MJÖLKING s.r.o.</v>
      </c>
      <c r="L91" s="28"/>
    </row>
    <row r="92" spans="2:47" s="1" customFormat="1" ht="15.2" customHeight="1">
      <c r="B92" s="28"/>
      <c r="C92" s="25" t="s">
        <v>25</v>
      </c>
      <c r="F92" s="23" t="str">
        <f>IF(E18="","",E18)</f>
        <v xml:space="preserve"> </v>
      </c>
      <c r="I92" s="25" t="s">
        <v>30</v>
      </c>
      <c r="J92" s="26" t="str">
        <f>E24</f>
        <v>Ing. Martin Macoun</v>
      </c>
      <c r="L92" s="28"/>
    </row>
    <row r="93" spans="2:47" s="1" customFormat="1" ht="10.35" customHeight="1">
      <c r="B93" s="28"/>
      <c r="L93" s="28"/>
    </row>
    <row r="94" spans="2:47" s="1" customFormat="1" ht="29.25" customHeight="1">
      <c r="B94" s="28"/>
      <c r="C94" s="96" t="s">
        <v>151</v>
      </c>
      <c r="D94" s="88"/>
      <c r="E94" s="88"/>
      <c r="F94" s="88"/>
      <c r="G94" s="88"/>
      <c r="H94" s="88"/>
      <c r="I94" s="88"/>
      <c r="J94" s="97" t="s">
        <v>152</v>
      </c>
      <c r="K94" s="88"/>
      <c r="L94" s="28"/>
    </row>
    <row r="95" spans="2:47" s="1" customFormat="1" ht="10.35" customHeight="1">
      <c r="B95" s="28"/>
      <c r="L95" s="28"/>
    </row>
    <row r="96" spans="2:47" s="1" customFormat="1" ht="22.9" customHeight="1">
      <c r="B96" s="28"/>
      <c r="C96" s="98" t="s">
        <v>153</v>
      </c>
      <c r="J96" s="62">
        <f>J126</f>
        <v>0</v>
      </c>
      <c r="L96" s="28"/>
      <c r="AU96" s="16" t="s">
        <v>154</v>
      </c>
    </row>
    <row r="97" spans="2:65" s="8" customFormat="1" ht="24.95" customHeight="1">
      <c r="B97" s="99"/>
      <c r="D97" s="100" t="s">
        <v>160</v>
      </c>
      <c r="E97" s="101"/>
      <c r="F97" s="101"/>
      <c r="G97" s="101"/>
      <c r="H97" s="101"/>
      <c r="I97" s="101"/>
      <c r="J97" s="102">
        <f>J127</f>
        <v>0</v>
      </c>
      <c r="L97" s="99"/>
    </row>
    <row r="98" spans="2:65" s="9" customFormat="1" ht="19.899999999999999" customHeight="1">
      <c r="B98" s="103"/>
      <c r="D98" s="104" t="s">
        <v>926</v>
      </c>
      <c r="E98" s="105"/>
      <c r="F98" s="105"/>
      <c r="G98" s="105"/>
      <c r="H98" s="105"/>
      <c r="I98" s="105"/>
      <c r="J98" s="106">
        <f>J128</f>
        <v>0</v>
      </c>
      <c r="L98" s="103"/>
    </row>
    <row r="99" spans="2:65" s="1" customFormat="1" ht="21.75" customHeight="1">
      <c r="B99" s="28"/>
      <c r="L99" s="28"/>
    </row>
    <row r="100" spans="2:65" s="1" customFormat="1" ht="6.95" customHeight="1">
      <c r="B100" s="28"/>
      <c r="L100" s="28"/>
    </row>
    <row r="101" spans="2:65" s="1" customFormat="1" ht="29.25" customHeight="1">
      <c r="B101" s="28"/>
      <c r="C101" s="98" t="s">
        <v>172</v>
      </c>
      <c r="J101" s="107">
        <f>ROUND(J102 + J103 + J104 + J105,2)</f>
        <v>0</v>
      </c>
      <c r="L101" s="28"/>
      <c r="N101" s="108" t="s">
        <v>37</v>
      </c>
    </row>
    <row r="102" spans="2:65" s="1" customFormat="1" ht="18" customHeight="1">
      <c r="B102" s="109"/>
      <c r="C102" s="110"/>
      <c r="D102" s="814" t="s">
        <v>173</v>
      </c>
      <c r="E102" s="814"/>
      <c r="F102" s="814"/>
      <c r="G102" s="110"/>
      <c r="H102" s="110"/>
      <c r="I102" s="110"/>
      <c r="J102" s="111"/>
      <c r="K102" s="110"/>
      <c r="L102" s="109"/>
      <c r="M102" s="110"/>
      <c r="N102" s="112" t="s">
        <v>38</v>
      </c>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0"/>
      <c r="AM102" s="110"/>
      <c r="AN102" s="110"/>
      <c r="AO102" s="110"/>
      <c r="AP102" s="110"/>
      <c r="AQ102" s="110"/>
      <c r="AR102" s="110"/>
      <c r="AS102" s="110"/>
      <c r="AT102" s="110"/>
      <c r="AU102" s="110"/>
      <c r="AV102" s="110"/>
      <c r="AW102" s="110"/>
      <c r="AX102" s="110"/>
      <c r="AY102" s="113" t="s">
        <v>174</v>
      </c>
      <c r="AZ102" s="110"/>
      <c r="BA102" s="110"/>
      <c r="BB102" s="110"/>
      <c r="BC102" s="110"/>
      <c r="BD102" s="110"/>
      <c r="BE102" s="114">
        <f>IF(N102="základní",J102,0)</f>
        <v>0</v>
      </c>
      <c r="BF102" s="114">
        <f>IF(N102="snížená",J102,0)</f>
        <v>0</v>
      </c>
      <c r="BG102" s="114">
        <f>IF(N102="zákl. přenesená",J102,0)</f>
        <v>0</v>
      </c>
      <c r="BH102" s="114">
        <f>IF(N102="sníž. přenesená",J102,0)</f>
        <v>0</v>
      </c>
      <c r="BI102" s="114">
        <f>IF(N102="nulová",J102,0)</f>
        <v>0</v>
      </c>
      <c r="BJ102" s="113" t="s">
        <v>81</v>
      </c>
      <c r="BK102" s="110"/>
      <c r="BL102" s="110"/>
      <c r="BM102" s="110"/>
    </row>
    <row r="103" spans="2:65" s="1" customFormat="1" ht="18" customHeight="1">
      <c r="B103" s="109"/>
      <c r="C103" s="110"/>
      <c r="D103" s="814" t="s">
        <v>175</v>
      </c>
      <c r="E103" s="814"/>
      <c r="F103" s="814"/>
      <c r="G103" s="110"/>
      <c r="H103" s="110"/>
      <c r="I103" s="110"/>
      <c r="J103" s="111"/>
      <c r="K103" s="110"/>
      <c r="L103" s="109"/>
      <c r="M103" s="110"/>
      <c r="N103" s="112" t="s">
        <v>38</v>
      </c>
      <c r="O103" s="110"/>
      <c r="P103" s="110"/>
      <c r="Q103" s="110"/>
      <c r="R103" s="110"/>
      <c r="S103" s="110"/>
      <c r="T103" s="110"/>
      <c r="U103" s="110"/>
      <c r="V103" s="110"/>
      <c r="W103" s="110"/>
      <c r="X103" s="110"/>
      <c r="Y103" s="110"/>
      <c r="Z103" s="110"/>
      <c r="AA103" s="110"/>
      <c r="AB103" s="110"/>
      <c r="AC103" s="110"/>
      <c r="AD103" s="110"/>
      <c r="AE103" s="110"/>
      <c r="AF103" s="110"/>
      <c r="AG103" s="110"/>
      <c r="AH103" s="110"/>
      <c r="AI103" s="110"/>
      <c r="AJ103" s="110"/>
      <c r="AK103" s="110"/>
      <c r="AL103" s="110"/>
      <c r="AM103" s="110"/>
      <c r="AN103" s="110"/>
      <c r="AO103" s="110"/>
      <c r="AP103" s="110"/>
      <c r="AQ103" s="110"/>
      <c r="AR103" s="110"/>
      <c r="AS103" s="110"/>
      <c r="AT103" s="110"/>
      <c r="AU103" s="110"/>
      <c r="AV103" s="110"/>
      <c r="AW103" s="110"/>
      <c r="AX103" s="110"/>
      <c r="AY103" s="113" t="s">
        <v>174</v>
      </c>
      <c r="AZ103" s="110"/>
      <c r="BA103" s="110"/>
      <c r="BB103" s="110"/>
      <c r="BC103" s="110"/>
      <c r="BD103" s="110"/>
      <c r="BE103" s="114">
        <f>IF(N103="základní",J103,0)</f>
        <v>0</v>
      </c>
      <c r="BF103" s="114">
        <f>IF(N103="snížená",J103,0)</f>
        <v>0</v>
      </c>
      <c r="BG103" s="114">
        <f>IF(N103="zákl. přenesená",J103,0)</f>
        <v>0</v>
      </c>
      <c r="BH103" s="114">
        <f>IF(N103="sníž. přenesená",J103,0)</f>
        <v>0</v>
      </c>
      <c r="BI103" s="114">
        <f>IF(N103="nulová",J103,0)</f>
        <v>0</v>
      </c>
      <c r="BJ103" s="113" t="s">
        <v>81</v>
      </c>
      <c r="BK103" s="110"/>
      <c r="BL103" s="110"/>
      <c r="BM103" s="110"/>
    </row>
    <row r="104" spans="2:65" s="1" customFormat="1" ht="18" customHeight="1">
      <c r="B104" s="109"/>
      <c r="C104" s="110"/>
      <c r="D104" s="814" t="s">
        <v>176</v>
      </c>
      <c r="E104" s="814"/>
      <c r="F104" s="814"/>
      <c r="G104" s="110"/>
      <c r="H104" s="110"/>
      <c r="I104" s="110"/>
      <c r="J104" s="111"/>
      <c r="K104" s="110"/>
      <c r="L104" s="109"/>
      <c r="M104" s="110"/>
      <c r="N104" s="112" t="s">
        <v>38</v>
      </c>
      <c r="O104" s="110"/>
      <c r="P104" s="110"/>
      <c r="Q104" s="110"/>
      <c r="R104" s="110"/>
      <c r="S104" s="110"/>
      <c r="T104" s="110"/>
      <c r="U104" s="110"/>
      <c r="V104" s="110"/>
      <c r="W104" s="110"/>
      <c r="X104" s="110"/>
      <c r="Y104" s="110"/>
      <c r="Z104" s="110"/>
      <c r="AA104" s="110"/>
      <c r="AB104" s="110"/>
      <c r="AC104" s="110"/>
      <c r="AD104" s="110"/>
      <c r="AE104" s="110"/>
      <c r="AF104" s="110"/>
      <c r="AG104" s="110"/>
      <c r="AH104" s="110"/>
      <c r="AI104" s="110"/>
      <c r="AJ104" s="110"/>
      <c r="AK104" s="110"/>
      <c r="AL104" s="110"/>
      <c r="AM104" s="110"/>
      <c r="AN104" s="110"/>
      <c r="AO104" s="110"/>
      <c r="AP104" s="110"/>
      <c r="AQ104" s="110"/>
      <c r="AR104" s="110"/>
      <c r="AS104" s="110"/>
      <c r="AT104" s="110"/>
      <c r="AU104" s="110"/>
      <c r="AV104" s="110"/>
      <c r="AW104" s="110"/>
      <c r="AX104" s="110"/>
      <c r="AY104" s="113" t="s">
        <v>174</v>
      </c>
      <c r="AZ104" s="110"/>
      <c r="BA104" s="110"/>
      <c r="BB104" s="110"/>
      <c r="BC104" s="110"/>
      <c r="BD104" s="110"/>
      <c r="BE104" s="114">
        <f>IF(N104="základní",J104,0)</f>
        <v>0</v>
      </c>
      <c r="BF104" s="114">
        <f>IF(N104="snížená",J104,0)</f>
        <v>0</v>
      </c>
      <c r="BG104" s="114">
        <f>IF(N104="zákl. přenesená",J104,0)</f>
        <v>0</v>
      </c>
      <c r="BH104" s="114">
        <f>IF(N104="sníž. přenesená",J104,0)</f>
        <v>0</v>
      </c>
      <c r="BI104" s="114">
        <f>IF(N104="nulová",J104,0)</f>
        <v>0</v>
      </c>
      <c r="BJ104" s="113" t="s">
        <v>81</v>
      </c>
      <c r="BK104" s="110"/>
      <c r="BL104" s="110"/>
      <c r="BM104" s="110"/>
    </row>
    <row r="105" spans="2:65" s="1" customFormat="1" ht="18" customHeight="1">
      <c r="B105" s="109"/>
      <c r="C105" s="110"/>
      <c r="D105" s="814" t="s">
        <v>177</v>
      </c>
      <c r="E105" s="814"/>
      <c r="F105" s="814"/>
      <c r="G105" s="110"/>
      <c r="H105" s="110"/>
      <c r="I105" s="110"/>
      <c r="J105" s="111"/>
      <c r="K105" s="110"/>
      <c r="L105" s="109"/>
      <c r="M105" s="110"/>
      <c r="N105" s="112" t="s">
        <v>38</v>
      </c>
      <c r="O105" s="110"/>
      <c r="P105" s="110"/>
      <c r="Q105" s="110"/>
      <c r="R105" s="110"/>
      <c r="S105" s="110"/>
      <c r="T105" s="110"/>
      <c r="U105" s="110"/>
      <c r="V105" s="110"/>
      <c r="W105" s="110"/>
      <c r="X105" s="110"/>
      <c r="Y105" s="110"/>
      <c r="Z105" s="110"/>
      <c r="AA105" s="110"/>
      <c r="AB105" s="110"/>
      <c r="AC105" s="110"/>
      <c r="AD105" s="110"/>
      <c r="AE105" s="110"/>
      <c r="AF105" s="110"/>
      <c r="AG105" s="110"/>
      <c r="AH105" s="110"/>
      <c r="AI105" s="110"/>
      <c r="AJ105" s="110"/>
      <c r="AK105" s="110"/>
      <c r="AL105" s="110"/>
      <c r="AM105" s="110"/>
      <c r="AN105" s="110"/>
      <c r="AO105" s="110"/>
      <c r="AP105" s="110"/>
      <c r="AQ105" s="110"/>
      <c r="AR105" s="110"/>
      <c r="AS105" s="110"/>
      <c r="AT105" s="110"/>
      <c r="AU105" s="110"/>
      <c r="AV105" s="110"/>
      <c r="AW105" s="110"/>
      <c r="AX105" s="110"/>
      <c r="AY105" s="113" t="s">
        <v>174</v>
      </c>
      <c r="AZ105" s="110"/>
      <c r="BA105" s="110"/>
      <c r="BB105" s="110"/>
      <c r="BC105" s="110"/>
      <c r="BD105" s="110"/>
      <c r="BE105" s="114">
        <f>IF(N105="základní",J105,0)</f>
        <v>0</v>
      </c>
      <c r="BF105" s="114">
        <f>IF(N105="snížená",J105,0)</f>
        <v>0</v>
      </c>
      <c r="BG105" s="114">
        <f>IF(N105="zákl. přenesená",J105,0)</f>
        <v>0</v>
      </c>
      <c r="BH105" s="114">
        <f>IF(N105="sníž. přenesená",J105,0)</f>
        <v>0</v>
      </c>
      <c r="BI105" s="114">
        <f>IF(N105="nulová",J105,0)</f>
        <v>0</v>
      </c>
      <c r="BJ105" s="113" t="s">
        <v>81</v>
      </c>
      <c r="BK105" s="110"/>
      <c r="BL105" s="110"/>
      <c r="BM105" s="110"/>
    </row>
    <row r="106" spans="2:65" s="1" customFormat="1" ht="18" customHeight="1">
      <c r="B106" s="28"/>
      <c r="L106" s="28"/>
    </row>
    <row r="107" spans="2:65" s="1" customFormat="1" ht="29.25" customHeight="1">
      <c r="B107" s="28"/>
      <c r="C107" s="115" t="s">
        <v>178</v>
      </c>
      <c r="D107" s="88"/>
      <c r="E107" s="88"/>
      <c r="F107" s="88"/>
      <c r="G107" s="88"/>
      <c r="H107" s="88"/>
      <c r="I107" s="88"/>
      <c r="J107" s="116">
        <f>ROUND(J96+J101,2)</f>
        <v>0</v>
      </c>
      <c r="K107" s="88"/>
      <c r="L107" s="28"/>
    </row>
    <row r="108" spans="2:65" s="1" customFormat="1" ht="6.95" customHeight="1">
      <c r="B108" s="40"/>
      <c r="C108" s="41"/>
      <c r="D108" s="41"/>
      <c r="E108" s="41"/>
      <c r="F108" s="41"/>
      <c r="G108" s="41"/>
      <c r="H108" s="41"/>
      <c r="I108" s="41"/>
      <c r="J108" s="41"/>
      <c r="K108" s="41"/>
      <c r="L108" s="28"/>
    </row>
    <row r="112" spans="2:65" s="1" customFormat="1" ht="6.95" customHeight="1">
      <c r="B112" s="42"/>
      <c r="C112" s="43"/>
      <c r="D112" s="43"/>
      <c r="E112" s="43"/>
      <c r="F112" s="43"/>
      <c r="G112" s="43"/>
      <c r="H112" s="43"/>
      <c r="I112" s="43"/>
      <c r="J112" s="43"/>
      <c r="K112" s="43"/>
      <c r="L112" s="28"/>
    </row>
    <row r="113" spans="2:63" s="1" customFormat="1" ht="24.95" customHeight="1">
      <c r="B113" s="28"/>
      <c r="C113" s="20" t="s">
        <v>179</v>
      </c>
      <c r="L113" s="28"/>
    </row>
    <row r="114" spans="2:63" s="1" customFormat="1" ht="6.95" customHeight="1">
      <c r="B114" s="28"/>
      <c r="L114" s="28"/>
    </row>
    <row r="115" spans="2:63" s="1" customFormat="1" ht="12" customHeight="1">
      <c r="B115" s="28"/>
      <c r="C115" s="25" t="s">
        <v>14</v>
      </c>
      <c r="L115" s="28"/>
    </row>
    <row r="116" spans="2:63" s="1" customFormat="1" ht="16.5" customHeight="1">
      <c r="B116" s="28"/>
      <c r="E116" s="811" t="str">
        <f>E7</f>
        <v>Výukový pavilon Lesovna</v>
      </c>
      <c r="F116" s="812"/>
      <c r="G116" s="812"/>
      <c r="H116" s="812"/>
      <c r="L116" s="28"/>
    </row>
    <row r="117" spans="2:63" s="1" customFormat="1" ht="12" customHeight="1">
      <c r="B117" s="28"/>
      <c r="C117" s="25" t="s">
        <v>137</v>
      </c>
      <c r="L117" s="28"/>
    </row>
    <row r="118" spans="2:63" s="1" customFormat="1" ht="16.5" customHeight="1">
      <c r="B118" s="28"/>
      <c r="E118" s="781" t="str">
        <f>E9</f>
        <v>202504O - 15-Silnoproud vnitřní</v>
      </c>
      <c r="F118" s="813"/>
      <c r="G118" s="813"/>
      <c r="H118" s="813"/>
      <c r="L118" s="28"/>
    </row>
    <row r="119" spans="2:63" s="1" customFormat="1" ht="6.95" customHeight="1">
      <c r="B119" s="28"/>
      <c r="L119" s="28"/>
    </row>
    <row r="120" spans="2:63" s="1" customFormat="1" ht="12" customHeight="1">
      <c r="B120" s="28"/>
      <c r="C120" s="25" t="s">
        <v>18</v>
      </c>
      <c r="F120" s="23" t="str">
        <f>F12</f>
        <v>Areál ČZU, p.č. 1627/1, Suchdol</v>
      </c>
      <c r="I120" s="25" t="s">
        <v>20</v>
      </c>
      <c r="J120" s="48">
        <f>IF(J12="","",J12)</f>
        <v>45909</v>
      </c>
      <c r="L120" s="28"/>
    </row>
    <row r="121" spans="2:63" s="1" customFormat="1" ht="6.95" customHeight="1">
      <c r="B121" s="28"/>
      <c r="L121" s="28"/>
    </row>
    <row r="122" spans="2:63" s="1" customFormat="1" ht="15.2" customHeight="1">
      <c r="B122" s="28"/>
      <c r="C122" s="25" t="s">
        <v>21</v>
      </c>
      <c r="F122" s="23" t="str">
        <f>E15</f>
        <v>ČZU v Praze, Kamýcká 129, P6</v>
      </c>
      <c r="I122" s="25" t="s">
        <v>27</v>
      </c>
      <c r="J122" s="26" t="str">
        <f>E21</f>
        <v>MJÖLKING s.r.o.</v>
      </c>
      <c r="L122" s="28"/>
    </row>
    <row r="123" spans="2:63" s="1" customFormat="1" ht="15.2" customHeight="1">
      <c r="B123" s="28"/>
      <c r="C123" s="25" t="s">
        <v>25</v>
      </c>
      <c r="F123" s="23" t="str">
        <f>IF(E18="","",E18)</f>
        <v xml:space="preserve"> </v>
      </c>
      <c r="I123" s="25" t="s">
        <v>30</v>
      </c>
      <c r="J123" s="26" t="str">
        <f>E24</f>
        <v>Ing. Martin Macoun</v>
      </c>
      <c r="L123" s="28"/>
    </row>
    <row r="124" spans="2:63" s="1" customFormat="1" ht="10.35" customHeight="1">
      <c r="B124" s="28"/>
      <c r="L124" s="28"/>
    </row>
    <row r="125" spans="2:63" s="10" customFormat="1" ht="29.25" customHeight="1">
      <c r="B125" s="117"/>
      <c r="C125" s="118" t="s">
        <v>180</v>
      </c>
      <c r="D125" s="119" t="s">
        <v>58</v>
      </c>
      <c r="E125" s="119" t="s">
        <v>54</v>
      </c>
      <c r="F125" s="119" t="s">
        <v>55</v>
      </c>
      <c r="G125" s="119" t="s">
        <v>181</v>
      </c>
      <c r="H125" s="119" t="s">
        <v>182</v>
      </c>
      <c r="I125" s="119" t="s">
        <v>183</v>
      </c>
      <c r="J125" s="120" t="s">
        <v>152</v>
      </c>
      <c r="K125" s="121" t="s">
        <v>184</v>
      </c>
      <c r="L125" s="117"/>
      <c r="M125" s="55" t="s">
        <v>1</v>
      </c>
      <c r="N125" s="56" t="s">
        <v>37</v>
      </c>
      <c r="O125" s="56" t="s">
        <v>185</v>
      </c>
      <c r="P125" s="56" t="s">
        <v>186</v>
      </c>
      <c r="Q125" s="56" t="s">
        <v>187</v>
      </c>
      <c r="R125" s="56" t="s">
        <v>188</v>
      </c>
      <c r="S125" s="56" t="s">
        <v>189</v>
      </c>
      <c r="T125" s="57" t="s">
        <v>190</v>
      </c>
    </row>
    <row r="126" spans="2:63" s="1" customFormat="1" ht="22.9" customHeight="1">
      <c r="B126" s="28"/>
      <c r="C126" s="60" t="s">
        <v>191</v>
      </c>
      <c r="J126" s="122">
        <f>BK126</f>
        <v>0</v>
      </c>
      <c r="L126" s="28"/>
      <c r="M126" s="58"/>
      <c r="N126" s="49"/>
      <c r="O126" s="49"/>
      <c r="P126" s="123">
        <f>P127</f>
        <v>0</v>
      </c>
      <c r="Q126" s="49"/>
      <c r="R126" s="123">
        <f>R127</f>
        <v>0</v>
      </c>
      <c r="S126" s="49"/>
      <c r="T126" s="124">
        <f>T127</f>
        <v>0</v>
      </c>
      <c r="AT126" s="16" t="s">
        <v>72</v>
      </c>
      <c r="AU126" s="16" t="s">
        <v>154</v>
      </c>
      <c r="BK126" s="125">
        <f>BK127</f>
        <v>0</v>
      </c>
    </row>
    <row r="127" spans="2:63" s="11" customFormat="1" ht="25.9" customHeight="1">
      <c r="B127" s="126"/>
      <c r="D127" s="127" t="s">
        <v>72</v>
      </c>
      <c r="E127" s="128" t="s">
        <v>276</v>
      </c>
      <c r="F127" s="128" t="s">
        <v>277</v>
      </c>
      <c r="J127" s="129">
        <f>BK127</f>
        <v>0</v>
      </c>
      <c r="L127" s="126"/>
      <c r="M127" s="130"/>
      <c r="P127" s="131">
        <f>P128</f>
        <v>0</v>
      </c>
      <c r="R127" s="131">
        <f>R128</f>
        <v>0</v>
      </c>
      <c r="T127" s="132">
        <f>T128</f>
        <v>0</v>
      </c>
      <c r="AR127" s="127" t="s">
        <v>83</v>
      </c>
      <c r="AT127" s="133" t="s">
        <v>72</v>
      </c>
      <c r="AU127" s="133" t="s">
        <v>73</v>
      </c>
      <c r="AY127" s="127" t="s">
        <v>194</v>
      </c>
      <c r="BK127" s="134">
        <f>BK128</f>
        <v>0</v>
      </c>
    </row>
    <row r="128" spans="2:63" s="11" customFormat="1" ht="22.9" customHeight="1">
      <c r="B128" s="126"/>
      <c r="D128" s="127" t="s">
        <v>72</v>
      </c>
      <c r="E128" s="135" t="s">
        <v>927</v>
      </c>
      <c r="F128" s="135" t="s">
        <v>928</v>
      </c>
      <c r="J128" s="136">
        <f>BK128</f>
        <v>0</v>
      </c>
      <c r="L128" s="126"/>
      <c r="M128" s="130"/>
      <c r="P128" s="131">
        <f>P129</f>
        <v>0</v>
      </c>
      <c r="R128" s="131">
        <f>R129</f>
        <v>0</v>
      </c>
      <c r="T128" s="132">
        <f>T129</f>
        <v>0</v>
      </c>
      <c r="AR128" s="127" t="s">
        <v>83</v>
      </c>
      <c r="AT128" s="133" t="s">
        <v>72</v>
      </c>
      <c r="AU128" s="133" t="s">
        <v>81</v>
      </c>
      <c r="AY128" s="127" t="s">
        <v>194</v>
      </c>
      <c r="BK128" s="134">
        <f>BK129</f>
        <v>0</v>
      </c>
    </row>
    <row r="129" spans="2:65" s="1" customFormat="1" ht="16.5" customHeight="1">
      <c r="B129" s="109"/>
      <c r="C129" s="137" t="s">
        <v>81</v>
      </c>
      <c r="D129" s="137" t="s">
        <v>197</v>
      </c>
      <c r="E129" s="138" t="s">
        <v>929</v>
      </c>
      <c r="F129" s="139" t="s">
        <v>930</v>
      </c>
      <c r="G129" s="140" t="s">
        <v>662</v>
      </c>
      <c r="H129" s="141">
        <v>1</v>
      </c>
      <c r="I129" s="142">
        <f>'ESI INT'!H3</f>
        <v>0</v>
      </c>
      <c r="J129" s="142">
        <f>ROUND(I129*H129,2)</f>
        <v>0</v>
      </c>
      <c r="K129" s="143"/>
      <c r="L129" s="28"/>
      <c r="M129" s="177" t="s">
        <v>1</v>
      </c>
      <c r="N129" s="178" t="s">
        <v>38</v>
      </c>
      <c r="O129" s="179">
        <v>0</v>
      </c>
      <c r="P129" s="179">
        <f>O129*H129</f>
        <v>0</v>
      </c>
      <c r="Q129" s="179">
        <v>0</v>
      </c>
      <c r="R129" s="179">
        <f>Q129*H129</f>
        <v>0</v>
      </c>
      <c r="S129" s="179">
        <v>0</v>
      </c>
      <c r="T129" s="180">
        <f>S129*H129</f>
        <v>0</v>
      </c>
      <c r="AR129" s="147" t="s">
        <v>283</v>
      </c>
      <c r="AT129" s="147" t="s">
        <v>197</v>
      </c>
      <c r="AU129" s="147" t="s">
        <v>83</v>
      </c>
      <c r="AY129" s="16" t="s">
        <v>194</v>
      </c>
      <c r="BE129" s="148">
        <f>IF(N129="základní",J129,0)</f>
        <v>0</v>
      </c>
      <c r="BF129" s="148">
        <f>IF(N129="snížená",J129,0)</f>
        <v>0</v>
      </c>
      <c r="BG129" s="148">
        <f>IF(N129="zákl. přenesená",J129,0)</f>
        <v>0</v>
      </c>
      <c r="BH129" s="148">
        <f>IF(N129="sníž. přenesená",J129,0)</f>
        <v>0</v>
      </c>
      <c r="BI129" s="148">
        <f>IF(N129="nulová",J129,0)</f>
        <v>0</v>
      </c>
      <c r="BJ129" s="16" t="s">
        <v>81</v>
      </c>
      <c r="BK129" s="148">
        <f>ROUND(I129*H129,2)</f>
        <v>0</v>
      </c>
      <c r="BL129" s="16" t="s">
        <v>283</v>
      </c>
      <c r="BM129" s="147" t="s">
        <v>931</v>
      </c>
    </row>
    <row r="130" spans="2:65" s="1" customFormat="1" ht="6.95" customHeight="1">
      <c r="B130" s="40"/>
      <c r="C130" s="41"/>
      <c r="D130" s="41"/>
      <c r="E130" s="41"/>
      <c r="F130" s="41"/>
      <c r="G130" s="41"/>
      <c r="H130" s="41"/>
      <c r="I130" s="41"/>
      <c r="J130" s="41"/>
      <c r="K130" s="41"/>
      <c r="L130" s="28"/>
    </row>
  </sheetData>
  <autoFilter ref="C125:K129" xr:uid="{00000000-0009-0000-0000-00000B000000}"/>
  <mergeCells count="13">
    <mergeCell ref="E116:H116"/>
    <mergeCell ref="E118:H118"/>
    <mergeCell ref="L2:V2"/>
    <mergeCell ref="E87:H87"/>
    <mergeCell ref="D102:F102"/>
    <mergeCell ref="D103:F103"/>
    <mergeCell ref="D104:F104"/>
    <mergeCell ref="D105:F105"/>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5C39A-16FE-4D44-B5E3-BBA2B71829B6}">
  <sheetPr>
    <tabColor theme="2" tint="-0.249977111117893"/>
    <outlinePr summaryBelow="0"/>
    <pageSetUpPr fitToPage="1"/>
  </sheetPr>
  <dimension ref="A1:H168"/>
  <sheetViews>
    <sheetView topLeftCell="C1" zoomScaleNormal="100" zoomScaleSheetLayoutView="100" workbookViewId="0">
      <pane ySplit="2" topLeftCell="A3" activePane="bottomLeft" state="frozen"/>
      <selection activeCell="H114" sqref="H114"/>
      <selection pane="bottomLeft" activeCell="H144" sqref="H144"/>
    </sheetView>
  </sheetViews>
  <sheetFormatPr defaultColWidth="9.33203125" defaultRowHeight="12.75" outlineLevelRow="2"/>
  <cols>
    <col min="1" max="1" width="5.83203125" style="598" customWidth="1"/>
    <col min="2" max="2" width="15.1640625" style="599" customWidth="1"/>
    <col min="3" max="3" width="66.6640625" style="600" customWidth="1"/>
    <col min="4" max="4" width="17.6640625" style="599" customWidth="1"/>
    <col min="5" max="5" width="5" style="601" customWidth="1"/>
    <col min="6" max="6" width="10" style="602" customWidth="1"/>
    <col min="7" max="8" width="16" style="603" customWidth="1"/>
    <col min="9" max="16384" width="9.33203125" style="440"/>
  </cols>
  <sheetData>
    <row r="1" spans="1:8" ht="13.5" thickBot="1">
      <c r="A1" s="434" t="s">
        <v>1654</v>
      </c>
      <c r="B1" s="435" t="s">
        <v>54</v>
      </c>
      <c r="C1" s="436" t="s">
        <v>55</v>
      </c>
      <c r="D1" s="435"/>
      <c r="E1" s="437" t="s">
        <v>181</v>
      </c>
      <c r="F1" s="438" t="s">
        <v>946</v>
      </c>
      <c r="G1" s="439" t="s">
        <v>1655</v>
      </c>
      <c r="H1" s="439" t="s">
        <v>1656</v>
      </c>
    </row>
    <row r="2" spans="1:8" ht="11.25" customHeight="1" thickBot="1">
      <c r="A2" s="441"/>
      <c r="B2" s="442"/>
      <c r="C2" s="443"/>
      <c r="D2" s="442"/>
      <c r="E2" s="444"/>
      <c r="F2" s="445"/>
      <c r="G2" s="446"/>
      <c r="H2" s="446"/>
    </row>
    <row r="3" spans="1:8" s="454" customFormat="1" ht="16.5" customHeight="1" thickTop="1">
      <c r="A3" s="447"/>
      <c r="B3" s="448"/>
      <c r="C3" s="448" t="s">
        <v>1657</v>
      </c>
      <c r="D3" s="449"/>
      <c r="E3" s="450"/>
      <c r="F3" s="451"/>
      <c r="G3" s="452"/>
      <c r="H3" s="453">
        <f>SUM(H8:H168)</f>
        <v>0</v>
      </c>
    </row>
    <row r="4" spans="1:8" s="454" customFormat="1">
      <c r="A4" s="455"/>
      <c r="B4" s="456"/>
      <c r="C4" s="456" t="s">
        <v>1658</v>
      </c>
      <c r="D4" s="457"/>
      <c r="E4" s="458"/>
      <c r="F4" s="459"/>
      <c r="G4" s="460"/>
      <c r="H4" s="461"/>
    </row>
    <row r="5" spans="1:8" ht="25.5">
      <c r="A5" s="455"/>
      <c r="B5" s="456"/>
      <c r="C5" s="462" t="s">
        <v>1659</v>
      </c>
      <c r="D5" s="457"/>
      <c r="E5" s="458"/>
      <c r="F5" s="459"/>
      <c r="G5" s="460"/>
      <c r="H5" s="461"/>
    </row>
    <row r="6" spans="1:8" ht="36.75" customHeight="1">
      <c r="A6" s="455"/>
      <c r="B6" s="456"/>
      <c r="C6" s="462" t="s">
        <v>1660</v>
      </c>
      <c r="D6" s="457"/>
      <c r="E6" s="458"/>
      <c r="F6" s="459"/>
      <c r="G6" s="460"/>
      <c r="H6" s="461"/>
    </row>
    <row r="7" spans="1:8" ht="12" customHeight="1">
      <c r="A7" s="455"/>
      <c r="B7" s="456"/>
      <c r="C7" s="463" t="s">
        <v>1661</v>
      </c>
      <c r="D7" s="457"/>
      <c r="E7" s="458"/>
      <c r="F7" s="459"/>
      <c r="G7" s="464"/>
      <c r="H7" s="465"/>
    </row>
    <row r="8" spans="1:8" outlineLevel="2">
      <c r="A8" s="466" t="s">
        <v>1662</v>
      </c>
      <c r="B8" s="467" t="s">
        <v>1663</v>
      </c>
      <c r="C8" s="468" t="s">
        <v>1664</v>
      </c>
      <c r="D8" s="469"/>
      <c r="E8" s="470" t="s">
        <v>844</v>
      </c>
      <c r="F8" s="471">
        <v>14</v>
      </c>
      <c r="G8" s="472"/>
      <c r="H8" s="473">
        <f t="shared" ref="H8:H14" si="0">G8*F8</f>
        <v>0</v>
      </c>
    </row>
    <row r="9" spans="1:8" ht="25.5" outlineLevel="2">
      <c r="A9" s="466" t="s">
        <v>1665</v>
      </c>
      <c r="B9" s="467" t="s">
        <v>1663</v>
      </c>
      <c r="C9" s="468" t="s">
        <v>1666</v>
      </c>
      <c r="D9" s="469"/>
      <c r="E9" s="470" t="s">
        <v>844</v>
      </c>
      <c r="F9" s="471">
        <v>1</v>
      </c>
      <c r="G9" s="472"/>
      <c r="H9" s="473">
        <f t="shared" si="0"/>
        <v>0</v>
      </c>
    </row>
    <row r="10" spans="1:8" ht="25.5" outlineLevel="2">
      <c r="A10" s="466" t="s">
        <v>1667</v>
      </c>
      <c r="B10" s="467" t="s">
        <v>1663</v>
      </c>
      <c r="C10" s="468" t="s">
        <v>1668</v>
      </c>
      <c r="D10" s="469"/>
      <c r="E10" s="470" t="s">
        <v>844</v>
      </c>
      <c r="F10" s="471">
        <v>1</v>
      </c>
      <c r="G10" s="472"/>
      <c r="H10" s="473">
        <f t="shared" si="0"/>
        <v>0</v>
      </c>
    </row>
    <row r="11" spans="1:8" ht="25.5" outlineLevel="2">
      <c r="A11" s="466" t="s">
        <v>1669</v>
      </c>
      <c r="B11" s="467" t="s">
        <v>1663</v>
      </c>
      <c r="C11" s="468" t="s">
        <v>1670</v>
      </c>
      <c r="D11" s="469"/>
      <c r="E11" s="470" t="s">
        <v>844</v>
      </c>
      <c r="F11" s="471">
        <v>1</v>
      </c>
      <c r="G11" s="472"/>
      <c r="H11" s="473">
        <f t="shared" si="0"/>
        <v>0</v>
      </c>
    </row>
    <row r="12" spans="1:8" ht="25.5" outlineLevel="2">
      <c r="A12" s="466" t="s">
        <v>1671</v>
      </c>
      <c r="B12" s="467" t="s">
        <v>1663</v>
      </c>
      <c r="C12" s="468" t="s">
        <v>1672</v>
      </c>
      <c r="D12" s="469"/>
      <c r="E12" s="470" t="s">
        <v>844</v>
      </c>
      <c r="F12" s="471">
        <v>1</v>
      </c>
      <c r="G12" s="472"/>
      <c r="H12" s="473">
        <f t="shared" si="0"/>
        <v>0</v>
      </c>
    </row>
    <row r="13" spans="1:8" ht="25.5" outlineLevel="2">
      <c r="A13" s="466" t="s">
        <v>1673</v>
      </c>
      <c r="B13" s="474" t="s">
        <v>1663</v>
      </c>
      <c r="C13" s="475" t="s">
        <v>1674</v>
      </c>
      <c r="D13" s="469"/>
      <c r="E13" s="476" t="s">
        <v>844</v>
      </c>
      <c r="F13" s="477">
        <v>50</v>
      </c>
      <c r="G13" s="472"/>
      <c r="H13" s="473">
        <f t="shared" si="0"/>
        <v>0</v>
      </c>
    </row>
    <row r="14" spans="1:8" ht="25.5" outlineLevel="2">
      <c r="A14" s="466" t="s">
        <v>1675</v>
      </c>
      <c r="B14" s="474" t="s">
        <v>1663</v>
      </c>
      <c r="C14" s="475" t="s">
        <v>1676</v>
      </c>
      <c r="D14" s="469"/>
      <c r="E14" s="476" t="s">
        <v>844</v>
      </c>
      <c r="F14" s="477">
        <v>14</v>
      </c>
      <c r="G14" s="472"/>
      <c r="H14" s="473">
        <f t="shared" si="0"/>
        <v>0</v>
      </c>
    </row>
    <row r="15" spans="1:8" ht="51" outlineLevel="2">
      <c r="A15" s="466" t="s">
        <v>1677</v>
      </c>
      <c r="B15" s="467" t="s">
        <v>1678</v>
      </c>
      <c r="C15" s="478" t="s">
        <v>1679</v>
      </c>
      <c r="D15" s="479"/>
      <c r="E15" s="480"/>
      <c r="F15" s="481"/>
      <c r="G15" s="482"/>
      <c r="H15" s="473"/>
    </row>
    <row r="16" spans="1:8" ht="25.5" outlineLevel="2">
      <c r="A16" s="466" t="s">
        <v>1680</v>
      </c>
      <c r="B16" s="474" t="s">
        <v>1663</v>
      </c>
      <c r="C16" s="483" t="s">
        <v>1681</v>
      </c>
      <c r="D16" s="484"/>
      <c r="E16" s="485" t="s">
        <v>844</v>
      </c>
      <c r="F16" s="486">
        <v>20</v>
      </c>
      <c r="G16" s="472"/>
      <c r="H16" s="473">
        <f>G16*F16</f>
        <v>0</v>
      </c>
    </row>
    <row r="17" spans="1:8" ht="25.5" outlineLevel="2">
      <c r="A17" s="466" t="s">
        <v>1682</v>
      </c>
      <c r="B17" s="474" t="s">
        <v>1663</v>
      </c>
      <c r="C17" s="483" t="s">
        <v>1683</v>
      </c>
      <c r="D17" s="484"/>
      <c r="E17" s="485" t="s">
        <v>844</v>
      </c>
      <c r="F17" s="486">
        <v>10</v>
      </c>
      <c r="G17" s="472"/>
      <c r="H17" s="473">
        <f>G17*F17</f>
        <v>0</v>
      </c>
    </row>
    <row r="18" spans="1:8" outlineLevel="2">
      <c r="A18" s="466" t="s">
        <v>1684</v>
      </c>
      <c r="B18" s="474" t="s">
        <v>1663</v>
      </c>
      <c r="C18" s="483" t="s">
        <v>1685</v>
      </c>
      <c r="D18" s="469"/>
      <c r="E18" s="470" t="s">
        <v>844</v>
      </c>
      <c r="F18" s="486">
        <v>8</v>
      </c>
      <c r="G18" s="472"/>
      <c r="H18" s="473">
        <f t="shared" ref="H18:H27" si="1">G18*F18</f>
        <v>0</v>
      </c>
    </row>
    <row r="19" spans="1:8" outlineLevel="2">
      <c r="A19" s="466" t="s">
        <v>1686</v>
      </c>
      <c r="B19" s="474" t="s">
        <v>1663</v>
      </c>
      <c r="C19" s="483" t="s">
        <v>1687</v>
      </c>
      <c r="D19" s="469"/>
      <c r="E19" s="470" t="s">
        <v>844</v>
      </c>
      <c r="F19" s="486">
        <v>3</v>
      </c>
      <c r="G19" s="472"/>
      <c r="H19" s="473">
        <f t="shared" si="1"/>
        <v>0</v>
      </c>
    </row>
    <row r="20" spans="1:8" ht="25.5" outlineLevel="2">
      <c r="A20" s="466" t="s">
        <v>1688</v>
      </c>
      <c r="B20" s="474" t="s">
        <v>1663</v>
      </c>
      <c r="C20" s="483" t="s">
        <v>1689</v>
      </c>
      <c r="D20" s="469"/>
      <c r="E20" s="470" t="s">
        <v>844</v>
      </c>
      <c r="F20" s="486">
        <v>4</v>
      </c>
      <c r="G20" s="472"/>
      <c r="H20" s="473">
        <f t="shared" si="1"/>
        <v>0</v>
      </c>
    </row>
    <row r="21" spans="1:8" ht="25.5" outlineLevel="2">
      <c r="A21" s="466" t="s">
        <v>1690</v>
      </c>
      <c r="B21" s="467" t="s">
        <v>1663</v>
      </c>
      <c r="C21" s="468" t="s">
        <v>1691</v>
      </c>
      <c r="D21" s="469"/>
      <c r="E21" s="470" t="s">
        <v>844</v>
      </c>
      <c r="F21" s="471">
        <v>12</v>
      </c>
      <c r="G21" s="472"/>
      <c r="H21" s="473">
        <f t="shared" si="1"/>
        <v>0</v>
      </c>
    </row>
    <row r="22" spans="1:8" ht="38.25" outlineLevel="2">
      <c r="A22" s="466" t="s">
        <v>1692</v>
      </c>
      <c r="B22" s="467" t="s">
        <v>1678</v>
      </c>
      <c r="C22" s="478" t="s">
        <v>1693</v>
      </c>
      <c r="D22" s="479"/>
      <c r="E22" s="480"/>
      <c r="F22" s="481"/>
      <c r="G22" s="482"/>
      <c r="H22" s="473">
        <f t="shared" si="1"/>
        <v>0</v>
      </c>
    </row>
    <row r="23" spans="1:8" outlineLevel="2">
      <c r="A23" s="466" t="s">
        <v>1694</v>
      </c>
      <c r="B23" s="467" t="s">
        <v>1663</v>
      </c>
      <c r="C23" s="468" t="s">
        <v>1695</v>
      </c>
      <c r="D23" s="469"/>
      <c r="E23" s="470" t="s">
        <v>844</v>
      </c>
      <c r="F23" s="471">
        <v>1</v>
      </c>
      <c r="G23" s="472"/>
      <c r="H23" s="473">
        <f t="shared" si="1"/>
        <v>0</v>
      </c>
    </row>
    <row r="24" spans="1:8" ht="25.5" outlineLevel="2">
      <c r="A24" s="466" t="s">
        <v>1696</v>
      </c>
      <c r="B24" s="467" t="s">
        <v>1663</v>
      </c>
      <c r="C24" s="468" t="s">
        <v>1697</v>
      </c>
      <c r="D24" s="469" t="s">
        <v>1698</v>
      </c>
      <c r="E24" s="470" t="s">
        <v>844</v>
      </c>
      <c r="F24" s="471">
        <v>2</v>
      </c>
      <c r="G24" s="472"/>
      <c r="H24" s="473">
        <f t="shared" si="1"/>
        <v>0</v>
      </c>
    </row>
    <row r="25" spans="1:8" ht="25.5" outlineLevel="2">
      <c r="A25" s="466" t="s">
        <v>1699</v>
      </c>
      <c r="B25" s="474" t="s">
        <v>1663</v>
      </c>
      <c r="C25" s="468" t="s">
        <v>1700</v>
      </c>
      <c r="D25" s="469"/>
      <c r="E25" s="470" t="s">
        <v>844</v>
      </c>
      <c r="F25" s="471">
        <v>1</v>
      </c>
      <c r="G25" s="472"/>
      <c r="H25" s="473">
        <f t="shared" si="1"/>
        <v>0</v>
      </c>
    </row>
    <row r="26" spans="1:8" ht="25.5" outlineLevel="2">
      <c r="A26" s="466" t="s">
        <v>1701</v>
      </c>
      <c r="B26" s="474" t="s">
        <v>1663</v>
      </c>
      <c r="C26" s="483" t="s">
        <v>1702</v>
      </c>
      <c r="D26" s="469"/>
      <c r="E26" s="470" t="s">
        <v>844</v>
      </c>
      <c r="F26" s="486">
        <v>80</v>
      </c>
      <c r="G26" s="472"/>
      <c r="H26" s="473">
        <f t="shared" si="1"/>
        <v>0</v>
      </c>
    </row>
    <row r="27" spans="1:8" outlineLevel="2">
      <c r="A27" s="466" t="s">
        <v>1703</v>
      </c>
      <c r="B27" s="474" t="s">
        <v>1663</v>
      </c>
      <c r="C27" s="468" t="s">
        <v>1704</v>
      </c>
      <c r="D27" s="469"/>
      <c r="E27" s="470" t="s">
        <v>1705</v>
      </c>
      <c r="F27" s="471">
        <v>10</v>
      </c>
      <c r="G27" s="472"/>
      <c r="H27" s="473">
        <f t="shared" si="1"/>
        <v>0</v>
      </c>
    </row>
    <row r="28" spans="1:8" ht="13.5" outlineLevel="2" thickBot="1">
      <c r="A28" s="487"/>
      <c r="B28" s="488"/>
      <c r="C28" s="489"/>
      <c r="D28" s="488"/>
      <c r="E28" s="490"/>
      <c r="F28" s="491"/>
      <c r="G28" s="492"/>
      <c r="H28" s="493"/>
    </row>
    <row r="29" spans="1:8" s="454" customFormat="1" ht="13.5" thickTop="1">
      <c r="A29" s="455"/>
      <c r="B29" s="456"/>
      <c r="C29" s="456" t="s">
        <v>1706</v>
      </c>
      <c r="D29" s="457"/>
      <c r="E29" s="458"/>
      <c r="F29" s="459"/>
      <c r="G29" s="494"/>
      <c r="H29" s="495" t="s">
        <v>1707</v>
      </c>
    </row>
    <row r="30" spans="1:8" ht="38.25">
      <c r="A30" s="455"/>
      <c r="B30" s="456"/>
      <c r="C30" s="462" t="s">
        <v>1708</v>
      </c>
      <c r="D30" s="457"/>
      <c r="E30" s="458"/>
      <c r="F30" s="459"/>
      <c r="G30" s="460"/>
      <c r="H30" s="461"/>
    </row>
    <row r="31" spans="1:8" ht="38.25">
      <c r="A31" s="455"/>
      <c r="B31" s="456"/>
      <c r="C31" s="462" t="s">
        <v>1709</v>
      </c>
      <c r="D31" s="457"/>
      <c r="E31" s="458"/>
      <c r="F31" s="459"/>
      <c r="G31" s="464"/>
      <c r="H31" s="465"/>
    </row>
    <row r="32" spans="1:8" outlineLevel="2">
      <c r="A32" s="466"/>
      <c r="B32" s="467"/>
      <c r="C32" s="468"/>
      <c r="D32" s="469"/>
      <c r="E32" s="470"/>
      <c r="F32" s="471"/>
      <c r="G32" s="472"/>
      <c r="H32" s="473"/>
    </row>
    <row r="33" spans="1:8" ht="25.5" outlineLevel="2">
      <c r="A33" s="496" t="s">
        <v>1662</v>
      </c>
      <c r="B33" s="474" t="s">
        <v>1663</v>
      </c>
      <c r="C33" s="497" t="s">
        <v>1710</v>
      </c>
      <c r="D33" s="469"/>
      <c r="E33" s="470" t="s">
        <v>844</v>
      </c>
      <c r="F33" s="470" t="s">
        <v>272</v>
      </c>
      <c r="G33" s="472"/>
      <c r="H33" s="473">
        <f t="shared" ref="H33:H44" si="2">G33*F33</f>
        <v>0</v>
      </c>
    </row>
    <row r="34" spans="1:8" ht="25.5" outlineLevel="2">
      <c r="A34" s="496" t="s">
        <v>1665</v>
      </c>
      <c r="B34" s="474" t="s">
        <v>1663</v>
      </c>
      <c r="C34" s="497" t="s">
        <v>1711</v>
      </c>
      <c r="D34" s="469"/>
      <c r="E34" s="470" t="s">
        <v>844</v>
      </c>
      <c r="F34" s="470" t="s">
        <v>226</v>
      </c>
      <c r="G34" s="472"/>
      <c r="H34" s="473">
        <f t="shared" si="2"/>
        <v>0</v>
      </c>
    </row>
    <row r="35" spans="1:8" ht="25.5" outlineLevel="2">
      <c r="A35" s="496" t="s">
        <v>1667</v>
      </c>
      <c r="B35" s="474" t="s">
        <v>1663</v>
      </c>
      <c r="C35" s="497" t="s">
        <v>1712</v>
      </c>
      <c r="D35" s="469"/>
      <c r="E35" s="470" t="s">
        <v>844</v>
      </c>
      <c r="F35" s="470" t="s">
        <v>81</v>
      </c>
      <c r="G35" s="472"/>
      <c r="H35" s="473">
        <f t="shared" si="2"/>
        <v>0</v>
      </c>
    </row>
    <row r="36" spans="1:8" ht="25.5" outlineLevel="2">
      <c r="A36" s="496" t="s">
        <v>1669</v>
      </c>
      <c r="B36" s="474" t="s">
        <v>1663</v>
      </c>
      <c r="C36" s="497" t="s">
        <v>1713</v>
      </c>
      <c r="D36" s="469"/>
      <c r="E36" s="470" t="s">
        <v>844</v>
      </c>
      <c r="F36" s="470" t="s">
        <v>83</v>
      </c>
      <c r="G36" s="472"/>
      <c r="H36" s="473">
        <f t="shared" si="2"/>
        <v>0</v>
      </c>
    </row>
    <row r="37" spans="1:8" ht="25.5" outlineLevel="2">
      <c r="A37" s="496" t="s">
        <v>1671</v>
      </c>
      <c r="B37" s="474" t="s">
        <v>1663</v>
      </c>
      <c r="C37" s="497" t="s">
        <v>1714</v>
      </c>
      <c r="D37" s="469"/>
      <c r="E37" s="470" t="s">
        <v>844</v>
      </c>
      <c r="F37" s="470" t="s">
        <v>256</v>
      </c>
      <c r="G37" s="472"/>
      <c r="H37" s="473">
        <f t="shared" si="2"/>
        <v>0</v>
      </c>
    </row>
    <row r="38" spans="1:8" ht="25.5" outlineLevel="2">
      <c r="A38" s="496" t="s">
        <v>1673</v>
      </c>
      <c r="B38" s="474" t="s">
        <v>1663</v>
      </c>
      <c r="C38" s="497" t="s">
        <v>1715</v>
      </c>
      <c r="D38" s="469"/>
      <c r="E38" s="470" t="s">
        <v>844</v>
      </c>
      <c r="F38" s="470" t="s">
        <v>272</v>
      </c>
      <c r="G38" s="472"/>
      <c r="H38" s="473">
        <f t="shared" si="2"/>
        <v>0</v>
      </c>
    </row>
    <row r="39" spans="1:8" ht="25.5" outlineLevel="2">
      <c r="A39" s="496" t="s">
        <v>1675</v>
      </c>
      <c r="B39" s="474" t="s">
        <v>1663</v>
      </c>
      <c r="C39" s="497" t="s">
        <v>1716</v>
      </c>
      <c r="D39" s="469"/>
      <c r="E39" s="470" t="s">
        <v>844</v>
      </c>
      <c r="F39" s="470" t="s">
        <v>223</v>
      </c>
      <c r="G39" s="472"/>
      <c r="H39" s="473">
        <f t="shared" si="2"/>
        <v>0</v>
      </c>
    </row>
    <row r="40" spans="1:8" ht="25.5" outlineLevel="2">
      <c r="A40" s="496" t="s">
        <v>1677</v>
      </c>
      <c r="B40" s="474" t="s">
        <v>1663</v>
      </c>
      <c r="C40" s="497" t="s">
        <v>1717</v>
      </c>
      <c r="D40" s="469"/>
      <c r="E40" s="470" t="s">
        <v>844</v>
      </c>
      <c r="F40" s="470" t="s">
        <v>244</v>
      </c>
      <c r="G40" s="472"/>
      <c r="H40" s="473">
        <f t="shared" si="2"/>
        <v>0</v>
      </c>
    </row>
    <row r="41" spans="1:8" ht="25.5" outlineLevel="2">
      <c r="A41" s="496" t="s">
        <v>1680</v>
      </c>
      <c r="B41" s="474" t="s">
        <v>1663</v>
      </c>
      <c r="C41" s="497" t="s">
        <v>1718</v>
      </c>
      <c r="D41" s="469"/>
      <c r="E41" s="470" t="s">
        <v>844</v>
      </c>
      <c r="F41" s="470" t="s">
        <v>306</v>
      </c>
      <c r="G41" s="472"/>
      <c r="H41" s="473">
        <f t="shared" si="2"/>
        <v>0</v>
      </c>
    </row>
    <row r="42" spans="1:8" ht="25.5" outlineLevel="2">
      <c r="A42" s="496" t="s">
        <v>1682</v>
      </c>
      <c r="B42" s="474" t="s">
        <v>1663</v>
      </c>
      <c r="C42" s="497" t="s">
        <v>1719</v>
      </c>
      <c r="D42" s="469"/>
      <c r="E42" s="470" t="s">
        <v>844</v>
      </c>
      <c r="F42" s="470" t="s">
        <v>83</v>
      </c>
      <c r="G42" s="472"/>
      <c r="H42" s="473">
        <f t="shared" si="2"/>
        <v>0</v>
      </c>
    </row>
    <row r="43" spans="1:8" ht="25.5" outlineLevel="2">
      <c r="A43" s="496" t="s">
        <v>1684</v>
      </c>
      <c r="B43" s="474" t="s">
        <v>1663</v>
      </c>
      <c r="C43" s="497" t="s">
        <v>1720</v>
      </c>
      <c r="D43" s="469"/>
      <c r="E43" s="470" t="s">
        <v>844</v>
      </c>
      <c r="F43" s="470" t="s">
        <v>120</v>
      </c>
      <c r="G43" s="472"/>
      <c r="H43" s="473">
        <f t="shared" si="2"/>
        <v>0</v>
      </c>
    </row>
    <row r="44" spans="1:8" ht="25.5" outlineLevel="2">
      <c r="A44" s="496" t="s">
        <v>1686</v>
      </c>
      <c r="B44" s="474" t="s">
        <v>1663</v>
      </c>
      <c r="C44" s="497" t="s">
        <v>1721</v>
      </c>
      <c r="D44" s="469"/>
      <c r="E44" s="470" t="s">
        <v>844</v>
      </c>
      <c r="F44" s="470" t="s">
        <v>256</v>
      </c>
      <c r="G44" s="472"/>
      <c r="H44" s="473">
        <f t="shared" si="2"/>
        <v>0</v>
      </c>
    </row>
    <row r="45" spans="1:8" outlineLevel="2">
      <c r="A45" s="496"/>
      <c r="B45" s="474"/>
      <c r="C45" s="468"/>
      <c r="D45" s="469"/>
      <c r="E45" s="470"/>
      <c r="F45" s="470"/>
      <c r="G45" s="472"/>
      <c r="H45" s="473"/>
    </row>
    <row r="46" spans="1:8" ht="25.5" outlineLevel="2">
      <c r="A46" s="496" t="s">
        <v>1688</v>
      </c>
      <c r="B46" s="474" t="s">
        <v>1663</v>
      </c>
      <c r="C46" s="483" t="s">
        <v>1722</v>
      </c>
      <c r="D46" s="469"/>
      <c r="E46" s="470" t="s">
        <v>844</v>
      </c>
      <c r="F46" s="486">
        <v>14</v>
      </c>
      <c r="G46" s="472"/>
      <c r="H46" s="473">
        <f>G46*F46</f>
        <v>0</v>
      </c>
    </row>
    <row r="47" spans="1:8" ht="25.5" outlineLevel="2">
      <c r="A47" s="496" t="s">
        <v>1690</v>
      </c>
      <c r="B47" s="474" t="s">
        <v>1663</v>
      </c>
      <c r="C47" s="483" t="s">
        <v>1723</v>
      </c>
      <c r="D47" s="469"/>
      <c r="E47" s="470" t="s">
        <v>844</v>
      </c>
      <c r="F47" s="486">
        <v>4</v>
      </c>
      <c r="G47" s="472"/>
      <c r="H47" s="473">
        <f>G47*F47</f>
        <v>0</v>
      </c>
    </row>
    <row r="48" spans="1:8" ht="25.5" outlineLevel="2">
      <c r="A48" s="496" t="s">
        <v>1692</v>
      </c>
      <c r="B48" s="474" t="s">
        <v>1663</v>
      </c>
      <c r="C48" s="483" t="s">
        <v>1724</v>
      </c>
      <c r="D48" s="469"/>
      <c r="E48" s="470" t="s">
        <v>844</v>
      </c>
      <c r="F48" s="486">
        <v>10</v>
      </c>
      <c r="G48" s="472"/>
      <c r="H48" s="473">
        <f>G48*F48</f>
        <v>0</v>
      </c>
    </row>
    <row r="49" spans="1:8" ht="25.5" outlineLevel="2">
      <c r="A49" s="496" t="s">
        <v>1694</v>
      </c>
      <c r="B49" s="474" t="s">
        <v>1663</v>
      </c>
      <c r="C49" s="483" t="s">
        <v>1725</v>
      </c>
      <c r="D49" s="469"/>
      <c r="E49" s="470" t="s">
        <v>844</v>
      </c>
      <c r="F49" s="486">
        <v>12</v>
      </c>
      <c r="G49" s="472"/>
      <c r="H49" s="473">
        <f>G49*F49</f>
        <v>0</v>
      </c>
    </row>
    <row r="50" spans="1:8" ht="13.5" outlineLevel="2" thickBot="1">
      <c r="A50" s="498"/>
      <c r="B50" s="488"/>
      <c r="C50" s="489"/>
      <c r="D50" s="488"/>
      <c r="E50" s="490"/>
      <c r="F50" s="491"/>
      <c r="G50" s="492"/>
      <c r="H50" s="493"/>
    </row>
    <row r="51" spans="1:8" s="454" customFormat="1" ht="13.5" thickTop="1">
      <c r="A51" s="499"/>
      <c r="B51" s="500"/>
      <c r="C51" s="500" t="s">
        <v>1726</v>
      </c>
      <c r="D51" s="501"/>
      <c r="E51" s="502"/>
      <c r="F51" s="503"/>
      <c r="G51" s="504"/>
      <c r="H51" s="505"/>
    </row>
    <row r="52" spans="1:8" outlineLevel="2">
      <c r="A52" s="506" t="s">
        <v>1662</v>
      </c>
      <c r="B52" s="507" t="s">
        <v>1663</v>
      </c>
      <c r="C52" s="508" t="s">
        <v>1727</v>
      </c>
      <c r="D52" s="509"/>
      <c r="E52" s="510" t="s">
        <v>662</v>
      </c>
      <c r="F52" s="511">
        <v>1</v>
      </c>
      <c r="G52" s="512"/>
      <c r="H52" s="513">
        <f>G52*F52</f>
        <v>0</v>
      </c>
    </row>
    <row r="53" spans="1:8" outlineLevel="2">
      <c r="A53" s="514" t="s">
        <v>1728</v>
      </c>
      <c r="B53" s="515" t="s">
        <v>1678</v>
      </c>
      <c r="C53" s="516" t="s">
        <v>1729</v>
      </c>
      <c r="D53" s="517"/>
      <c r="E53" s="518"/>
      <c r="F53" s="519"/>
      <c r="G53" s="520"/>
      <c r="H53" s="521"/>
    </row>
    <row r="54" spans="1:8" outlineLevel="2">
      <c r="A54" s="522" t="s">
        <v>1730</v>
      </c>
      <c r="B54" s="523" t="s">
        <v>1678</v>
      </c>
      <c r="C54" s="524" t="s">
        <v>1731</v>
      </c>
      <c r="D54" s="525"/>
      <c r="E54" s="526"/>
      <c r="F54" s="527"/>
      <c r="G54" s="528"/>
      <c r="H54" s="529"/>
    </row>
    <row r="55" spans="1:8" outlineLevel="2">
      <c r="A55" s="530" t="s">
        <v>1665</v>
      </c>
      <c r="B55" s="531" t="s">
        <v>1663</v>
      </c>
      <c r="C55" s="532" t="s">
        <v>1732</v>
      </c>
      <c r="D55" s="533"/>
      <c r="E55" s="534" t="s">
        <v>662</v>
      </c>
      <c r="F55" s="535">
        <v>1</v>
      </c>
      <c r="G55" s="512"/>
      <c r="H55" s="513">
        <f>G55*F55</f>
        <v>0</v>
      </c>
    </row>
    <row r="56" spans="1:8" outlineLevel="2">
      <c r="A56" s="506" t="s">
        <v>1667</v>
      </c>
      <c r="B56" s="507" t="s">
        <v>1663</v>
      </c>
      <c r="C56" s="508" t="s">
        <v>1733</v>
      </c>
      <c r="D56" s="509"/>
      <c r="E56" s="510" t="s">
        <v>662</v>
      </c>
      <c r="F56" s="511">
        <v>2</v>
      </c>
      <c r="G56" s="512"/>
      <c r="H56" s="513">
        <f>G56*F56</f>
        <v>0</v>
      </c>
    </row>
    <row r="57" spans="1:8" outlineLevel="2">
      <c r="A57" s="522" t="s">
        <v>1734</v>
      </c>
      <c r="B57" s="536" t="s">
        <v>1735</v>
      </c>
      <c r="C57" s="537" t="s">
        <v>1736</v>
      </c>
      <c r="D57" s="538"/>
      <c r="E57" s="539" t="s">
        <v>844</v>
      </c>
      <c r="F57" s="527">
        <v>3</v>
      </c>
      <c r="G57" s="528"/>
      <c r="H57" s="529">
        <f>G57*F57</f>
        <v>0</v>
      </c>
    </row>
    <row r="58" spans="1:8" ht="13.5" thickBot="1">
      <c r="A58" s="498"/>
      <c r="B58" s="488"/>
      <c r="C58" s="489"/>
      <c r="D58" s="488"/>
      <c r="E58" s="490"/>
      <c r="F58" s="491"/>
      <c r="G58" s="492"/>
      <c r="H58" s="493"/>
    </row>
    <row r="59" spans="1:8" s="454" customFormat="1" ht="13.5" thickTop="1">
      <c r="A59" s="540"/>
      <c r="B59" s="456"/>
      <c r="C59" s="456" t="s">
        <v>1737</v>
      </c>
      <c r="D59" s="457"/>
      <c r="E59" s="458"/>
      <c r="F59" s="459"/>
      <c r="G59" s="541"/>
      <c r="H59" s="542"/>
    </row>
    <row r="60" spans="1:8" ht="89.25">
      <c r="A60" s="543"/>
      <c r="B60" s="544" t="s">
        <v>1738</v>
      </c>
      <c r="C60" s="545" t="s">
        <v>1739</v>
      </c>
      <c r="D60" s="544"/>
      <c r="E60" s="546"/>
      <c r="F60" s="547"/>
      <c r="G60" s="548"/>
      <c r="H60" s="549"/>
    </row>
    <row r="61" spans="1:8">
      <c r="A61" s="466" t="s">
        <v>1662</v>
      </c>
      <c r="B61" s="467" t="s">
        <v>1663</v>
      </c>
      <c r="C61" s="468" t="s">
        <v>1740</v>
      </c>
      <c r="D61" s="469"/>
      <c r="E61" s="470" t="s">
        <v>450</v>
      </c>
      <c r="F61" s="550">
        <v>880</v>
      </c>
      <c r="G61" s="472"/>
      <c r="H61" s="473">
        <f t="shared" ref="H61:H97" si="3">G61*F61</f>
        <v>0</v>
      </c>
    </row>
    <row r="62" spans="1:8">
      <c r="A62" s="466" t="s">
        <v>1665</v>
      </c>
      <c r="B62" s="467" t="s">
        <v>1663</v>
      </c>
      <c r="C62" s="468" t="s">
        <v>1741</v>
      </c>
      <c r="D62" s="469"/>
      <c r="E62" s="470" t="s">
        <v>450</v>
      </c>
      <c r="F62" s="550">
        <v>960</v>
      </c>
      <c r="G62" s="472"/>
      <c r="H62" s="473">
        <f t="shared" si="3"/>
        <v>0</v>
      </c>
    </row>
    <row r="63" spans="1:8">
      <c r="A63" s="466" t="s">
        <v>1667</v>
      </c>
      <c r="B63" s="467" t="s">
        <v>1663</v>
      </c>
      <c r="C63" s="468" t="s">
        <v>1742</v>
      </c>
      <c r="D63" s="469"/>
      <c r="E63" s="470" t="s">
        <v>450</v>
      </c>
      <c r="F63" s="550">
        <v>60</v>
      </c>
      <c r="G63" s="472"/>
      <c r="H63" s="473">
        <f t="shared" si="3"/>
        <v>0</v>
      </c>
    </row>
    <row r="64" spans="1:8">
      <c r="A64" s="466" t="s">
        <v>1669</v>
      </c>
      <c r="B64" s="467" t="s">
        <v>1663</v>
      </c>
      <c r="C64" s="468" t="s">
        <v>1743</v>
      </c>
      <c r="D64" s="469"/>
      <c r="E64" s="470" t="s">
        <v>450</v>
      </c>
      <c r="F64" s="550">
        <v>40</v>
      </c>
      <c r="G64" s="472"/>
      <c r="H64" s="473">
        <f t="shared" si="3"/>
        <v>0</v>
      </c>
    </row>
    <row r="65" spans="1:8">
      <c r="A65" s="466" t="s">
        <v>1671</v>
      </c>
      <c r="B65" s="467" t="s">
        <v>1663</v>
      </c>
      <c r="C65" s="468" t="s">
        <v>1744</v>
      </c>
      <c r="D65" s="469"/>
      <c r="E65" s="470" t="s">
        <v>450</v>
      </c>
      <c r="F65" s="550">
        <v>40</v>
      </c>
      <c r="G65" s="472"/>
      <c r="H65" s="473">
        <f t="shared" si="3"/>
        <v>0</v>
      </c>
    </row>
    <row r="66" spans="1:8">
      <c r="A66" s="466" t="s">
        <v>1673</v>
      </c>
      <c r="B66" s="467" t="s">
        <v>1663</v>
      </c>
      <c r="C66" s="468" t="s">
        <v>1745</v>
      </c>
      <c r="D66" s="469"/>
      <c r="E66" s="470" t="s">
        <v>450</v>
      </c>
      <c r="F66" s="550">
        <v>70</v>
      </c>
      <c r="G66" s="472"/>
      <c r="H66" s="473">
        <f t="shared" si="3"/>
        <v>0</v>
      </c>
    </row>
    <row r="67" spans="1:8">
      <c r="A67" s="466" t="s">
        <v>1675</v>
      </c>
      <c r="B67" s="467" t="s">
        <v>1663</v>
      </c>
      <c r="C67" s="468" t="s">
        <v>1746</v>
      </c>
      <c r="D67" s="469"/>
      <c r="E67" s="470" t="s">
        <v>450</v>
      </c>
      <c r="F67" s="550">
        <v>80</v>
      </c>
      <c r="G67" s="472"/>
      <c r="H67" s="473">
        <f t="shared" si="3"/>
        <v>0</v>
      </c>
    </row>
    <row r="68" spans="1:8">
      <c r="A68" s="466" t="s">
        <v>1677</v>
      </c>
      <c r="B68" s="467" t="s">
        <v>1663</v>
      </c>
      <c r="C68" s="468" t="s">
        <v>1747</v>
      </c>
      <c r="D68" s="469"/>
      <c r="E68" s="470" t="s">
        <v>450</v>
      </c>
      <c r="F68" s="550">
        <v>40</v>
      </c>
      <c r="G68" s="472"/>
      <c r="H68" s="473">
        <f t="shared" si="3"/>
        <v>0</v>
      </c>
    </row>
    <row r="69" spans="1:8">
      <c r="A69" s="466" t="s">
        <v>1680</v>
      </c>
      <c r="B69" s="467" t="s">
        <v>1663</v>
      </c>
      <c r="C69" s="468" t="s">
        <v>1748</v>
      </c>
      <c r="D69" s="469"/>
      <c r="E69" s="470" t="s">
        <v>450</v>
      </c>
      <c r="F69" s="550">
        <v>110</v>
      </c>
      <c r="G69" s="472"/>
      <c r="H69" s="473">
        <f t="shared" si="3"/>
        <v>0</v>
      </c>
    </row>
    <row r="70" spans="1:8">
      <c r="A70" s="466" t="s">
        <v>1682</v>
      </c>
      <c r="B70" s="467" t="s">
        <v>1663</v>
      </c>
      <c r="C70" s="468" t="s">
        <v>1749</v>
      </c>
      <c r="D70" s="469"/>
      <c r="E70" s="470" t="s">
        <v>450</v>
      </c>
      <c r="F70" s="550">
        <v>60</v>
      </c>
      <c r="G70" s="472"/>
      <c r="H70" s="473">
        <f t="shared" si="3"/>
        <v>0</v>
      </c>
    </row>
    <row r="71" spans="1:8" s="454" customFormat="1" outlineLevel="1">
      <c r="A71" s="466" t="s">
        <v>1684</v>
      </c>
      <c r="B71" s="467" t="s">
        <v>1663</v>
      </c>
      <c r="C71" s="483" t="s">
        <v>1750</v>
      </c>
      <c r="D71" s="484"/>
      <c r="E71" s="485" t="s">
        <v>450</v>
      </c>
      <c r="F71" s="550">
        <v>360</v>
      </c>
      <c r="G71" s="551"/>
      <c r="H71" s="473">
        <f t="shared" si="3"/>
        <v>0</v>
      </c>
    </row>
    <row r="72" spans="1:8">
      <c r="A72" s="466" t="s">
        <v>1686</v>
      </c>
      <c r="B72" s="467" t="s">
        <v>1663</v>
      </c>
      <c r="C72" s="468" t="s">
        <v>1751</v>
      </c>
      <c r="D72" s="469"/>
      <c r="E72" s="470" t="s">
        <v>450</v>
      </c>
      <c r="F72" s="550">
        <v>200</v>
      </c>
      <c r="G72" s="472"/>
      <c r="H72" s="473">
        <f t="shared" si="3"/>
        <v>0</v>
      </c>
    </row>
    <row r="73" spans="1:8">
      <c r="A73" s="466" t="s">
        <v>1688</v>
      </c>
      <c r="B73" s="467" t="s">
        <v>1663</v>
      </c>
      <c r="C73" s="468" t="s">
        <v>1752</v>
      </c>
      <c r="D73" s="469"/>
      <c r="E73" s="470" t="s">
        <v>450</v>
      </c>
      <c r="F73" s="550">
        <v>80</v>
      </c>
      <c r="G73" s="472"/>
      <c r="H73" s="473">
        <f t="shared" si="3"/>
        <v>0</v>
      </c>
    </row>
    <row r="74" spans="1:8">
      <c r="A74" s="466" t="s">
        <v>1690</v>
      </c>
      <c r="B74" s="467" t="s">
        <v>1663</v>
      </c>
      <c r="C74" s="468" t="s">
        <v>1753</v>
      </c>
      <c r="D74" s="469"/>
      <c r="E74" s="470" t="s">
        <v>450</v>
      </c>
      <c r="F74" s="550">
        <v>320</v>
      </c>
      <c r="G74" s="472"/>
      <c r="H74" s="473">
        <f t="shared" si="3"/>
        <v>0</v>
      </c>
    </row>
    <row r="75" spans="1:8">
      <c r="A75" s="466" t="s">
        <v>1692</v>
      </c>
      <c r="B75" s="467" t="s">
        <v>1663</v>
      </c>
      <c r="C75" s="468" t="s">
        <v>1754</v>
      </c>
      <c r="D75" s="469"/>
      <c r="E75" s="470" t="s">
        <v>450</v>
      </c>
      <c r="F75" s="550">
        <v>30</v>
      </c>
      <c r="G75" s="472"/>
      <c r="H75" s="473">
        <f t="shared" si="3"/>
        <v>0</v>
      </c>
    </row>
    <row r="76" spans="1:8">
      <c r="A76" s="466" t="s">
        <v>1694</v>
      </c>
      <c r="B76" s="467" t="s">
        <v>1663</v>
      </c>
      <c r="C76" s="468" t="s">
        <v>1755</v>
      </c>
      <c r="D76" s="469"/>
      <c r="E76" s="470" t="s">
        <v>450</v>
      </c>
      <c r="F76" s="550">
        <v>30</v>
      </c>
      <c r="G76" s="472"/>
      <c r="H76" s="473">
        <f t="shared" si="3"/>
        <v>0</v>
      </c>
    </row>
    <row r="77" spans="1:8">
      <c r="A77" s="466" t="s">
        <v>1696</v>
      </c>
      <c r="B77" s="467" t="s">
        <v>1663</v>
      </c>
      <c r="C77" s="468" t="s">
        <v>1756</v>
      </c>
      <c r="D77" s="469"/>
      <c r="E77" s="470" t="s">
        <v>450</v>
      </c>
      <c r="F77" s="550">
        <v>40</v>
      </c>
      <c r="G77" s="472"/>
      <c r="H77" s="473">
        <f t="shared" si="3"/>
        <v>0</v>
      </c>
    </row>
    <row r="78" spans="1:8">
      <c r="A78" s="466" t="s">
        <v>1699</v>
      </c>
      <c r="B78" s="467" t="s">
        <v>1663</v>
      </c>
      <c r="C78" s="468" t="s">
        <v>1757</v>
      </c>
      <c r="D78" s="469"/>
      <c r="E78" s="470" t="s">
        <v>450</v>
      </c>
      <c r="F78" s="550">
        <v>40</v>
      </c>
      <c r="G78" s="472"/>
      <c r="H78" s="473">
        <f t="shared" si="3"/>
        <v>0</v>
      </c>
    </row>
    <row r="79" spans="1:8">
      <c r="A79" s="466" t="s">
        <v>1701</v>
      </c>
      <c r="B79" s="467" t="s">
        <v>1663</v>
      </c>
      <c r="C79" s="468" t="s">
        <v>1758</v>
      </c>
      <c r="D79" s="469"/>
      <c r="E79" s="470" t="s">
        <v>450</v>
      </c>
      <c r="F79" s="550">
        <v>40</v>
      </c>
      <c r="G79" s="472"/>
      <c r="H79" s="473">
        <f t="shared" si="3"/>
        <v>0</v>
      </c>
    </row>
    <row r="80" spans="1:8">
      <c r="A80" s="466" t="s">
        <v>1703</v>
      </c>
      <c r="B80" s="467" t="s">
        <v>1663</v>
      </c>
      <c r="C80" s="468" t="s">
        <v>1759</v>
      </c>
      <c r="D80" s="469"/>
      <c r="E80" s="470" t="s">
        <v>450</v>
      </c>
      <c r="F80" s="550">
        <v>40</v>
      </c>
      <c r="G80" s="472"/>
      <c r="H80" s="473">
        <f t="shared" si="3"/>
        <v>0</v>
      </c>
    </row>
    <row r="81" spans="1:8">
      <c r="A81" s="466" t="s">
        <v>1760</v>
      </c>
      <c r="B81" s="467" t="s">
        <v>1663</v>
      </c>
      <c r="C81" s="468" t="s">
        <v>1761</v>
      </c>
      <c r="D81" s="469"/>
      <c r="E81" s="470" t="s">
        <v>450</v>
      </c>
      <c r="F81" s="550">
        <v>30</v>
      </c>
      <c r="G81" s="472"/>
      <c r="H81" s="473">
        <f t="shared" si="3"/>
        <v>0</v>
      </c>
    </row>
    <row r="82" spans="1:8">
      <c r="A82" s="466" t="s">
        <v>1762</v>
      </c>
      <c r="B82" s="467" t="s">
        <v>1663</v>
      </c>
      <c r="C82" s="468" t="s">
        <v>1763</v>
      </c>
      <c r="D82" s="469"/>
      <c r="E82" s="470" t="s">
        <v>450</v>
      </c>
      <c r="F82" s="550">
        <v>100</v>
      </c>
      <c r="G82" s="472"/>
      <c r="H82" s="473">
        <f t="shared" si="3"/>
        <v>0</v>
      </c>
    </row>
    <row r="83" spans="1:8" ht="25.5">
      <c r="A83" s="466" t="s">
        <v>1764</v>
      </c>
      <c r="B83" s="467" t="s">
        <v>1663</v>
      </c>
      <c r="C83" s="483" t="s">
        <v>1765</v>
      </c>
      <c r="D83" s="469"/>
      <c r="E83" s="470" t="s">
        <v>450</v>
      </c>
      <c r="F83" s="552">
        <v>1400</v>
      </c>
      <c r="G83" s="472"/>
      <c r="H83" s="473">
        <f t="shared" si="3"/>
        <v>0</v>
      </c>
    </row>
    <row r="84" spans="1:8" ht="25.5">
      <c r="A84" s="466" t="s">
        <v>1766</v>
      </c>
      <c r="B84" s="467" t="s">
        <v>1663</v>
      </c>
      <c r="C84" s="483" t="s">
        <v>1767</v>
      </c>
      <c r="D84" s="469"/>
      <c r="E84" s="470" t="s">
        <v>450</v>
      </c>
      <c r="F84" s="552">
        <v>1600</v>
      </c>
      <c r="G84" s="472"/>
      <c r="H84" s="473">
        <f t="shared" si="3"/>
        <v>0</v>
      </c>
    </row>
    <row r="85" spans="1:8" ht="25.5">
      <c r="A85" s="466" t="s">
        <v>1768</v>
      </c>
      <c r="B85" s="467" t="s">
        <v>1663</v>
      </c>
      <c r="C85" s="483" t="s">
        <v>1769</v>
      </c>
      <c r="D85" s="469"/>
      <c r="E85" s="470" t="s">
        <v>844</v>
      </c>
      <c r="F85" s="552">
        <v>860</v>
      </c>
      <c r="G85" s="472"/>
      <c r="H85" s="473">
        <f t="shared" si="3"/>
        <v>0</v>
      </c>
    </row>
    <row r="86" spans="1:8" ht="25.5">
      <c r="A86" s="466" t="s">
        <v>1770</v>
      </c>
      <c r="B86" s="467" t="s">
        <v>1663</v>
      </c>
      <c r="C86" s="483" t="s">
        <v>1771</v>
      </c>
      <c r="D86" s="469"/>
      <c r="E86" s="470" t="s">
        <v>844</v>
      </c>
      <c r="F86" s="552">
        <v>1200</v>
      </c>
      <c r="G86" s="472"/>
      <c r="H86" s="473">
        <f t="shared" si="3"/>
        <v>0</v>
      </c>
    </row>
    <row r="87" spans="1:8" ht="25.5">
      <c r="A87" s="466" t="s">
        <v>1772</v>
      </c>
      <c r="B87" s="467" t="s">
        <v>1663</v>
      </c>
      <c r="C87" s="483" t="s">
        <v>1773</v>
      </c>
      <c r="D87" s="469"/>
      <c r="E87" s="470" t="s">
        <v>844</v>
      </c>
      <c r="F87" s="552">
        <v>2</v>
      </c>
      <c r="G87" s="472"/>
      <c r="H87" s="473">
        <f t="shared" si="3"/>
        <v>0</v>
      </c>
    </row>
    <row r="88" spans="1:8">
      <c r="A88" s="466" t="s">
        <v>1774</v>
      </c>
      <c r="B88" s="467" t="s">
        <v>1663</v>
      </c>
      <c r="C88" s="483" t="s">
        <v>1775</v>
      </c>
      <c r="D88" s="469"/>
      <c r="E88" s="470" t="s">
        <v>450</v>
      </c>
      <c r="F88" s="552">
        <v>50</v>
      </c>
      <c r="G88" s="472"/>
      <c r="H88" s="473">
        <f t="shared" si="3"/>
        <v>0</v>
      </c>
    </row>
    <row r="89" spans="1:8" ht="25.5">
      <c r="A89" s="466" t="s">
        <v>1776</v>
      </c>
      <c r="B89" s="467" t="s">
        <v>1663</v>
      </c>
      <c r="C89" s="553" t="s">
        <v>1777</v>
      </c>
      <c r="D89" s="467"/>
      <c r="E89" s="470"/>
      <c r="F89" s="554"/>
      <c r="G89" s="482"/>
      <c r="H89" s="473">
        <f t="shared" si="3"/>
        <v>0</v>
      </c>
    </row>
    <row r="90" spans="1:8">
      <c r="A90" s="466" t="s">
        <v>1778</v>
      </c>
      <c r="B90" s="467" t="s">
        <v>1663</v>
      </c>
      <c r="C90" s="483" t="s">
        <v>1779</v>
      </c>
      <c r="D90" s="469"/>
      <c r="E90" s="470" t="s">
        <v>844</v>
      </c>
      <c r="F90" s="552">
        <v>10</v>
      </c>
      <c r="G90" s="472"/>
      <c r="H90" s="473">
        <f t="shared" si="3"/>
        <v>0</v>
      </c>
    </row>
    <row r="91" spans="1:8">
      <c r="A91" s="466" t="s">
        <v>1780</v>
      </c>
      <c r="B91" s="467" t="s">
        <v>1663</v>
      </c>
      <c r="C91" s="553" t="s">
        <v>1781</v>
      </c>
      <c r="D91" s="467"/>
      <c r="E91" s="470"/>
      <c r="F91" s="554"/>
      <c r="G91" s="482"/>
      <c r="H91" s="473">
        <f t="shared" si="3"/>
        <v>0</v>
      </c>
    </row>
    <row r="92" spans="1:8">
      <c r="A92" s="466" t="s">
        <v>1782</v>
      </c>
      <c r="B92" s="467" t="s">
        <v>1663</v>
      </c>
      <c r="C92" s="468" t="s">
        <v>1783</v>
      </c>
      <c r="D92" s="469"/>
      <c r="E92" s="470" t="s">
        <v>844</v>
      </c>
      <c r="F92" s="555">
        <v>20</v>
      </c>
      <c r="G92" s="472"/>
      <c r="H92" s="473">
        <f t="shared" si="3"/>
        <v>0</v>
      </c>
    </row>
    <row r="93" spans="1:8" ht="25.5">
      <c r="A93" s="466" t="s">
        <v>1784</v>
      </c>
      <c r="B93" s="467" t="s">
        <v>1663</v>
      </c>
      <c r="C93" s="468" t="s">
        <v>1785</v>
      </c>
      <c r="D93" s="469"/>
      <c r="E93" s="470" t="s">
        <v>844</v>
      </c>
      <c r="F93" s="555">
        <v>80</v>
      </c>
      <c r="G93" s="472"/>
      <c r="H93" s="473">
        <f t="shared" si="3"/>
        <v>0</v>
      </c>
    </row>
    <row r="94" spans="1:8" ht="25.5">
      <c r="A94" s="466" t="s">
        <v>1786</v>
      </c>
      <c r="B94" s="467" t="s">
        <v>1663</v>
      </c>
      <c r="C94" s="468" t="s">
        <v>1787</v>
      </c>
      <c r="D94" s="469"/>
      <c r="E94" s="470" t="s">
        <v>844</v>
      </c>
      <c r="F94" s="555">
        <v>320</v>
      </c>
      <c r="G94" s="472"/>
      <c r="H94" s="473">
        <f t="shared" si="3"/>
        <v>0</v>
      </c>
    </row>
    <row r="95" spans="1:8" ht="25.5">
      <c r="A95" s="466" t="s">
        <v>1788</v>
      </c>
      <c r="B95" s="467" t="s">
        <v>1663</v>
      </c>
      <c r="C95" s="468" t="s">
        <v>1789</v>
      </c>
      <c r="D95" s="469"/>
      <c r="E95" s="470" t="s">
        <v>844</v>
      </c>
      <c r="F95" s="555">
        <v>20</v>
      </c>
      <c r="G95" s="472"/>
      <c r="H95" s="473">
        <f t="shared" si="3"/>
        <v>0</v>
      </c>
    </row>
    <row r="96" spans="1:8">
      <c r="A96" s="466" t="s">
        <v>1790</v>
      </c>
      <c r="B96" s="467" t="s">
        <v>1663</v>
      </c>
      <c r="C96" s="468" t="s">
        <v>1791</v>
      </c>
      <c r="D96" s="469"/>
      <c r="E96" s="470" t="s">
        <v>844</v>
      </c>
      <c r="F96" s="555">
        <v>8</v>
      </c>
      <c r="G96" s="472"/>
      <c r="H96" s="473">
        <f t="shared" si="3"/>
        <v>0</v>
      </c>
    </row>
    <row r="97" spans="1:8">
      <c r="A97" s="466" t="s">
        <v>1792</v>
      </c>
      <c r="B97" s="467" t="s">
        <v>1663</v>
      </c>
      <c r="C97" s="468" t="s">
        <v>1793</v>
      </c>
      <c r="D97" s="469"/>
      <c r="E97" s="470" t="s">
        <v>450</v>
      </c>
      <c r="F97" s="555">
        <v>20</v>
      </c>
      <c r="G97" s="472"/>
      <c r="H97" s="473">
        <f t="shared" si="3"/>
        <v>0</v>
      </c>
    </row>
    <row r="98" spans="1:8" ht="25.5">
      <c r="A98" s="556" t="s">
        <v>1794</v>
      </c>
      <c r="B98" s="479" t="s">
        <v>1678</v>
      </c>
      <c r="C98" s="553" t="s">
        <v>1795</v>
      </c>
      <c r="D98" s="467"/>
      <c r="E98" s="470"/>
      <c r="F98" s="557"/>
      <c r="G98" s="482"/>
      <c r="H98" s="473"/>
    </row>
    <row r="99" spans="1:8" ht="13.5" thickBot="1">
      <c r="A99" s="498"/>
      <c r="B99" s="488"/>
      <c r="C99" s="489"/>
      <c r="D99" s="488"/>
      <c r="E99" s="490"/>
      <c r="F99" s="491"/>
      <c r="G99" s="492"/>
      <c r="H99" s="493"/>
    </row>
    <row r="100" spans="1:8" s="454" customFormat="1" ht="13.5" thickTop="1">
      <c r="A100" s="558"/>
      <c r="B100" s="559"/>
      <c r="C100" s="559" t="s">
        <v>1796</v>
      </c>
      <c r="D100" s="560"/>
      <c r="E100" s="561"/>
      <c r="F100" s="562"/>
      <c r="G100" s="563"/>
      <c r="H100" s="564"/>
    </row>
    <row r="101" spans="1:8" ht="76.5">
      <c r="A101" s="565"/>
      <c r="B101" s="566" t="s">
        <v>1738</v>
      </c>
      <c r="C101" s="567" t="s">
        <v>1797</v>
      </c>
      <c r="D101" s="566"/>
      <c r="E101" s="568"/>
      <c r="F101" s="569"/>
      <c r="G101" s="570"/>
      <c r="H101" s="571"/>
    </row>
    <row r="102" spans="1:8">
      <c r="A102" s="466" t="s">
        <v>1662</v>
      </c>
      <c r="B102" s="467" t="s">
        <v>1663</v>
      </c>
      <c r="C102" s="468" t="s">
        <v>1798</v>
      </c>
      <c r="D102" s="469"/>
      <c r="E102" s="572" t="s">
        <v>450</v>
      </c>
      <c r="F102" s="573">
        <v>70</v>
      </c>
      <c r="G102" s="472"/>
      <c r="H102" s="472">
        <f>G102*F102</f>
        <v>0</v>
      </c>
    </row>
    <row r="103" spans="1:8">
      <c r="A103" s="466" t="s">
        <v>1665</v>
      </c>
      <c r="B103" s="467" t="s">
        <v>1663</v>
      </c>
      <c r="C103" s="468" t="s">
        <v>1799</v>
      </c>
      <c r="D103" s="469"/>
      <c r="E103" s="572" t="s">
        <v>450</v>
      </c>
      <c r="F103" s="573">
        <v>18</v>
      </c>
      <c r="G103" s="472"/>
      <c r="H103" s="472">
        <f>G103*F103</f>
        <v>0</v>
      </c>
    </row>
    <row r="104" spans="1:8">
      <c r="A104" s="466" t="s">
        <v>1667</v>
      </c>
      <c r="B104" s="467" t="s">
        <v>1663</v>
      </c>
      <c r="C104" s="468" t="s">
        <v>1800</v>
      </c>
      <c r="D104" s="469"/>
      <c r="E104" s="574" t="s">
        <v>844</v>
      </c>
      <c r="F104" s="575">
        <v>1</v>
      </c>
      <c r="G104" s="472"/>
      <c r="H104" s="472">
        <f>G104*F104</f>
        <v>0</v>
      </c>
    </row>
    <row r="105" spans="1:8" ht="25.5">
      <c r="A105" s="466" t="s">
        <v>1669</v>
      </c>
      <c r="B105" s="467" t="s">
        <v>1663</v>
      </c>
      <c r="C105" s="468" t="s">
        <v>1801</v>
      </c>
      <c r="D105" s="469"/>
      <c r="E105" s="574" t="s">
        <v>450</v>
      </c>
      <c r="F105" s="575">
        <v>7</v>
      </c>
      <c r="G105" s="472"/>
      <c r="H105" s="472">
        <f>G105*F105</f>
        <v>0</v>
      </c>
    </row>
    <row r="106" spans="1:8">
      <c r="A106" s="466"/>
      <c r="B106" s="467"/>
      <c r="C106" s="468"/>
      <c r="D106" s="469"/>
      <c r="E106" s="470"/>
      <c r="F106" s="555"/>
      <c r="G106" s="472"/>
      <c r="H106" s="473"/>
    </row>
    <row r="107" spans="1:8">
      <c r="A107" s="499"/>
      <c r="B107" s="500"/>
      <c r="C107" s="500" t="s">
        <v>1802</v>
      </c>
      <c r="D107" s="576"/>
      <c r="E107" s="502"/>
      <c r="F107" s="503"/>
      <c r="G107" s="504"/>
      <c r="H107" s="505"/>
    </row>
    <row r="108" spans="1:8">
      <c r="A108" s="577" t="s">
        <v>1671</v>
      </c>
      <c r="B108" s="577" t="s">
        <v>1663</v>
      </c>
      <c r="C108" s="578" t="s">
        <v>1803</v>
      </c>
      <c r="D108" s="469"/>
      <c r="E108" s="572" t="s">
        <v>450</v>
      </c>
      <c r="F108" s="573">
        <v>42</v>
      </c>
      <c r="G108" s="472"/>
      <c r="H108" s="472">
        <f>G108*F108</f>
        <v>0</v>
      </c>
    </row>
    <row r="109" spans="1:8" ht="25.5">
      <c r="A109" s="577" t="s">
        <v>1673</v>
      </c>
      <c r="B109" s="577" t="s">
        <v>1663</v>
      </c>
      <c r="C109" s="578" t="s">
        <v>1804</v>
      </c>
      <c r="D109" s="469"/>
      <c r="E109" s="572" t="s">
        <v>844</v>
      </c>
      <c r="F109" s="573">
        <v>6</v>
      </c>
      <c r="G109" s="472"/>
      <c r="H109" s="472">
        <f>G109*F109</f>
        <v>0</v>
      </c>
    </row>
    <row r="110" spans="1:8" ht="51">
      <c r="A110" s="577" t="s">
        <v>1675</v>
      </c>
      <c r="B110" s="577" t="s">
        <v>1663</v>
      </c>
      <c r="C110" s="578" t="s">
        <v>1805</v>
      </c>
      <c r="D110" s="469"/>
      <c r="E110" s="574" t="s">
        <v>844</v>
      </c>
      <c r="F110" s="575">
        <v>26</v>
      </c>
      <c r="G110" s="472"/>
      <c r="H110" s="472">
        <f>G110*F110</f>
        <v>0</v>
      </c>
    </row>
    <row r="111" spans="1:8" ht="63.75">
      <c r="A111" s="577" t="s">
        <v>1677</v>
      </c>
      <c r="B111" s="577" t="s">
        <v>1663</v>
      </c>
      <c r="C111" s="578" t="s">
        <v>1806</v>
      </c>
      <c r="D111" s="469"/>
      <c r="E111" s="574" t="s">
        <v>844</v>
      </c>
      <c r="F111" s="575">
        <v>21</v>
      </c>
      <c r="G111" s="472"/>
      <c r="H111" s="472">
        <f>G111*F111</f>
        <v>0</v>
      </c>
    </row>
    <row r="112" spans="1:8">
      <c r="A112" s="466"/>
      <c r="B112" s="467"/>
      <c r="C112" s="468"/>
      <c r="D112" s="469"/>
      <c r="E112" s="470"/>
      <c r="F112" s="555"/>
      <c r="G112" s="472"/>
      <c r="H112" s="473"/>
    </row>
    <row r="113" spans="1:8">
      <c r="A113" s="499"/>
      <c r="B113" s="500"/>
      <c r="C113" s="500" t="s">
        <v>1807</v>
      </c>
      <c r="D113" s="576"/>
      <c r="E113" s="502"/>
      <c r="F113" s="503"/>
      <c r="G113" s="504"/>
      <c r="H113" s="505"/>
    </row>
    <row r="114" spans="1:8" ht="216.75">
      <c r="A114" s="577" t="s">
        <v>1680</v>
      </c>
      <c r="B114" s="577" t="s">
        <v>1663</v>
      </c>
      <c r="C114" s="578" t="s">
        <v>1808</v>
      </c>
      <c r="D114" s="469"/>
      <c r="E114" s="572" t="s">
        <v>844</v>
      </c>
      <c r="F114" s="573">
        <v>3</v>
      </c>
      <c r="G114" s="472"/>
      <c r="H114" s="472">
        <f t="shared" ref="H114:H127" si="4">G114*F114</f>
        <v>0</v>
      </c>
    </row>
    <row r="115" spans="1:8" ht="114.75">
      <c r="A115" s="577" t="s">
        <v>1682</v>
      </c>
      <c r="B115" s="577" t="s">
        <v>1663</v>
      </c>
      <c r="C115" s="578" t="s">
        <v>1809</v>
      </c>
      <c r="D115" s="469"/>
      <c r="E115" s="572" t="s">
        <v>844</v>
      </c>
      <c r="F115" s="573">
        <v>3</v>
      </c>
      <c r="G115" s="472"/>
      <c r="H115" s="472">
        <f t="shared" si="4"/>
        <v>0</v>
      </c>
    </row>
    <row r="116" spans="1:8" ht="38.25">
      <c r="A116" s="577" t="s">
        <v>1684</v>
      </c>
      <c r="B116" s="577" t="s">
        <v>1663</v>
      </c>
      <c r="C116" s="578" t="s">
        <v>1810</v>
      </c>
      <c r="D116" s="469"/>
      <c r="E116" s="572" t="s">
        <v>844</v>
      </c>
      <c r="F116" s="573">
        <v>6</v>
      </c>
      <c r="G116" s="472"/>
      <c r="H116" s="472">
        <f t="shared" si="4"/>
        <v>0</v>
      </c>
    </row>
    <row r="117" spans="1:8">
      <c r="A117" s="577" t="s">
        <v>1686</v>
      </c>
      <c r="B117" s="577" t="s">
        <v>1663</v>
      </c>
      <c r="C117" s="578" t="s">
        <v>1811</v>
      </c>
      <c r="D117" s="469"/>
      <c r="E117" s="572" t="s">
        <v>844</v>
      </c>
      <c r="F117" s="573">
        <v>1</v>
      </c>
      <c r="G117" s="472"/>
      <c r="H117" s="472">
        <f t="shared" si="4"/>
        <v>0</v>
      </c>
    </row>
    <row r="118" spans="1:8" ht="89.25">
      <c r="A118" s="577" t="s">
        <v>1688</v>
      </c>
      <c r="B118" s="577" t="s">
        <v>1663</v>
      </c>
      <c r="C118" s="578" t="s">
        <v>1812</v>
      </c>
      <c r="D118" s="469"/>
      <c r="E118" s="572" t="s">
        <v>450</v>
      </c>
      <c r="F118" s="573">
        <v>68</v>
      </c>
      <c r="G118" s="472"/>
      <c r="H118" s="472">
        <f t="shared" si="4"/>
        <v>0</v>
      </c>
    </row>
    <row r="119" spans="1:8">
      <c r="A119" s="577" t="s">
        <v>1690</v>
      </c>
      <c r="B119" s="577" t="s">
        <v>1663</v>
      </c>
      <c r="C119" s="578" t="s">
        <v>1813</v>
      </c>
      <c r="D119" s="469"/>
      <c r="E119" s="572" t="s">
        <v>844</v>
      </c>
      <c r="F119" s="573">
        <v>3</v>
      </c>
      <c r="G119" s="472"/>
      <c r="H119" s="472">
        <f t="shared" si="4"/>
        <v>0</v>
      </c>
    </row>
    <row r="120" spans="1:8" ht="76.5">
      <c r="A120" s="577" t="s">
        <v>1692</v>
      </c>
      <c r="B120" s="577" t="s">
        <v>1663</v>
      </c>
      <c r="C120" s="578" t="s">
        <v>1814</v>
      </c>
      <c r="D120" s="469"/>
      <c r="E120" s="572" t="s">
        <v>844</v>
      </c>
      <c r="F120" s="573">
        <v>3</v>
      </c>
      <c r="G120" s="472"/>
      <c r="H120" s="472">
        <f t="shared" si="4"/>
        <v>0</v>
      </c>
    </row>
    <row r="121" spans="1:8">
      <c r="A121" s="577" t="s">
        <v>1694</v>
      </c>
      <c r="B121" s="577" t="s">
        <v>1663</v>
      </c>
      <c r="C121" s="578" t="s">
        <v>1815</v>
      </c>
      <c r="D121" s="469"/>
      <c r="E121" s="572" t="s">
        <v>844</v>
      </c>
      <c r="F121" s="573">
        <v>1</v>
      </c>
      <c r="G121" s="472"/>
      <c r="H121" s="472">
        <f t="shared" si="4"/>
        <v>0</v>
      </c>
    </row>
    <row r="122" spans="1:8">
      <c r="A122" s="577" t="s">
        <v>1696</v>
      </c>
      <c r="B122" s="577" t="s">
        <v>1663</v>
      </c>
      <c r="C122" s="578" t="s">
        <v>1816</v>
      </c>
      <c r="D122" s="469"/>
      <c r="E122" s="572" t="s">
        <v>844</v>
      </c>
      <c r="F122" s="573">
        <v>3</v>
      </c>
      <c r="G122" s="472"/>
      <c r="H122" s="472">
        <f t="shared" si="4"/>
        <v>0</v>
      </c>
    </row>
    <row r="123" spans="1:8" ht="102">
      <c r="A123" s="577" t="s">
        <v>1699</v>
      </c>
      <c r="B123" s="577" t="s">
        <v>1663</v>
      </c>
      <c r="C123" s="578" t="s">
        <v>1817</v>
      </c>
      <c r="D123" s="469"/>
      <c r="E123" s="572" t="s">
        <v>844</v>
      </c>
      <c r="F123" s="573">
        <v>3</v>
      </c>
      <c r="G123" s="472"/>
      <c r="H123" s="472">
        <f t="shared" si="4"/>
        <v>0</v>
      </c>
    </row>
    <row r="124" spans="1:8" ht="127.5">
      <c r="A124" s="577" t="s">
        <v>1701</v>
      </c>
      <c r="B124" s="577" t="s">
        <v>1663</v>
      </c>
      <c r="C124" s="578" t="s">
        <v>1818</v>
      </c>
      <c r="D124" s="469"/>
      <c r="E124" s="572" t="s">
        <v>844</v>
      </c>
      <c r="F124" s="573">
        <v>3</v>
      </c>
      <c r="G124" s="472"/>
      <c r="H124" s="472">
        <f t="shared" si="4"/>
        <v>0</v>
      </c>
    </row>
    <row r="125" spans="1:8" ht="63.75">
      <c r="A125" s="577" t="s">
        <v>1703</v>
      </c>
      <c r="B125" s="577" t="s">
        <v>1663</v>
      </c>
      <c r="C125" s="578" t="s">
        <v>1819</v>
      </c>
      <c r="D125" s="469"/>
      <c r="E125" s="572" t="s">
        <v>844</v>
      </c>
      <c r="F125" s="573">
        <v>30</v>
      </c>
      <c r="G125" s="472"/>
      <c r="H125" s="472">
        <f t="shared" si="4"/>
        <v>0</v>
      </c>
    </row>
    <row r="126" spans="1:8" ht="76.5">
      <c r="A126" s="577" t="s">
        <v>1760</v>
      </c>
      <c r="B126" s="577" t="s">
        <v>1663</v>
      </c>
      <c r="C126" s="468" t="s">
        <v>1820</v>
      </c>
      <c r="D126" s="469"/>
      <c r="E126" s="574" t="s">
        <v>844</v>
      </c>
      <c r="F126" s="575">
        <v>12</v>
      </c>
      <c r="G126" s="472"/>
      <c r="H126" s="472">
        <f t="shared" si="4"/>
        <v>0</v>
      </c>
    </row>
    <row r="127" spans="1:8">
      <c r="A127" s="577" t="s">
        <v>1762</v>
      </c>
      <c r="B127" s="577" t="s">
        <v>1663</v>
      </c>
      <c r="C127" s="468" t="s">
        <v>1821</v>
      </c>
      <c r="D127" s="469"/>
      <c r="E127" s="574" t="s">
        <v>844</v>
      </c>
      <c r="F127" s="575">
        <v>3</v>
      </c>
      <c r="G127" s="472"/>
      <c r="H127" s="472">
        <f t="shared" si="4"/>
        <v>0</v>
      </c>
    </row>
    <row r="128" spans="1:8">
      <c r="A128" s="466"/>
      <c r="B128" s="467"/>
      <c r="C128" s="468"/>
      <c r="D128" s="469"/>
      <c r="E128" s="470"/>
      <c r="F128" s="471"/>
      <c r="G128" s="472"/>
      <c r="H128" s="473"/>
    </row>
    <row r="129" spans="1:8">
      <c r="A129" s="499"/>
      <c r="B129" s="500"/>
      <c r="C129" s="500" t="s">
        <v>1822</v>
      </c>
      <c r="D129" s="576"/>
      <c r="E129" s="502"/>
      <c r="F129" s="503"/>
      <c r="G129" s="504"/>
      <c r="H129" s="505"/>
    </row>
    <row r="130" spans="1:8" ht="38.25">
      <c r="A130" s="577" t="s">
        <v>1764</v>
      </c>
      <c r="B130" s="577" t="s">
        <v>1663</v>
      </c>
      <c r="C130" s="578" t="s">
        <v>1823</v>
      </c>
      <c r="D130" s="469"/>
      <c r="E130" s="572" t="s">
        <v>844</v>
      </c>
      <c r="F130" s="573">
        <v>5</v>
      </c>
      <c r="G130" s="472"/>
      <c r="H130" s="472">
        <f>G130*F130</f>
        <v>0</v>
      </c>
    </row>
    <row r="131" spans="1:8">
      <c r="A131" s="577" t="s">
        <v>1766</v>
      </c>
      <c r="B131" s="577" t="s">
        <v>1663</v>
      </c>
      <c r="C131" s="468" t="s">
        <v>1824</v>
      </c>
      <c r="D131" s="469"/>
      <c r="E131" s="470" t="s">
        <v>1232</v>
      </c>
      <c r="F131" s="471">
        <v>5</v>
      </c>
      <c r="G131" s="472"/>
      <c r="H131" s="472">
        <f>G131*F131</f>
        <v>0</v>
      </c>
    </row>
    <row r="132" spans="1:8">
      <c r="A132" s="577" t="s">
        <v>1768</v>
      </c>
      <c r="B132" s="577" t="s">
        <v>1663</v>
      </c>
      <c r="C132" s="468" t="s">
        <v>1825</v>
      </c>
      <c r="D132" s="469"/>
      <c r="E132" s="470" t="s">
        <v>1232</v>
      </c>
      <c r="F132" s="471">
        <v>5</v>
      </c>
      <c r="G132" s="472"/>
      <c r="H132" s="472">
        <f>G132*F132</f>
        <v>0</v>
      </c>
    </row>
    <row r="133" spans="1:8">
      <c r="A133" s="466"/>
      <c r="B133" s="467"/>
      <c r="C133" s="468"/>
      <c r="D133" s="469"/>
      <c r="E133" s="470"/>
      <c r="F133" s="471"/>
      <c r="G133" s="472"/>
      <c r="H133" s="473"/>
    </row>
    <row r="134" spans="1:8">
      <c r="A134" s="499"/>
      <c r="B134" s="500"/>
      <c r="C134" s="500" t="s">
        <v>1822</v>
      </c>
      <c r="D134" s="576"/>
      <c r="E134" s="502"/>
      <c r="F134" s="503"/>
      <c r="G134" s="504"/>
      <c r="H134" s="505"/>
    </row>
    <row r="135" spans="1:8">
      <c r="A135" s="577" t="s">
        <v>1770</v>
      </c>
      <c r="B135" s="577" t="s">
        <v>1663</v>
      </c>
      <c r="C135" s="578" t="s">
        <v>1826</v>
      </c>
      <c r="D135" s="469"/>
      <c r="E135" s="572" t="s">
        <v>844</v>
      </c>
      <c r="F135" s="573">
        <v>1</v>
      </c>
      <c r="G135" s="472"/>
      <c r="H135" s="472">
        <f>G135*F135</f>
        <v>0</v>
      </c>
    </row>
    <row r="136" spans="1:8">
      <c r="A136" s="577" t="s">
        <v>1772</v>
      </c>
      <c r="B136" s="577" t="s">
        <v>1663</v>
      </c>
      <c r="C136" s="468" t="s">
        <v>1827</v>
      </c>
      <c r="D136" s="469"/>
      <c r="E136" s="470" t="s">
        <v>844</v>
      </c>
      <c r="F136" s="471">
        <v>1</v>
      </c>
      <c r="G136" s="472"/>
      <c r="H136" s="472">
        <f>G136*F136</f>
        <v>0</v>
      </c>
    </row>
    <row r="137" spans="1:8">
      <c r="A137" s="577" t="s">
        <v>1774</v>
      </c>
      <c r="B137" s="577" t="s">
        <v>1663</v>
      </c>
      <c r="C137" s="468" t="s">
        <v>1828</v>
      </c>
      <c r="D137" s="469"/>
      <c r="E137" s="470" t="s">
        <v>844</v>
      </c>
      <c r="F137" s="471">
        <v>1</v>
      </c>
      <c r="G137" s="472"/>
      <c r="H137" s="472">
        <f>G137*F137</f>
        <v>0</v>
      </c>
    </row>
    <row r="138" spans="1:8">
      <c r="A138" s="577" t="s">
        <v>1776</v>
      </c>
      <c r="B138" s="577" t="s">
        <v>1663</v>
      </c>
      <c r="C138" s="468" t="s">
        <v>1829</v>
      </c>
      <c r="D138" s="469"/>
      <c r="E138" s="470" t="s">
        <v>844</v>
      </c>
      <c r="F138" s="471">
        <v>1</v>
      </c>
      <c r="G138" s="472"/>
      <c r="H138" s="473">
        <f>G138*F138</f>
        <v>0</v>
      </c>
    </row>
    <row r="139" spans="1:8">
      <c r="A139" s="466"/>
      <c r="B139" s="467"/>
      <c r="C139" s="468"/>
      <c r="D139" s="469"/>
      <c r="E139" s="470"/>
      <c r="F139" s="471"/>
      <c r="G139" s="472"/>
      <c r="H139" s="473"/>
    </row>
    <row r="140" spans="1:8">
      <c r="A140" s="499"/>
      <c r="B140" s="500"/>
      <c r="C140" s="500" t="s">
        <v>1830</v>
      </c>
      <c r="D140" s="576"/>
      <c r="E140" s="502"/>
      <c r="F140" s="503"/>
      <c r="G140" s="504"/>
      <c r="H140" s="505"/>
    </row>
    <row r="141" spans="1:8">
      <c r="A141" s="577" t="s">
        <v>353</v>
      </c>
      <c r="B141" s="577" t="s">
        <v>1663</v>
      </c>
      <c r="C141" s="578" t="s">
        <v>1831</v>
      </c>
      <c r="D141" s="469"/>
      <c r="E141" s="572" t="s">
        <v>844</v>
      </c>
      <c r="F141" s="573">
        <v>1</v>
      </c>
      <c r="G141" s="472"/>
      <c r="H141" s="472">
        <f>G141*F141</f>
        <v>0</v>
      </c>
    </row>
    <row r="142" spans="1:8" ht="13.5" thickBot="1">
      <c r="A142" s="579"/>
      <c r="B142" s="580"/>
      <c r="C142" s="581"/>
      <c r="D142" s="580"/>
      <c r="E142" s="582"/>
      <c r="F142" s="583"/>
      <c r="G142" s="584"/>
      <c r="H142" s="585"/>
    </row>
    <row r="143" spans="1:8" s="454" customFormat="1" ht="13.5" thickTop="1">
      <c r="A143" s="447"/>
      <c r="B143" s="448"/>
      <c r="C143" s="448" t="s">
        <v>1832</v>
      </c>
      <c r="D143" s="586"/>
      <c r="E143" s="587"/>
      <c r="F143" s="450"/>
      <c r="G143" s="494"/>
      <c r="H143" s="495" t="s">
        <v>1707</v>
      </c>
    </row>
    <row r="144" spans="1:8" s="454" customFormat="1">
      <c r="A144" s="588"/>
      <c r="B144" s="589"/>
      <c r="C144" s="589" t="s">
        <v>1833</v>
      </c>
      <c r="D144" s="590"/>
      <c r="E144" s="591"/>
      <c r="F144" s="591"/>
      <c r="G144" s="592"/>
      <c r="H144" s="592"/>
    </row>
    <row r="145" spans="1:8" ht="13.5" thickBot="1">
      <c r="A145" s="498"/>
      <c r="B145" s="488"/>
      <c r="C145" s="489"/>
      <c r="D145" s="488"/>
      <c r="E145" s="490"/>
      <c r="F145" s="491"/>
      <c r="G145" s="492"/>
      <c r="H145" s="493"/>
    </row>
    <row r="146" spans="1:8" s="454" customFormat="1" ht="13.5" thickTop="1">
      <c r="A146" s="593"/>
      <c r="B146" s="594"/>
      <c r="C146" s="594" t="s">
        <v>1834</v>
      </c>
      <c r="D146" s="595"/>
      <c r="E146" s="596"/>
      <c r="F146" s="597"/>
      <c r="G146" s="494"/>
      <c r="H146" s="494" t="s">
        <v>1707</v>
      </c>
    </row>
    <row r="147" spans="1:8" s="454" customFormat="1">
      <c r="A147" s="466" t="s">
        <v>1662</v>
      </c>
      <c r="B147" s="467" t="s">
        <v>1835</v>
      </c>
      <c r="C147" s="468" t="s">
        <v>1836</v>
      </c>
      <c r="D147" s="469"/>
      <c r="E147" s="470" t="s">
        <v>1837</v>
      </c>
      <c r="F147" s="552">
        <v>1</v>
      </c>
      <c r="G147" s="472"/>
      <c r="H147" s="473">
        <f>G147*F147</f>
        <v>0</v>
      </c>
    </row>
    <row r="148" spans="1:8" ht="25.5">
      <c r="A148" s="466" t="s">
        <v>1665</v>
      </c>
      <c r="B148" s="467" t="s">
        <v>1835</v>
      </c>
      <c r="C148" s="468" t="s">
        <v>1838</v>
      </c>
      <c r="D148" s="469"/>
      <c r="E148" s="470" t="s">
        <v>1837</v>
      </c>
      <c r="F148" s="552">
        <v>1</v>
      </c>
      <c r="G148" s="472"/>
      <c r="H148" s="473">
        <f>G148*F148</f>
        <v>0</v>
      </c>
    </row>
    <row r="149" spans="1:8" ht="25.5">
      <c r="A149" s="466" t="s">
        <v>1667</v>
      </c>
      <c r="B149" s="467" t="s">
        <v>1835</v>
      </c>
      <c r="C149" s="468" t="s">
        <v>1839</v>
      </c>
      <c r="D149" s="469"/>
      <c r="E149" s="470" t="s">
        <v>1837</v>
      </c>
      <c r="F149" s="552">
        <v>1</v>
      </c>
      <c r="G149" s="472"/>
      <c r="H149" s="473">
        <f t="shared" ref="H149:H168" si="5">G149*F149</f>
        <v>0</v>
      </c>
    </row>
    <row r="150" spans="1:8">
      <c r="A150" s="466" t="s">
        <v>1669</v>
      </c>
      <c r="B150" s="467" t="s">
        <v>1835</v>
      </c>
      <c r="C150" s="468" t="s">
        <v>1160</v>
      </c>
      <c r="D150" s="469"/>
      <c r="E150" s="470" t="s">
        <v>1837</v>
      </c>
      <c r="F150" s="552">
        <v>1</v>
      </c>
      <c r="G150" s="472"/>
      <c r="H150" s="473">
        <f t="shared" si="5"/>
        <v>0</v>
      </c>
    </row>
    <row r="151" spans="1:8" ht="25.5">
      <c r="A151" s="466" t="s">
        <v>1671</v>
      </c>
      <c r="B151" s="467" t="s">
        <v>1835</v>
      </c>
      <c r="C151" s="468" t="s">
        <v>1840</v>
      </c>
      <c r="D151" s="469"/>
      <c r="E151" s="470" t="s">
        <v>1837</v>
      </c>
      <c r="F151" s="552">
        <v>1</v>
      </c>
      <c r="G151" s="472"/>
      <c r="H151" s="473">
        <f t="shared" si="5"/>
        <v>0</v>
      </c>
    </row>
    <row r="152" spans="1:8" ht="25.5">
      <c r="A152" s="466" t="s">
        <v>1673</v>
      </c>
      <c r="B152" s="467" t="s">
        <v>1835</v>
      </c>
      <c r="C152" s="468" t="s">
        <v>1841</v>
      </c>
      <c r="D152" s="469"/>
      <c r="E152" s="470" t="s">
        <v>1837</v>
      </c>
      <c r="F152" s="552">
        <v>1</v>
      </c>
      <c r="G152" s="472"/>
      <c r="H152" s="473">
        <f t="shared" si="5"/>
        <v>0</v>
      </c>
    </row>
    <row r="153" spans="1:8" ht="25.5">
      <c r="A153" s="466" t="s">
        <v>1675</v>
      </c>
      <c r="B153" s="467" t="s">
        <v>1835</v>
      </c>
      <c r="C153" s="468" t="s">
        <v>1842</v>
      </c>
      <c r="D153" s="469"/>
      <c r="E153" s="470" t="s">
        <v>1837</v>
      </c>
      <c r="F153" s="552">
        <v>1</v>
      </c>
      <c r="G153" s="472"/>
      <c r="H153" s="473">
        <f t="shared" si="5"/>
        <v>0</v>
      </c>
    </row>
    <row r="154" spans="1:8" ht="25.5">
      <c r="A154" s="466" t="s">
        <v>1677</v>
      </c>
      <c r="B154" s="467" t="s">
        <v>1835</v>
      </c>
      <c r="C154" s="468" t="s">
        <v>1843</v>
      </c>
      <c r="D154" s="469"/>
      <c r="E154" s="470" t="s">
        <v>1837</v>
      </c>
      <c r="F154" s="552">
        <v>1</v>
      </c>
      <c r="G154" s="472"/>
      <c r="H154" s="473">
        <f t="shared" si="5"/>
        <v>0</v>
      </c>
    </row>
    <row r="155" spans="1:8" ht="25.5">
      <c r="A155" s="466" t="s">
        <v>1680</v>
      </c>
      <c r="B155" s="467" t="s">
        <v>1835</v>
      </c>
      <c r="C155" s="468" t="s">
        <v>1844</v>
      </c>
      <c r="D155" s="469"/>
      <c r="E155" s="470" t="s">
        <v>1837</v>
      </c>
      <c r="F155" s="552">
        <v>1</v>
      </c>
      <c r="G155" s="472"/>
      <c r="H155" s="473">
        <f t="shared" si="5"/>
        <v>0</v>
      </c>
    </row>
    <row r="156" spans="1:8">
      <c r="A156" s="466" t="s">
        <v>1682</v>
      </c>
      <c r="B156" s="467" t="s">
        <v>1835</v>
      </c>
      <c r="C156" s="468" t="s">
        <v>1845</v>
      </c>
      <c r="D156" s="469"/>
      <c r="E156" s="470" t="s">
        <v>1837</v>
      </c>
      <c r="F156" s="552">
        <v>1</v>
      </c>
      <c r="G156" s="472"/>
      <c r="H156" s="473">
        <f t="shared" si="5"/>
        <v>0</v>
      </c>
    </row>
    <row r="157" spans="1:8">
      <c r="A157" s="466" t="s">
        <v>1684</v>
      </c>
      <c r="B157" s="467" t="s">
        <v>1835</v>
      </c>
      <c r="C157" s="468" t="s">
        <v>1846</v>
      </c>
      <c r="D157" s="469"/>
      <c r="E157" s="470" t="s">
        <v>1837</v>
      </c>
      <c r="F157" s="552">
        <v>1</v>
      </c>
      <c r="G157" s="472"/>
      <c r="H157" s="473">
        <f t="shared" si="5"/>
        <v>0</v>
      </c>
    </row>
    <row r="158" spans="1:8" s="454" customFormat="1" ht="25.5">
      <c r="A158" s="466" t="s">
        <v>1686</v>
      </c>
      <c r="B158" s="467" t="s">
        <v>1835</v>
      </c>
      <c r="C158" s="468" t="s">
        <v>1847</v>
      </c>
      <c r="D158" s="469"/>
      <c r="E158" s="470" t="s">
        <v>1837</v>
      </c>
      <c r="F158" s="552">
        <v>1</v>
      </c>
      <c r="G158" s="472"/>
      <c r="H158" s="473">
        <f t="shared" si="5"/>
        <v>0</v>
      </c>
    </row>
    <row r="159" spans="1:8" s="454" customFormat="1" ht="51">
      <c r="A159" s="466" t="s">
        <v>1688</v>
      </c>
      <c r="B159" s="467" t="s">
        <v>1835</v>
      </c>
      <c r="C159" s="468" t="s">
        <v>1848</v>
      </c>
      <c r="D159" s="469"/>
      <c r="E159" s="470" t="s">
        <v>1837</v>
      </c>
      <c r="F159" s="552">
        <v>1</v>
      </c>
      <c r="G159" s="472"/>
      <c r="H159" s="473">
        <f t="shared" si="5"/>
        <v>0</v>
      </c>
    </row>
    <row r="160" spans="1:8" ht="51">
      <c r="A160" s="466" t="s">
        <v>1690</v>
      </c>
      <c r="B160" s="467" t="s">
        <v>1835</v>
      </c>
      <c r="C160" s="468" t="s">
        <v>1849</v>
      </c>
      <c r="D160" s="469"/>
      <c r="E160" s="470" t="s">
        <v>1837</v>
      </c>
      <c r="F160" s="552">
        <v>1</v>
      </c>
      <c r="G160" s="472"/>
      <c r="H160" s="473">
        <f t="shared" si="5"/>
        <v>0</v>
      </c>
    </row>
    <row r="161" spans="1:8" ht="63.75">
      <c r="A161" s="466" t="s">
        <v>1692</v>
      </c>
      <c r="B161" s="467" t="s">
        <v>1835</v>
      </c>
      <c r="C161" s="468" t="s">
        <v>1850</v>
      </c>
      <c r="D161" s="469"/>
      <c r="E161" s="470" t="s">
        <v>1837</v>
      </c>
      <c r="F161" s="552">
        <v>1</v>
      </c>
      <c r="G161" s="472"/>
      <c r="H161" s="473">
        <f t="shared" si="5"/>
        <v>0</v>
      </c>
    </row>
    <row r="162" spans="1:8" ht="63.75">
      <c r="A162" s="466" t="s">
        <v>1694</v>
      </c>
      <c r="B162" s="467" t="s">
        <v>1835</v>
      </c>
      <c r="C162" s="468" t="s">
        <v>1851</v>
      </c>
      <c r="D162" s="469"/>
      <c r="E162" s="470" t="s">
        <v>1837</v>
      </c>
      <c r="F162" s="552">
        <v>1</v>
      </c>
      <c r="G162" s="472"/>
      <c r="H162" s="473">
        <f t="shared" si="5"/>
        <v>0</v>
      </c>
    </row>
    <row r="163" spans="1:8" ht="76.5">
      <c r="A163" s="466" t="s">
        <v>1696</v>
      </c>
      <c r="B163" s="467" t="s">
        <v>1835</v>
      </c>
      <c r="C163" s="468" t="s">
        <v>1852</v>
      </c>
      <c r="D163" s="469"/>
      <c r="E163" s="470" t="s">
        <v>1837</v>
      </c>
      <c r="F163" s="552">
        <v>1</v>
      </c>
      <c r="G163" s="472"/>
      <c r="H163" s="473">
        <f t="shared" si="5"/>
        <v>0</v>
      </c>
    </row>
    <row r="164" spans="1:8" ht="222" customHeight="1">
      <c r="A164" s="466" t="s">
        <v>1699</v>
      </c>
      <c r="B164" s="467" t="s">
        <v>1835</v>
      </c>
      <c r="C164" s="468" t="s">
        <v>1853</v>
      </c>
      <c r="D164" s="469"/>
      <c r="E164" s="470" t="s">
        <v>1837</v>
      </c>
      <c r="F164" s="552">
        <v>1</v>
      </c>
      <c r="G164" s="472"/>
      <c r="H164" s="473">
        <f t="shared" si="5"/>
        <v>0</v>
      </c>
    </row>
    <row r="165" spans="1:8" ht="38.25">
      <c r="A165" s="466" t="s">
        <v>1701</v>
      </c>
      <c r="B165" s="467" t="s">
        <v>1835</v>
      </c>
      <c r="C165" s="468" t="s">
        <v>1854</v>
      </c>
      <c r="D165" s="469"/>
      <c r="E165" s="470" t="s">
        <v>1837</v>
      </c>
      <c r="F165" s="552">
        <v>1</v>
      </c>
      <c r="G165" s="472"/>
      <c r="H165" s="473">
        <f t="shared" si="5"/>
        <v>0</v>
      </c>
    </row>
    <row r="166" spans="1:8" ht="114.75">
      <c r="A166" s="466" t="s">
        <v>1703</v>
      </c>
      <c r="B166" s="467" t="s">
        <v>1835</v>
      </c>
      <c r="C166" s="468" t="s">
        <v>1855</v>
      </c>
      <c r="D166" s="469"/>
      <c r="E166" s="470" t="s">
        <v>1837</v>
      </c>
      <c r="F166" s="552">
        <v>1</v>
      </c>
      <c r="G166" s="472"/>
      <c r="H166" s="473">
        <f t="shared" si="5"/>
        <v>0</v>
      </c>
    </row>
    <row r="167" spans="1:8" ht="38.25">
      <c r="A167" s="466" t="s">
        <v>1760</v>
      </c>
      <c r="B167" s="467" t="s">
        <v>1835</v>
      </c>
      <c r="C167" s="468" t="s">
        <v>1856</v>
      </c>
      <c r="D167" s="469"/>
      <c r="E167" s="470" t="s">
        <v>1837</v>
      </c>
      <c r="F167" s="552">
        <v>1</v>
      </c>
      <c r="G167" s="472"/>
      <c r="H167" s="473">
        <f t="shared" si="5"/>
        <v>0</v>
      </c>
    </row>
    <row r="168" spans="1:8">
      <c r="A168" s="466" t="s">
        <v>1762</v>
      </c>
      <c r="B168" s="467" t="s">
        <v>1835</v>
      </c>
      <c r="C168" s="468" t="s">
        <v>1857</v>
      </c>
      <c r="D168" s="469"/>
      <c r="E168" s="470" t="s">
        <v>1837</v>
      </c>
      <c r="F168" s="552">
        <v>1</v>
      </c>
      <c r="G168" s="472"/>
      <c r="H168" s="473">
        <f t="shared" si="5"/>
        <v>0</v>
      </c>
    </row>
  </sheetData>
  <autoFilter ref="A2:F162" xr:uid="{00000000-0009-0000-0000-000005000000}"/>
  <pageMargins left="0.39370078740157483" right="0.39370078740157483" top="0.39370078740157483" bottom="0.39370078740157483" header="0.39370078740157483" footer="0.39370078740157483"/>
  <pageSetup paperSize="9" fitToHeight="9999" orientation="portrait" r:id="rId1"/>
  <headerFooter alignWithMargins="0">
    <oddFooter>&amp;C&amp;8&amp;P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M382"/>
  <sheetViews>
    <sheetView showGridLines="0" topLeftCell="A123" workbookViewId="0">
      <selection activeCell="I144" sqref="I144:I381"/>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56" ht="36.950000000000003" customHeight="1">
      <c r="L2" s="801" t="s">
        <v>5</v>
      </c>
      <c r="M2" s="788"/>
      <c r="N2" s="788"/>
      <c r="O2" s="788"/>
      <c r="P2" s="788"/>
      <c r="Q2" s="788"/>
      <c r="R2" s="788"/>
      <c r="S2" s="788"/>
      <c r="T2" s="788"/>
      <c r="U2" s="788"/>
      <c r="V2" s="788"/>
      <c r="AT2" s="16" t="s">
        <v>82</v>
      </c>
      <c r="AZ2" s="80" t="s">
        <v>117</v>
      </c>
      <c r="BA2" s="80" t="s">
        <v>118</v>
      </c>
      <c r="BB2" s="80" t="s">
        <v>1</v>
      </c>
      <c r="BC2" s="80" t="s">
        <v>119</v>
      </c>
      <c r="BD2" s="80" t="s">
        <v>120</v>
      </c>
    </row>
    <row r="3" spans="2:56" ht="6.95" customHeight="1">
      <c r="B3" s="17"/>
      <c r="C3" s="18"/>
      <c r="D3" s="18"/>
      <c r="E3" s="18"/>
      <c r="F3" s="18"/>
      <c r="G3" s="18"/>
      <c r="H3" s="18"/>
      <c r="I3" s="18"/>
      <c r="J3" s="18"/>
      <c r="K3" s="18"/>
      <c r="L3" s="19"/>
      <c r="AT3" s="16" t="s">
        <v>83</v>
      </c>
      <c r="AZ3" s="80" t="s">
        <v>121</v>
      </c>
      <c r="BA3" s="80" t="s">
        <v>122</v>
      </c>
      <c r="BB3" s="80" t="s">
        <v>1</v>
      </c>
      <c r="BC3" s="80" t="s">
        <v>123</v>
      </c>
      <c r="BD3" s="80" t="s">
        <v>120</v>
      </c>
    </row>
    <row r="4" spans="2:56" ht="24.95" customHeight="1">
      <c r="B4" s="19"/>
      <c r="D4" s="20" t="s">
        <v>124</v>
      </c>
      <c r="L4" s="19"/>
      <c r="M4" s="81" t="s">
        <v>10</v>
      </c>
      <c r="AT4" s="16" t="s">
        <v>3</v>
      </c>
      <c r="AZ4" s="80" t="s">
        <v>125</v>
      </c>
      <c r="BA4" s="80" t="s">
        <v>126</v>
      </c>
      <c r="BB4" s="80" t="s">
        <v>1</v>
      </c>
      <c r="BC4" s="80" t="s">
        <v>127</v>
      </c>
      <c r="BD4" s="80" t="s">
        <v>120</v>
      </c>
    </row>
    <row r="5" spans="2:56" ht="6.95" customHeight="1">
      <c r="B5" s="19"/>
      <c r="L5" s="19"/>
      <c r="AZ5" s="80" t="s">
        <v>128</v>
      </c>
      <c r="BA5" s="80" t="s">
        <v>129</v>
      </c>
      <c r="BB5" s="80" t="s">
        <v>1</v>
      </c>
      <c r="BC5" s="80" t="s">
        <v>130</v>
      </c>
      <c r="BD5" s="80" t="s">
        <v>120</v>
      </c>
    </row>
    <row r="6" spans="2:56" ht="12" customHeight="1">
      <c r="B6" s="19"/>
      <c r="D6" s="25" t="s">
        <v>14</v>
      </c>
      <c r="L6" s="19"/>
      <c r="AZ6" s="80" t="s">
        <v>131</v>
      </c>
      <c r="BA6" s="80" t="s">
        <v>132</v>
      </c>
      <c r="BB6" s="80" t="s">
        <v>1</v>
      </c>
      <c r="BC6" s="80" t="s">
        <v>133</v>
      </c>
      <c r="BD6" s="80" t="s">
        <v>120</v>
      </c>
    </row>
    <row r="7" spans="2:56" ht="16.5" customHeight="1">
      <c r="B7" s="19"/>
      <c r="E7" s="811" t="str">
        <f>'Rekapitulace stavby'!K6</f>
        <v>Výukový pavilon Lesovna</v>
      </c>
      <c r="F7" s="812"/>
      <c r="G7" s="812"/>
      <c r="H7" s="812"/>
      <c r="L7" s="19"/>
      <c r="AZ7" s="80" t="s">
        <v>134</v>
      </c>
      <c r="BA7" s="80" t="s">
        <v>135</v>
      </c>
      <c r="BB7" s="80" t="s">
        <v>1</v>
      </c>
      <c r="BC7" s="80" t="s">
        <v>136</v>
      </c>
      <c r="BD7" s="80" t="s">
        <v>120</v>
      </c>
    </row>
    <row r="8" spans="2:56" s="1" customFormat="1" ht="12" customHeight="1">
      <c r="B8" s="28"/>
      <c r="D8" s="25" t="s">
        <v>137</v>
      </c>
      <c r="L8" s="28"/>
      <c r="AZ8" s="80" t="s">
        <v>138</v>
      </c>
      <c r="BA8" s="80" t="s">
        <v>139</v>
      </c>
      <c r="BB8" s="80" t="s">
        <v>1</v>
      </c>
      <c r="BC8" s="80" t="s">
        <v>140</v>
      </c>
      <c r="BD8" s="80" t="s">
        <v>120</v>
      </c>
    </row>
    <row r="9" spans="2:56" s="1" customFormat="1" ht="16.5" customHeight="1">
      <c r="B9" s="28"/>
      <c r="E9" s="781" t="s">
        <v>141</v>
      </c>
      <c r="F9" s="813"/>
      <c r="G9" s="813"/>
      <c r="H9" s="813"/>
      <c r="L9" s="28"/>
      <c r="AZ9" s="80" t="s">
        <v>142</v>
      </c>
      <c r="BA9" s="80" t="s">
        <v>143</v>
      </c>
      <c r="BB9" s="80" t="s">
        <v>1</v>
      </c>
      <c r="BC9" s="80" t="s">
        <v>144</v>
      </c>
      <c r="BD9" s="80" t="s">
        <v>120</v>
      </c>
    </row>
    <row r="10" spans="2:56" s="1" customFormat="1">
      <c r="B10" s="28"/>
      <c r="L10" s="28"/>
      <c r="AZ10" s="80" t="s">
        <v>145</v>
      </c>
      <c r="BA10" s="80" t="s">
        <v>146</v>
      </c>
      <c r="BB10" s="80" t="s">
        <v>1</v>
      </c>
      <c r="BC10" s="80" t="s">
        <v>147</v>
      </c>
      <c r="BD10" s="80" t="s">
        <v>120</v>
      </c>
    </row>
    <row r="11" spans="2:56" s="1" customFormat="1" ht="12" customHeight="1">
      <c r="B11" s="28"/>
      <c r="D11" s="25" t="s">
        <v>16</v>
      </c>
      <c r="F11" s="23" t="s">
        <v>1</v>
      </c>
      <c r="I11" s="25" t="s">
        <v>17</v>
      </c>
      <c r="J11" s="23" t="s">
        <v>1</v>
      </c>
      <c r="L11" s="28"/>
    </row>
    <row r="12" spans="2:56" s="1" customFormat="1" ht="12" customHeight="1">
      <c r="B12" s="28"/>
      <c r="D12" s="25" t="s">
        <v>18</v>
      </c>
      <c r="F12" s="23" t="s">
        <v>19</v>
      </c>
      <c r="I12" s="25" t="s">
        <v>20</v>
      </c>
      <c r="J12" s="48">
        <f>'Rekapitulace stavby'!AN8</f>
        <v>45909</v>
      </c>
      <c r="L12" s="28"/>
    </row>
    <row r="13" spans="2:56" s="1" customFormat="1" ht="10.9" customHeight="1">
      <c r="B13" s="28"/>
      <c r="L13" s="28"/>
    </row>
    <row r="14" spans="2:56" s="1" customFormat="1" ht="12" customHeight="1">
      <c r="B14" s="28"/>
      <c r="D14" s="25" t="s">
        <v>21</v>
      </c>
      <c r="I14" s="25" t="s">
        <v>22</v>
      </c>
      <c r="J14" s="23" t="s">
        <v>1</v>
      </c>
      <c r="L14" s="28"/>
    </row>
    <row r="15" spans="2:56" s="1" customFormat="1" ht="18" customHeight="1">
      <c r="B15" s="28"/>
      <c r="E15" s="23" t="s">
        <v>23</v>
      </c>
      <c r="I15" s="25" t="s">
        <v>24</v>
      </c>
      <c r="J15" s="23" t="s">
        <v>1</v>
      </c>
      <c r="L15" s="28"/>
    </row>
    <row r="16" spans="2:56" s="1" customFormat="1" ht="6.95" customHeight="1">
      <c r="B16" s="28"/>
      <c r="L16" s="28"/>
    </row>
    <row r="17" spans="2:12" s="1" customFormat="1" ht="12" customHeight="1">
      <c r="B17" s="28"/>
      <c r="D17" s="25" t="s">
        <v>25</v>
      </c>
      <c r="I17" s="25" t="s">
        <v>22</v>
      </c>
      <c r="J17" s="23" t="str">
        <f>'Rekapitulace stavby'!AN13</f>
        <v/>
      </c>
      <c r="L17" s="28"/>
    </row>
    <row r="18" spans="2:12" s="1" customFormat="1" ht="18" customHeight="1">
      <c r="B18" s="28"/>
      <c r="E18" s="787" t="str">
        <f>'Rekapitulace stavby'!E14</f>
        <v xml:space="preserve"> </v>
      </c>
      <c r="F18" s="787"/>
      <c r="G18" s="787"/>
      <c r="H18" s="787"/>
      <c r="I18" s="25" t="s">
        <v>24</v>
      </c>
      <c r="J18" s="23" t="str">
        <f>'Rekapitulace stavby'!AN14</f>
        <v/>
      </c>
      <c r="L18" s="28"/>
    </row>
    <row r="19" spans="2:12" s="1" customFormat="1" ht="6.95" customHeight="1">
      <c r="B19" s="28"/>
      <c r="L19" s="28"/>
    </row>
    <row r="20" spans="2:12" s="1" customFormat="1" ht="12" customHeight="1">
      <c r="B20" s="28"/>
      <c r="D20" s="25" t="s">
        <v>27</v>
      </c>
      <c r="I20" s="25" t="s">
        <v>22</v>
      </c>
      <c r="J20" s="23" t="s">
        <v>1</v>
      </c>
      <c r="L20" s="28"/>
    </row>
    <row r="21" spans="2:12" s="1" customFormat="1" ht="18" customHeight="1">
      <c r="B21" s="28"/>
      <c r="E21" s="23" t="s">
        <v>28</v>
      </c>
      <c r="I21" s="25" t="s">
        <v>24</v>
      </c>
      <c r="J21" s="23" t="s">
        <v>1</v>
      </c>
      <c r="L21" s="28"/>
    </row>
    <row r="22" spans="2:12" s="1" customFormat="1" ht="6.95" customHeight="1">
      <c r="B22" s="28"/>
      <c r="L22" s="28"/>
    </row>
    <row r="23" spans="2:12" s="1" customFormat="1" ht="12" customHeight="1">
      <c r="B23" s="28"/>
      <c r="D23" s="25" t="s">
        <v>30</v>
      </c>
      <c r="I23" s="25" t="s">
        <v>22</v>
      </c>
      <c r="J23" s="23" t="s">
        <v>1</v>
      </c>
      <c r="L23" s="28"/>
    </row>
    <row r="24" spans="2:12" s="1" customFormat="1" ht="18" customHeight="1">
      <c r="B24" s="28"/>
      <c r="E24" s="23" t="s">
        <v>31</v>
      </c>
      <c r="I24" s="25" t="s">
        <v>24</v>
      </c>
      <c r="J24" s="23" t="s">
        <v>1</v>
      </c>
      <c r="L24" s="28"/>
    </row>
    <row r="25" spans="2:12" s="1" customFormat="1" ht="6.95" customHeight="1">
      <c r="B25" s="28"/>
      <c r="L25" s="28"/>
    </row>
    <row r="26" spans="2:12" s="1" customFormat="1" ht="12" customHeight="1">
      <c r="B26" s="28"/>
      <c r="D26" s="25" t="s">
        <v>32</v>
      </c>
      <c r="L26" s="28"/>
    </row>
    <row r="27" spans="2:12" s="7" customFormat="1" ht="16.5" customHeight="1">
      <c r="B27" s="82"/>
      <c r="E27" s="790" t="s">
        <v>1</v>
      </c>
      <c r="F27" s="790"/>
      <c r="G27" s="790"/>
      <c r="H27" s="790"/>
      <c r="L27" s="82"/>
    </row>
    <row r="28" spans="2:12" s="1" customFormat="1" ht="6.95" customHeight="1">
      <c r="B28" s="28"/>
      <c r="L28" s="28"/>
    </row>
    <row r="29" spans="2:12" s="1" customFormat="1" ht="6.95" customHeight="1">
      <c r="B29" s="28"/>
      <c r="D29" s="49"/>
      <c r="E29" s="49"/>
      <c r="F29" s="49"/>
      <c r="G29" s="49"/>
      <c r="H29" s="49"/>
      <c r="I29" s="49"/>
      <c r="J29" s="49"/>
      <c r="K29" s="49"/>
      <c r="L29" s="28"/>
    </row>
    <row r="30" spans="2:12" s="1" customFormat="1" ht="14.45" customHeight="1">
      <c r="B30" s="28"/>
      <c r="D30" s="23" t="s">
        <v>148</v>
      </c>
      <c r="J30" s="83">
        <f>J96</f>
        <v>0</v>
      </c>
      <c r="L30" s="28"/>
    </row>
    <row r="31" spans="2:12" s="1" customFormat="1" ht="14.45" customHeight="1">
      <c r="B31" s="28"/>
      <c r="D31" s="84" t="s">
        <v>149</v>
      </c>
      <c r="J31" s="83">
        <f>J116</f>
        <v>0</v>
      </c>
      <c r="L31" s="28"/>
    </row>
    <row r="32" spans="2:12" s="1" customFormat="1" ht="25.35" customHeight="1">
      <c r="B32" s="28"/>
      <c r="D32" s="85" t="s">
        <v>33</v>
      </c>
      <c r="J32" s="62">
        <f>ROUND(J30 + J31, 2)</f>
        <v>0</v>
      </c>
      <c r="L32" s="28"/>
    </row>
    <row r="33" spans="2:12" s="1" customFormat="1" ht="6.95" customHeight="1">
      <c r="B33" s="28"/>
      <c r="D33" s="49"/>
      <c r="E33" s="49"/>
      <c r="F33" s="49"/>
      <c r="G33" s="49"/>
      <c r="H33" s="49"/>
      <c r="I33" s="49"/>
      <c r="J33" s="49"/>
      <c r="K33" s="49"/>
      <c r="L33" s="28"/>
    </row>
    <row r="34" spans="2:12" s="1" customFormat="1" ht="14.45" customHeight="1">
      <c r="B34" s="28"/>
      <c r="F34" s="31" t="s">
        <v>35</v>
      </c>
      <c r="I34" s="31" t="s">
        <v>34</v>
      </c>
      <c r="J34" s="31" t="s">
        <v>36</v>
      </c>
      <c r="L34" s="28"/>
    </row>
    <row r="35" spans="2:12" s="1" customFormat="1" ht="14.45" customHeight="1">
      <c r="B35" s="28"/>
      <c r="D35" s="51" t="s">
        <v>37</v>
      </c>
      <c r="E35" s="25" t="s">
        <v>38</v>
      </c>
      <c r="F35" s="86">
        <f>ROUND((SUM(BE116:BE121) + SUM(BE141:BE381)),  2)</f>
        <v>0</v>
      </c>
      <c r="I35" s="87">
        <v>0.21</v>
      </c>
      <c r="J35" s="86">
        <f>ROUND(((SUM(BE116:BE121) + SUM(BE141:BE381))*I35),  2)</f>
        <v>0</v>
      </c>
      <c r="L35" s="28"/>
    </row>
    <row r="36" spans="2:12" s="1" customFormat="1" ht="14.45" customHeight="1">
      <c r="B36" s="28"/>
      <c r="E36" s="25" t="s">
        <v>39</v>
      </c>
      <c r="F36" s="86">
        <f>ROUND((SUM(BF116:BF121) + SUM(BF141:BF381)),  2)</f>
        <v>0</v>
      </c>
      <c r="I36" s="87">
        <v>0.12</v>
      </c>
      <c r="J36" s="86">
        <f>ROUND(((SUM(BF116:BF121) + SUM(BF141:BF381))*I36),  2)</f>
        <v>0</v>
      </c>
      <c r="L36" s="28"/>
    </row>
    <row r="37" spans="2:12" s="1" customFormat="1" ht="14.45" hidden="1" customHeight="1">
      <c r="B37" s="28"/>
      <c r="E37" s="25" t="s">
        <v>40</v>
      </c>
      <c r="F37" s="86">
        <f>ROUND((SUM(BG116:BG121) + SUM(BG141:BG381)),  2)</f>
        <v>0</v>
      </c>
      <c r="I37" s="87">
        <v>0.21</v>
      </c>
      <c r="J37" s="86">
        <f>0</f>
        <v>0</v>
      </c>
      <c r="L37" s="28"/>
    </row>
    <row r="38" spans="2:12" s="1" customFormat="1" ht="14.45" hidden="1" customHeight="1">
      <c r="B38" s="28"/>
      <c r="E38" s="25" t="s">
        <v>41</v>
      </c>
      <c r="F38" s="86">
        <f>ROUND((SUM(BH116:BH121) + SUM(BH141:BH381)),  2)</f>
        <v>0</v>
      </c>
      <c r="I38" s="87">
        <v>0.12</v>
      </c>
      <c r="J38" s="86">
        <f>0</f>
        <v>0</v>
      </c>
      <c r="L38" s="28"/>
    </row>
    <row r="39" spans="2:12" s="1" customFormat="1" ht="14.45" hidden="1" customHeight="1">
      <c r="B39" s="28"/>
      <c r="E39" s="25" t="s">
        <v>42</v>
      </c>
      <c r="F39" s="86">
        <f>ROUND((SUM(BI116:BI121) + SUM(BI141:BI381)),  2)</f>
        <v>0</v>
      </c>
      <c r="I39" s="87">
        <v>0</v>
      </c>
      <c r="J39" s="86">
        <f>0</f>
        <v>0</v>
      </c>
      <c r="L39" s="28"/>
    </row>
    <row r="40" spans="2:12" s="1" customFormat="1" ht="6.95" customHeight="1">
      <c r="B40" s="28"/>
      <c r="L40" s="28"/>
    </row>
    <row r="41" spans="2:12" s="1" customFormat="1" ht="25.35" customHeight="1">
      <c r="B41" s="28"/>
      <c r="C41" s="88"/>
      <c r="D41" s="89" t="s">
        <v>43</v>
      </c>
      <c r="E41" s="53"/>
      <c r="F41" s="53"/>
      <c r="G41" s="90" t="s">
        <v>44</v>
      </c>
      <c r="H41" s="91" t="s">
        <v>45</v>
      </c>
      <c r="I41" s="53"/>
      <c r="J41" s="92">
        <f>SUM(J32:J39)</f>
        <v>0</v>
      </c>
      <c r="K41" s="93"/>
      <c r="L41" s="28"/>
    </row>
    <row r="42" spans="2:12" s="1" customFormat="1" ht="14.45" customHeight="1">
      <c r="B42" s="28"/>
      <c r="L42" s="28"/>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28"/>
      <c r="D50" s="37" t="s">
        <v>46</v>
      </c>
      <c r="E50" s="38"/>
      <c r="F50" s="38"/>
      <c r="G50" s="37" t="s">
        <v>47</v>
      </c>
      <c r="H50" s="38"/>
      <c r="I50" s="38"/>
      <c r="J50" s="38"/>
      <c r="K50" s="38"/>
      <c r="L50" s="28"/>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2.75">
      <c r="B61" s="28"/>
      <c r="D61" s="39" t="s">
        <v>48</v>
      </c>
      <c r="E61" s="30"/>
      <c r="F61" s="94" t="s">
        <v>49</v>
      </c>
      <c r="G61" s="39" t="s">
        <v>48</v>
      </c>
      <c r="H61" s="30"/>
      <c r="I61" s="30"/>
      <c r="J61" s="95" t="s">
        <v>49</v>
      </c>
      <c r="K61" s="30"/>
      <c r="L61" s="28"/>
    </row>
    <row r="62" spans="2:12">
      <c r="B62" s="19"/>
      <c r="L62" s="19"/>
    </row>
    <row r="63" spans="2:12">
      <c r="B63" s="19"/>
      <c r="L63" s="19"/>
    </row>
    <row r="64" spans="2:12">
      <c r="B64" s="19"/>
      <c r="L64" s="19"/>
    </row>
    <row r="65" spans="2:12" s="1" customFormat="1" ht="12.75">
      <c r="B65" s="28"/>
      <c r="D65" s="37" t="s">
        <v>50</v>
      </c>
      <c r="E65" s="38"/>
      <c r="F65" s="38"/>
      <c r="G65" s="37" t="s">
        <v>51</v>
      </c>
      <c r="H65" s="38"/>
      <c r="I65" s="38"/>
      <c r="J65" s="38"/>
      <c r="K65" s="38"/>
      <c r="L65" s="28"/>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2.75">
      <c r="B76" s="28"/>
      <c r="D76" s="39" t="s">
        <v>48</v>
      </c>
      <c r="E76" s="30"/>
      <c r="F76" s="94" t="s">
        <v>49</v>
      </c>
      <c r="G76" s="39" t="s">
        <v>48</v>
      </c>
      <c r="H76" s="30"/>
      <c r="I76" s="30"/>
      <c r="J76" s="95" t="s">
        <v>49</v>
      </c>
      <c r="K76" s="30"/>
      <c r="L76" s="28"/>
    </row>
    <row r="77" spans="2:12" s="1" customFormat="1" ht="14.45" customHeight="1">
      <c r="B77" s="40"/>
      <c r="C77" s="41"/>
      <c r="D77" s="41"/>
      <c r="E77" s="41"/>
      <c r="F77" s="41"/>
      <c r="G77" s="41"/>
      <c r="H77" s="41"/>
      <c r="I77" s="41"/>
      <c r="J77" s="41"/>
      <c r="K77" s="41"/>
      <c r="L77" s="28"/>
    </row>
    <row r="81" spans="2:47" s="1" customFormat="1" ht="6.95" customHeight="1">
      <c r="B81" s="42"/>
      <c r="C81" s="43"/>
      <c r="D81" s="43"/>
      <c r="E81" s="43"/>
      <c r="F81" s="43"/>
      <c r="G81" s="43"/>
      <c r="H81" s="43"/>
      <c r="I81" s="43"/>
      <c r="J81" s="43"/>
      <c r="K81" s="43"/>
      <c r="L81" s="28"/>
    </row>
    <row r="82" spans="2:47" s="1" customFormat="1" ht="24.95" customHeight="1">
      <c r="B82" s="28"/>
      <c r="C82" s="20" t="s">
        <v>150</v>
      </c>
      <c r="L82" s="28"/>
    </row>
    <row r="83" spans="2:47" s="1" customFormat="1" ht="6.95" customHeight="1">
      <c r="B83" s="28"/>
      <c r="L83" s="28"/>
    </row>
    <row r="84" spans="2:47" s="1" customFormat="1" ht="12" customHeight="1">
      <c r="B84" s="28"/>
      <c r="C84" s="25" t="s">
        <v>14</v>
      </c>
      <c r="L84" s="28"/>
    </row>
    <row r="85" spans="2:47" s="1" customFormat="1" ht="16.5" customHeight="1">
      <c r="B85" s="28"/>
      <c r="E85" s="811" t="str">
        <f>E7</f>
        <v>Výukový pavilon Lesovna</v>
      </c>
      <c r="F85" s="812"/>
      <c r="G85" s="812"/>
      <c r="H85" s="812"/>
      <c r="L85" s="28"/>
    </row>
    <row r="86" spans="2:47" s="1" customFormat="1" ht="12" customHeight="1">
      <c r="B86" s="28"/>
      <c r="C86" s="25" t="s">
        <v>137</v>
      </c>
      <c r="L86" s="28"/>
    </row>
    <row r="87" spans="2:47" s="1" customFormat="1" ht="16.5" customHeight="1">
      <c r="B87" s="28"/>
      <c r="E87" s="781" t="str">
        <f>E9</f>
        <v>202504A - 01-ASŘ - dokončovací práce</v>
      </c>
      <c r="F87" s="813"/>
      <c r="G87" s="813"/>
      <c r="H87" s="813"/>
      <c r="L87" s="28"/>
    </row>
    <row r="88" spans="2:47" s="1" customFormat="1" ht="6.95" customHeight="1">
      <c r="B88" s="28"/>
      <c r="L88" s="28"/>
    </row>
    <row r="89" spans="2:47" s="1" customFormat="1" ht="12" customHeight="1">
      <c r="B89" s="28"/>
      <c r="C89" s="25" t="s">
        <v>18</v>
      </c>
      <c r="F89" s="23" t="str">
        <f>F12</f>
        <v>Areál ČZU, p.č. 1627/1, Suchdol</v>
      </c>
      <c r="I89" s="25" t="s">
        <v>20</v>
      </c>
      <c r="J89" s="48">
        <f>IF(J12="","",J12)</f>
        <v>45909</v>
      </c>
      <c r="L89" s="28"/>
    </row>
    <row r="90" spans="2:47" s="1" customFormat="1" ht="6.95" customHeight="1">
      <c r="B90" s="28"/>
      <c r="L90" s="28"/>
    </row>
    <row r="91" spans="2:47" s="1" customFormat="1" ht="15.2" customHeight="1">
      <c r="B91" s="28"/>
      <c r="C91" s="25" t="s">
        <v>21</v>
      </c>
      <c r="F91" s="23" t="str">
        <f>E15</f>
        <v>ČZU v Praze, Kamýcká 129, P6</v>
      </c>
      <c r="I91" s="25" t="s">
        <v>27</v>
      </c>
      <c r="J91" s="26" t="str">
        <f>E21</f>
        <v>MJÖLKING s.r.o.</v>
      </c>
      <c r="L91" s="28"/>
    </row>
    <row r="92" spans="2:47" s="1" customFormat="1" ht="15.2" customHeight="1">
      <c r="B92" s="28"/>
      <c r="C92" s="25" t="s">
        <v>25</v>
      </c>
      <c r="F92" s="23" t="str">
        <f>IF(E18="","",E18)</f>
        <v xml:space="preserve"> </v>
      </c>
      <c r="I92" s="25" t="s">
        <v>30</v>
      </c>
      <c r="J92" s="26" t="str">
        <f>E24</f>
        <v>Ing. Martin Macoun</v>
      </c>
      <c r="L92" s="28"/>
    </row>
    <row r="93" spans="2:47" s="1" customFormat="1" ht="10.35" customHeight="1">
      <c r="B93" s="28"/>
      <c r="L93" s="28"/>
    </row>
    <row r="94" spans="2:47" s="1" customFormat="1" ht="29.25" customHeight="1">
      <c r="B94" s="28"/>
      <c r="C94" s="96" t="s">
        <v>151</v>
      </c>
      <c r="D94" s="88"/>
      <c r="E94" s="88"/>
      <c r="F94" s="88"/>
      <c r="G94" s="88"/>
      <c r="H94" s="88"/>
      <c r="I94" s="88"/>
      <c r="J94" s="97" t="s">
        <v>152</v>
      </c>
      <c r="K94" s="88"/>
      <c r="L94" s="28"/>
    </row>
    <row r="95" spans="2:47" s="1" customFormat="1" ht="10.35" customHeight="1">
      <c r="B95" s="28"/>
      <c r="L95" s="28"/>
    </row>
    <row r="96" spans="2:47" s="1" customFormat="1" ht="22.9" customHeight="1">
      <c r="B96" s="28"/>
      <c r="C96" s="98" t="s">
        <v>153</v>
      </c>
      <c r="J96" s="62">
        <f>J141</f>
        <v>0</v>
      </c>
      <c r="L96" s="28"/>
      <c r="AU96" s="16" t="s">
        <v>154</v>
      </c>
    </row>
    <row r="97" spans="2:12" s="8" customFormat="1" ht="24.95" customHeight="1">
      <c r="B97" s="99"/>
      <c r="D97" s="100" t="s">
        <v>155</v>
      </c>
      <c r="E97" s="101"/>
      <c r="F97" s="101"/>
      <c r="G97" s="101"/>
      <c r="H97" s="101"/>
      <c r="I97" s="101"/>
      <c r="J97" s="102">
        <f>J142</f>
        <v>0</v>
      </c>
      <c r="L97" s="99"/>
    </row>
    <row r="98" spans="2:12" s="9" customFormat="1" ht="19.899999999999999" customHeight="1">
      <c r="B98" s="103"/>
      <c r="D98" s="104" t="s">
        <v>156</v>
      </c>
      <c r="E98" s="105"/>
      <c r="F98" s="105"/>
      <c r="G98" s="105"/>
      <c r="H98" s="105"/>
      <c r="I98" s="105"/>
      <c r="J98" s="106">
        <f>J143</f>
        <v>0</v>
      </c>
      <c r="L98" s="103"/>
    </row>
    <row r="99" spans="2:12" s="9" customFormat="1" ht="19.899999999999999" customHeight="1">
      <c r="B99" s="103"/>
      <c r="D99" s="104" t="s">
        <v>157</v>
      </c>
      <c r="E99" s="105"/>
      <c r="F99" s="105"/>
      <c r="G99" s="105"/>
      <c r="H99" s="105"/>
      <c r="I99" s="105"/>
      <c r="J99" s="106">
        <f>J169</f>
        <v>0</v>
      </c>
      <c r="L99" s="103"/>
    </row>
    <row r="100" spans="2:12" s="9" customFormat="1" ht="19.899999999999999" customHeight="1">
      <c r="B100" s="103"/>
      <c r="D100" s="104" t="s">
        <v>158</v>
      </c>
      <c r="E100" s="105"/>
      <c r="F100" s="105"/>
      <c r="G100" s="105"/>
      <c r="H100" s="105"/>
      <c r="I100" s="105"/>
      <c r="J100" s="106">
        <f>J186</f>
        <v>0</v>
      </c>
      <c r="L100" s="103"/>
    </row>
    <row r="101" spans="2:12" s="9" customFormat="1" ht="19.899999999999999" customHeight="1">
      <c r="B101" s="103"/>
      <c r="D101" s="104" t="s">
        <v>159</v>
      </c>
      <c r="E101" s="105"/>
      <c r="F101" s="105"/>
      <c r="G101" s="105"/>
      <c r="H101" s="105"/>
      <c r="I101" s="105"/>
      <c r="J101" s="106">
        <f>J188</f>
        <v>0</v>
      </c>
      <c r="L101" s="103"/>
    </row>
    <row r="102" spans="2:12" s="8" customFormat="1" ht="24.95" customHeight="1">
      <c r="B102" s="99"/>
      <c r="D102" s="100" t="s">
        <v>160</v>
      </c>
      <c r="E102" s="101"/>
      <c r="F102" s="101"/>
      <c r="G102" s="101"/>
      <c r="H102" s="101"/>
      <c r="I102" s="101"/>
      <c r="J102" s="102">
        <f>J190</f>
        <v>0</v>
      </c>
      <c r="L102" s="99"/>
    </row>
    <row r="103" spans="2:12" s="9" customFormat="1" ht="19.899999999999999" customHeight="1">
      <c r="B103" s="103"/>
      <c r="D103" s="104" t="s">
        <v>161</v>
      </c>
      <c r="E103" s="105"/>
      <c r="F103" s="105"/>
      <c r="G103" s="105"/>
      <c r="H103" s="105"/>
      <c r="I103" s="105"/>
      <c r="J103" s="106">
        <f>J191</f>
        <v>0</v>
      </c>
      <c r="L103" s="103"/>
    </row>
    <row r="104" spans="2:12" s="9" customFormat="1" ht="19.899999999999999" customHeight="1">
      <c r="B104" s="103"/>
      <c r="D104" s="104" t="s">
        <v>162</v>
      </c>
      <c r="E104" s="105"/>
      <c r="F104" s="105"/>
      <c r="G104" s="105"/>
      <c r="H104" s="105"/>
      <c r="I104" s="105"/>
      <c r="J104" s="106">
        <f>J197</f>
        <v>0</v>
      </c>
      <c r="L104" s="103"/>
    </row>
    <row r="105" spans="2:12" s="9" customFormat="1" ht="19.899999999999999" customHeight="1">
      <c r="B105" s="103"/>
      <c r="D105" s="104" t="s">
        <v>163</v>
      </c>
      <c r="E105" s="105"/>
      <c r="F105" s="105"/>
      <c r="G105" s="105"/>
      <c r="H105" s="105"/>
      <c r="I105" s="105"/>
      <c r="J105" s="106">
        <f>J222</f>
        <v>0</v>
      </c>
      <c r="L105" s="103"/>
    </row>
    <row r="106" spans="2:12" s="9" customFormat="1" ht="19.899999999999999" customHeight="1">
      <c r="B106" s="103"/>
      <c r="D106" s="104" t="s">
        <v>164</v>
      </c>
      <c r="E106" s="105"/>
      <c r="F106" s="105"/>
      <c r="G106" s="105"/>
      <c r="H106" s="105"/>
      <c r="I106" s="105"/>
      <c r="J106" s="106">
        <f>J263</f>
        <v>0</v>
      </c>
      <c r="L106" s="103"/>
    </row>
    <row r="107" spans="2:12" s="9" customFormat="1" ht="19.899999999999999" customHeight="1">
      <c r="B107" s="103"/>
      <c r="D107" s="104" t="s">
        <v>165</v>
      </c>
      <c r="E107" s="105"/>
      <c r="F107" s="105"/>
      <c r="G107" s="105"/>
      <c r="H107" s="105"/>
      <c r="I107" s="105"/>
      <c r="J107" s="106">
        <f>J268</f>
        <v>0</v>
      </c>
      <c r="L107" s="103"/>
    </row>
    <row r="108" spans="2:12" s="9" customFormat="1" ht="19.899999999999999" customHeight="1">
      <c r="B108" s="103"/>
      <c r="D108" s="104" t="s">
        <v>166</v>
      </c>
      <c r="E108" s="105"/>
      <c r="F108" s="105"/>
      <c r="G108" s="105"/>
      <c r="H108" s="105"/>
      <c r="I108" s="105"/>
      <c r="J108" s="106">
        <f>J291</f>
        <v>0</v>
      </c>
      <c r="L108" s="103"/>
    </row>
    <row r="109" spans="2:12" s="9" customFormat="1" ht="19.899999999999999" customHeight="1">
      <c r="B109" s="103"/>
      <c r="D109" s="104" t="s">
        <v>167</v>
      </c>
      <c r="E109" s="105"/>
      <c r="F109" s="105"/>
      <c r="G109" s="105"/>
      <c r="H109" s="105"/>
      <c r="I109" s="105"/>
      <c r="J109" s="106">
        <f>J339</f>
        <v>0</v>
      </c>
      <c r="L109" s="103"/>
    </row>
    <row r="110" spans="2:12" s="9" customFormat="1" ht="19.899999999999999" customHeight="1">
      <c r="B110" s="103"/>
      <c r="D110" s="104" t="s">
        <v>168</v>
      </c>
      <c r="E110" s="105"/>
      <c r="F110" s="105"/>
      <c r="G110" s="105"/>
      <c r="H110" s="105"/>
      <c r="I110" s="105"/>
      <c r="J110" s="106">
        <f>J363</f>
        <v>0</v>
      </c>
      <c r="L110" s="103"/>
    </row>
    <row r="111" spans="2:12" s="9" customFormat="1" ht="19.899999999999999" customHeight="1">
      <c r="B111" s="103"/>
      <c r="D111" s="104" t="s">
        <v>169</v>
      </c>
      <c r="E111" s="105"/>
      <c r="F111" s="105"/>
      <c r="G111" s="105"/>
      <c r="H111" s="105"/>
      <c r="I111" s="105"/>
      <c r="J111" s="106">
        <f>J371</f>
        <v>0</v>
      </c>
      <c r="L111" s="103"/>
    </row>
    <row r="112" spans="2:12" s="9" customFormat="1" ht="19.899999999999999" customHeight="1">
      <c r="B112" s="103"/>
      <c r="D112" s="104" t="s">
        <v>170</v>
      </c>
      <c r="E112" s="105"/>
      <c r="F112" s="105"/>
      <c r="G112" s="105"/>
      <c r="H112" s="105"/>
      <c r="I112" s="105"/>
      <c r="J112" s="106">
        <f>J376</f>
        <v>0</v>
      </c>
      <c r="L112" s="103"/>
    </row>
    <row r="113" spans="2:65" s="8" customFormat="1" ht="24.95" customHeight="1">
      <c r="B113" s="99"/>
      <c r="D113" s="100" t="s">
        <v>171</v>
      </c>
      <c r="E113" s="101"/>
      <c r="F113" s="101"/>
      <c r="G113" s="101"/>
      <c r="H113" s="101"/>
      <c r="I113" s="101"/>
      <c r="J113" s="102">
        <f>J380</f>
        <v>0</v>
      </c>
      <c r="L113" s="99"/>
    </row>
    <row r="114" spans="2:65" s="1" customFormat="1" ht="21.75" customHeight="1">
      <c r="B114" s="28"/>
      <c r="L114" s="28"/>
    </row>
    <row r="115" spans="2:65" s="1" customFormat="1" ht="6.95" customHeight="1">
      <c r="B115" s="28"/>
      <c r="L115" s="28"/>
    </row>
    <row r="116" spans="2:65" s="1" customFormat="1" ht="29.25" customHeight="1">
      <c r="B116" s="28"/>
      <c r="C116" s="98" t="s">
        <v>172</v>
      </c>
      <c r="J116" s="107">
        <f>ROUND(J117 + J118 + J119 + J120,2)</f>
        <v>0</v>
      </c>
      <c r="L116" s="28"/>
      <c r="N116" s="108" t="s">
        <v>37</v>
      </c>
    </row>
    <row r="117" spans="2:65" s="1" customFormat="1" ht="18" customHeight="1">
      <c r="B117" s="109"/>
      <c r="C117" s="110"/>
      <c r="D117" s="814" t="s">
        <v>173</v>
      </c>
      <c r="E117" s="814"/>
      <c r="F117" s="814"/>
      <c r="G117" s="110"/>
      <c r="H117" s="110"/>
      <c r="I117" s="110"/>
      <c r="J117" s="111"/>
      <c r="K117" s="110"/>
      <c r="L117" s="109"/>
      <c r="M117" s="110"/>
      <c r="N117" s="112" t="s">
        <v>38</v>
      </c>
      <c r="O117" s="110"/>
      <c r="P117" s="110"/>
      <c r="Q117" s="110"/>
      <c r="R117" s="110"/>
      <c r="S117" s="110"/>
      <c r="T117" s="110"/>
      <c r="U117" s="110"/>
      <c r="V117" s="110"/>
      <c r="W117" s="110"/>
      <c r="X117" s="110"/>
      <c r="Y117" s="110"/>
      <c r="Z117" s="110"/>
      <c r="AA117" s="110"/>
      <c r="AB117" s="110"/>
      <c r="AC117" s="110"/>
      <c r="AD117" s="110"/>
      <c r="AE117" s="110"/>
      <c r="AF117" s="110"/>
      <c r="AG117" s="110"/>
      <c r="AH117" s="110"/>
      <c r="AI117" s="110"/>
      <c r="AJ117" s="110"/>
      <c r="AK117" s="110"/>
      <c r="AL117" s="110"/>
      <c r="AM117" s="110"/>
      <c r="AN117" s="110"/>
      <c r="AO117" s="110"/>
      <c r="AP117" s="110"/>
      <c r="AQ117" s="110"/>
      <c r="AR117" s="110"/>
      <c r="AS117" s="110"/>
      <c r="AT117" s="110"/>
      <c r="AU117" s="110"/>
      <c r="AV117" s="110"/>
      <c r="AW117" s="110"/>
      <c r="AX117" s="110"/>
      <c r="AY117" s="113" t="s">
        <v>174</v>
      </c>
      <c r="AZ117" s="110"/>
      <c r="BA117" s="110"/>
      <c r="BB117" s="110"/>
      <c r="BC117" s="110"/>
      <c r="BD117" s="110"/>
      <c r="BE117" s="114">
        <f>IF(N117="základní",J117,0)</f>
        <v>0</v>
      </c>
      <c r="BF117" s="114">
        <f>IF(N117="snížená",J117,0)</f>
        <v>0</v>
      </c>
      <c r="BG117" s="114">
        <f>IF(N117="zákl. přenesená",J117,0)</f>
        <v>0</v>
      </c>
      <c r="BH117" s="114">
        <f>IF(N117="sníž. přenesená",J117,0)</f>
        <v>0</v>
      </c>
      <c r="BI117" s="114">
        <f>IF(N117="nulová",J117,0)</f>
        <v>0</v>
      </c>
      <c r="BJ117" s="113" t="s">
        <v>81</v>
      </c>
      <c r="BK117" s="110"/>
      <c r="BL117" s="110"/>
      <c r="BM117" s="110"/>
    </row>
    <row r="118" spans="2:65" s="1" customFormat="1" ht="18" customHeight="1">
      <c r="B118" s="109"/>
      <c r="C118" s="110"/>
      <c r="D118" s="814" t="s">
        <v>175</v>
      </c>
      <c r="E118" s="814"/>
      <c r="F118" s="814"/>
      <c r="G118" s="110"/>
      <c r="H118" s="110"/>
      <c r="I118" s="110"/>
      <c r="J118" s="111"/>
      <c r="K118" s="110"/>
      <c r="L118" s="109"/>
      <c r="M118" s="110"/>
      <c r="N118" s="112" t="s">
        <v>38</v>
      </c>
      <c r="O118" s="110"/>
      <c r="P118" s="110"/>
      <c r="Q118" s="110"/>
      <c r="R118" s="110"/>
      <c r="S118" s="110"/>
      <c r="T118" s="110"/>
      <c r="U118" s="110"/>
      <c r="V118" s="110"/>
      <c r="W118" s="110"/>
      <c r="X118" s="110"/>
      <c r="Y118" s="110"/>
      <c r="Z118" s="110"/>
      <c r="AA118" s="110"/>
      <c r="AB118" s="110"/>
      <c r="AC118" s="110"/>
      <c r="AD118" s="110"/>
      <c r="AE118" s="110"/>
      <c r="AF118" s="110"/>
      <c r="AG118" s="110"/>
      <c r="AH118" s="110"/>
      <c r="AI118" s="110"/>
      <c r="AJ118" s="110"/>
      <c r="AK118" s="110"/>
      <c r="AL118" s="110"/>
      <c r="AM118" s="110"/>
      <c r="AN118" s="110"/>
      <c r="AO118" s="110"/>
      <c r="AP118" s="110"/>
      <c r="AQ118" s="110"/>
      <c r="AR118" s="110"/>
      <c r="AS118" s="110"/>
      <c r="AT118" s="110"/>
      <c r="AU118" s="110"/>
      <c r="AV118" s="110"/>
      <c r="AW118" s="110"/>
      <c r="AX118" s="110"/>
      <c r="AY118" s="113" t="s">
        <v>174</v>
      </c>
      <c r="AZ118" s="110"/>
      <c r="BA118" s="110"/>
      <c r="BB118" s="110"/>
      <c r="BC118" s="110"/>
      <c r="BD118" s="110"/>
      <c r="BE118" s="114">
        <f>IF(N118="základní",J118,0)</f>
        <v>0</v>
      </c>
      <c r="BF118" s="114">
        <f>IF(N118="snížená",J118,0)</f>
        <v>0</v>
      </c>
      <c r="BG118" s="114">
        <f>IF(N118="zákl. přenesená",J118,0)</f>
        <v>0</v>
      </c>
      <c r="BH118" s="114">
        <f>IF(N118="sníž. přenesená",J118,0)</f>
        <v>0</v>
      </c>
      <c r="BI118" s="114">
        <f>IF(N118="nulová",J118,0)</f>
        <v>0</v>
      </c>
      <c r="BJ118" s="113" t="s">
        <v>81</v>
      </c>
      <c r="BK118" s="110"/>
      <c r="BL118" s="110"/>
      <c r="BM118" s="110"/>
    </row>
    <row r="119" spans="2:65" s="1" customFormat="1" ht="18" customHeight="1">
      <c r="B119" s="109"/>
      <c r="C119" s="110"/>
      <c r="D119" s="814" t="s">
        <v>176</v>
      </c>
      <c r="E119" s="814"/>
      <c r="F119" s="814"/>
      <c r="G119" s="110"/>
      <c r="H119" s="110"/>
      <c r="I119" s="110"/>
      <c r="J119" s="111"/>
      <c r="K119" s="110"/>
      <c r="L119" s="109"/>
      <c r="M119" s="110"/>
      <c r="N119" s="112" t="s">
        <v>38</v>
      </c>
      <c r="O119" s="110"/>
      <c r="P119" s="110"/>
      <c r="Q119" s="110"/>
      <c r="R119" s="110"/>
      <c r="S119" s="110"/>
      <c r="T119" s="110"/>
      <c r="U119" s="110"/>
      <c r="V119" s="110"/>
      <c r="W119" s="110"/>
      <c r="X119" s="110"/>
      <c r="Y119" s="110"/>
      <c r="Z119" s="110"/>
      <c r="AA119" s="110"/>
      <c r="AB119" s="110"/>
      <c r="AC119" s="110"/>
      <c r="AD119" s="110"/>
      <c r="AE119" s="110"/>
      <c r="AF119" s="110"/>
      <c r="AG119" s="110"/>
      <c r="AH119" s="110"/>
      <c r="AI119" s="110"/>
      <c r="AJ119" s="110"/>
      <c r="AK119" s="110"/>
      <c r="AL119" s="110"/>
      <c r="AM119" s="110"/>
      <c r="AN119" s="110"/>
      <c r="AO119" s="110"/>
      <c r="AP119" s="110"/>
      <c r="AQ119" s="110"/>
      <c r="AR119" s="110"/>
      <c r="AS119" s="110"/>
      <c r="AT119" s="110"/>
      <c r="AU119" s="110"/>
      <c r="AV119" s="110"/>
      <c r="AW119" s="110"/>
      <c r="AX119" s="110"/>
      <c r="AY119" s="113" t="s">
        <v>174</v>
      </c>
      <c r="AZ119" s="110"/>
      <c r="BA119" s="110"/>
      <c r="BB119" s="110"/>
      <c r="BC119" s="110"/>
      <c r="BD119" s="110"/>
      <c r="BE119" s="114">
        <f>IF(N119="základní",J119,0)</f>
        <v>0</v>
      </c>
      <c r="BF119" s="114">
        <f>IF(N119="snížená",J119,0)</f>
        <v>0</v>
      </c>
      <c r="BG119" s="114">
        <f>IF(N119="zákl. přenesená",J119,0)</f>
        <v>0</v>
      </c>
      <c r="BH119" s="114">
        <f>IF(N119="sníž. přenesená",J119,0)</f>
        <v>0</v>
      </c>
      <c r="BI119" s="114">
        <f>IF(N119="nulová",J119,0)</f>
        <v>0</v>
      </c>
      <c r="BJ119" s="113" t="s">
        <v>81</v>
      </c>
      <c r="BK119" s="110"/>
      <c r="BL119" s="110"/>
      <c r="BM119" s="110"/>
    </row>
    <row r="120" spans="2:65" s="1" customFormat="1" ht="18" customHeight="1">
      <c r="B120" s="109"/>
      <c r="C120" s="110"/>
      <c r="D120" s="814" t="s">
        <v>177</v>
      </c>
      <c r="E120" s="814"/>
      <c r="F120" s="814"/>
      <c r="G120" s="110"/>
      <c r="H120" s="110"/>
      <c r="I120" s="110"/>
      <c r="J120" s="111"/>
      <c r="K120" s="110"/>
      <c r="L120" s="109"/>
      <c r="M120" s="110"/>
      <c r="N120" s="112" t="s">
        <v>38</v>
      </c>
      <c r="O120" s="110"/>
      <c r="P120" s="110"/>
      <c r="Q120" s="110"/>
      <c r="R120" s="110"/>
      <c r="S120" s="110"/>
      <c r="T120" s="110"/>
      <c r="U120" s="110"/>
      <c r="V120" s="110"/>
      <c r="W120" s="110"/>
      <c r="X120" s="110"/>
      <c r="Y120" s="110"/>
      <c r="Z120" s="110"/>
      <c r="AA120" s="110"/>
      <c r="AB120" s="110"/>
      <c r="AC120" s="110"/>
      <c r="AD120" s="110"/>
      <c r="AE120" s="110"/>
      <c r="AF120" s="110"/>
      <c r="AG120" s="110"/>
      <c r="AH120" s="110"/>
      <c r="AI120" s="110"/>
      <c r="AJ120" s="110"/>
      <c r="AK120" s="110"/>
      <c r="AL120" s="110"/>
      <c r="AM120" s="110"/>
      <c r="AN120" s="110"/>
      <c r="AO120" s="110"/>
      <c r="AP120" s="110"/>
      <c r="AQ120" s="110"/>
      <c r="AR120" s="110"/>
      <c r="AS120" s="110"/>
      <c r="AT120" s="110"/>
      <c r="AU120" s="110"/>
      <c r="AV120" s="110"/>
      <c r="AW120" s="110"/>
      <c r="AX120" s="110"/>
      <c r="AY120" s="113" t="s">
        <v>174</v>
      </c>
      <c r="AZ120" s="110"/>
      <c r="BA120" s="110"/>
      <c r="BB120" s="110"/>
      <c r="BC120" s="110"/>
      <c r="BD120" s="110"/>
      <c r="BE120" s="114">
        <f>IF(N120="základní",J120,0)</f>
        <v>0</v>
      </c>
      <c r="BF120" s="114">
        <f>IF(N120="snížená",J120,0)</f>
        <v>0</v>
      </c>
      <c r="BG120" s="114">
        <f>IF(N120="zákl. přenesená",J120,0)</f>
        <v>0</v>
      </c>
      <c r="BH120" s="114">
        <f>IF(N120="sníž. přenesená",J120,0)</f>
        <v>0</v>
      </c>
      <c r="BI120" s="114">
        <f>IF(N120="nulová",J120,0)</f>
        <v>0</v>
      </c>
      <c r="BJ120" s="113" t="s">
        <v>81</v>
      </c>
      <c r="BK120" s="110"/>
      <c r="BL120" s="110"/>
      <c r="BM120" s="110"/>
    </row>
    <row r="121" spans="2:65" s="1" customFormat="1" ht="18" customHeight="1">
      <c r="B121" s="28"/>
      <c r="L121" s="28"/>
    </row>
    <row r="122" spans="2:65" s="1" customFormat="1" ht="29.25" customHeight="1">
      <c r="B122" s="28"/>
      <c r="C122" s="115" t="s">
        <v>178</v>
      </c>
      <c r="D122" s="88"/>
      <c r="E122" s="88"/>
      <c r="F122" s="88"/>
      <c r="G122" s="88"/>
      <c r="H122" s="88"/>
      <c r="I122" s="88"/>
      <c r="J122" s="116">
        <f>ROUND(J96+J116,2)</f>
        <v>0</v>
      </c>
      <c r="K122" s="88"/>
      <c r="L122" s="28"/>
    </row>
    <row r="123" spans="2:65" s="1" customFormat="1" ht="6.95" customHeight="1">
      <c r="B123" s="40"/>
      <c r="C123" s="41"/>
      <c r="D123" s="41"/>
      <c r="E123" s="41"/>
      <c r="F123" s="41"/>
      <c r="G123" s="41"/>
      <c r="H123" s="41"/>
      <c r="I123" s="41"/>
      <c r="J123" s="41"/>
      <c r="K123" s="41"/>
      <c r="L123" s="28"/>
    </row>
    <row r="127" spans="2:65" s="1" customFormat="1" ht="6.95" customHeight="1">
      <c r="B127" s="42"/>
      <c r="C127" s="43"/>
      <c r="D127" s="43"/>
      <c r="E127" s="43"/>
      <c r="F127" s="43"/>
      <c r="G127" s="43"/>
      <c r="H127" s="43"/>
      <c r="I127" s="43"/>
      <c r="J127" s="43"/>
      <c r="K127" s="43"/>
      <c r="L127" s="28"/>
    </row>
    <row r="128" spans="2:65" s="1" customFormat="1" ht="24.95" customHeight="1">
      <c r="B128" s="28"/>
      <c r="C128" s="20" t="s">
        <v>179</v>
      </c>
      <c r="L128" s="28"/>
    </row>
    <row r="129" spans="2:65" s="1" customFormat="1" ht="6.95" customHeight="1">
      <c r="B129" s="28"/>
      <c r="L129" s="28"/>
    </row>
    <row r="130" spans="2:65" s="1" customFormat="1" ht="12" customHeight="1">
      <c r="B130" s="28"/>
      <c r="C130" s="25" t="s">
        <v>14</v>
      </c>
      <c r="L130" s="28"/>
    </row>
    <row r="131" spans="2:65" s="1" customFormat="1" ht="16.5" customHeight="1">
      <c r="B131" s="28"/>
      <c r="E131" s="811" t="str">
        <f>E7</f>
        <v>Výukový pavilon Lesovna</v>
      </c>
      <c r="F131" s="812"/>
      <c r="G131" s="812"/>
      <c r="H131" s="812"/>
      <c r="L131" s="28"/>
    </row>
    <row r="132" spans="2:65" s="1" customFormat="1" ht="12" customHeight="1">
      <c r="B132" s="28"/>
      <c r="C132" s="25" t="s">
        <v>137</v>
      </c>
      <c r="L132" s="28"/>
    </row>
    <row r="133" spans="2:65" s="1" customFormat="1" ht="16.5" customHeight="1">
      <c r="B133" s="28"/>
      <c r="E133" s="781" t="str">
        <f>E9</f>
        <v>202504A - 01-ASŘ - dokončovací práce</v>
      </c>
      <c r="F133" s="813"/>
      <c r="G133" s="813"/>
      <c r="H133" s="813"/>
      <c r="L133" s="28"/>
    </row>
    <row r="134" spans="2:65" s="1" customFormat="1" ht="6.95" customHeight="1">
      <c r="B134" s="28"/>
      <c r="L134" s="28"/>
    </row>
    <row r="135" spans="2:65" s="1" customFormat="1" ht="12" customHeight="1">
      <c r="B135" s="28"/>
      <c r="C135" s="25" t="s">
        <v>18</v>
      </c>
      <c r="F135" s="23" t="str">
        <f>F12</f>
        <v>Areál ČZU, p.č. 1627/1, Suchdol</v>
      </c>
      <c r="I135" s="25" t="s">
        <v>20</v>
      </c>
      <c r="J135" s="48">
        <f>IF(J12="","",J12)</f>
        <v>45909</v>
      </c>
      <c r="L135" s="28"/>
    </row>
    <row r="136" spans="2:65" s="1" customFormat="1" ht="6.95" customHeight="1">
      <c r="B136" s="28"/>
      <c r="L136" s="28"/>
    </row>
    <row r="137" spans="2:65" s="1" customFormat="1" ht="15.2" customHeight="1">
      <c r="B137" s="28"/>
      <c r="C137" s="25" t="s">
        <v>21</v>
      </c>
      <c r="F137" s="23" t="str">
        <f>E15</f>
        <v>ČZU v Praze, Kamýcká 129, P6</v>
      </c>
      <c r="I137" s="25" t="s">
        <v>27</v>
      </c>
      <c r="J137" s="26" t="str">
        <f>E21</f>
        <v>MJÖLKING s.r.o.</v>
      </c>
      <c r="L137" s="28"/>
    </row>
    <row r="138" spans="2:65" s="1" customFormat="1" ht="15.2" customHeight="1">
      <c r="B138" s="28"/>
      <c r="C138" s="25" t="s">
        <v>25</v>
      </c>
      <c r="F138" s="23" t="str">
        <f>IF(E18="","",E18)</f>
        <v xml:space="preserve"> </v>
      </c>
      <c r="I138" s="25" t="s">
        <v>30</v>
      </c>
      <c r="J138" s="26" t="str">
        <f>E24</f>
        <v>Ing. Martin Macoun</v>
      </c>
      <c r="L138" s="28"/>
    </row>
    <row r="139" spans="2:65" s="1" customFormat="1" ht="10.35" customHeight="1">
      <c r="B139" s="28"/>
      <c r="L139" s="28"/>
    </row>
    <row r="140" spans="2:65" s="10" customFormat="1" ht="29.25" customHeight="1">
      <c r="B140" s="117"/>
      <c r="C140" s="118" t="s">
        <v>180</v>
      </c>
      <c r="D140" s="119" t="s">
        <v>58</v>
      </c>
      <c r="E140" s="119" t="s">
        <v>54</v>
      </c>
      <c r="F140" s="119" t="s">
        <v>55</v>
      </c>
      <c r="G140" s="119" t="s">
        <v>181</v>
      </c>
      <c r="H140" s="119" t="s">
        <v>182</v>
      </c>
      <c r="I140" s="119" t="s">
        <v>183</v>
      </c>
      <c r="J140" s="120" t="s">
        <v>152</v>
      </c>
      <c r="K140" s="121" t="s">
        <v>184</v>
      </c>
      <c r="L140" s="117"/>
      <c r="M140" s="55" t="s">
        <v>1</v>
      </c>
      <c r="N140" s="56" t="s">
        <v>37</v>
      </c>
      <c r="O140" s="56" t="s">
        <v>185</v>
      </c>
      <c r="P140" s="56" t="s">
        <v>186</v>
      </c>
      <c r="Q140" s="56" t="s">
        <v>187</v>
      </c>
      <c r="R140" s="56" t="s">
        <v>188</v>
      </c>
      <c r="S140" s="56" t="s">
        <v>189</v>
      </c>
      <c r="T140" s="57" t="s">
        <v>190</v>
      </c>
    </row>
    <row r="141" spans="2:65" s="1" customFormat="1" ht="22.9" customHeight="1">
      <c r="B141" s="28"/>
      <c r="C141" s="60" t="s">
        <v>191</v>
      </c>
      <c r="J141" s="122">
        <f>BK141</f>
        <v>0</v>
      </c>
      <c r="L141" s="28"/>
      <c r="M141" s="58"/>
      <c r="N141" s="49"/>
      <c r="O141" s="49"/>
      <c r="P141" s="123">
        <f>P142+P190+P380</f>
        <v>1983.0794739999999</v>
      </c>
      <c r="Q141" s="49"/>
      <c r="R141" s="123">
        <f>R142+R190+R380</f>
        <v>136.20282724</v>
      </c>
      <c r="S141" s="49"/>
      <c r="T141" s="124">
        <f>T142+T190+T380</f>
        <v>0</v>
      </c>
      <c r="AT141" s="16" t="s">
        <v>72</v>
      </c>
      <c r="AU141" s="16" t="s">
        <v>154</v>
      </c>
      <c r="BK141" s="125">
        <f>BK142+BK190+BK380</f>
        <v>0</v>
      </c>
    </row>
    <row r="142" spans="2:65" s="11" customFormat="1" ht="25.9" customHeight="1">
      <c r="B142" s="126"/>
      <c r="D142" s="127" t="s">
        <v>72</v>
      </c>
      <c r="E142" s="128" t="s">
        <v>192</v>
      </c>
      <c r="F142" s="128" t="s">
        <v>193</v>
      </c>
      <c r="J142" s="129">
        <f>BK142</f>
        <v>0</v>
      </c>
      <c r="L142" s="126"/>
      <c r="M142" s="130"/>
      <c r="P142" s="131">
        <f>P143+P169+P186+P188</f>
        <v>668.50468499999988</v>
      </c>
      <c r="R142" s="131">
        <f>R143+R169+R186+R188</f>
        <v>69.319778970000002</v>
      </c>
      <c r="T142" s="132">
        <f>T143+T169+T186+T188</f>
        <v>0</v>
      </c>
      <c r="AR142" s="127" t="s">
        <v>81</v>
      </c>
      <c r="AT142" s="133" t="s">
        <v>72</v>
      </c>
      <c r="AU142" s="133" t="s">
        <v>73</v>
      </c>
      <c r="AY142" s="127" t="s">
        <v>194</v>
      </c>
      <c r="BK142" s="134">
        <f>BK143+BK169+BK186+BK188</f>
        <v>0</v>
      </c>
    </row>
    <row r="143" spans="2:65" s="11" customFormat="1" ht="22.9" customHeight="1">
      <c r="B143" s="126"/>
      <c r="D143" s="127" t="s">
        <v>72</v>
      </c>
      <c r="E143" s="135" t="s">
        <v>195</v>
      </c>
      <c r="F143" s="135" t="s">
        <v>196</v>
      </c>
      <c r="J143" s="136">
        <f>BK143</f>
        <v>0</v>
      </c>
      <c r="L143" s="126"/>
      <c r="M143" s="130"/>
      <c r="P143" s="131">
        <f>SUM(P144:P168)</f>
        <v>190.18471600000001</v>
      </c>
      <c r="R143" s="131">
        <f>SUM(R144:R168)</f>
        <v>40.503985600000007</v>
      </c>
      <c r="T143" s="132">
        <f>SUM(T144:T168)</f>
        <v>0</v>
      </c>
      <c r="AR143" s="127" t="s">
        <v>81</v>
      </c>
      <c r="AT143" s="133" t="s">
        <v>72</v>
      </c>
      <c r="AU143" s="133" t="s">
        <v>81</v>
      </c>
      <c r="AY143" s="127" t="s">
        <v>194</v>
      </c>
      <c r="BK143" s="134">
        <f>SUM(BK144:BK168)</f>
        <v>0</v>
      </c>
    </row>
    <row r="144" spans="2:65" s="1" customFormat="1" ht="24.2" customHeight="1">
      <c r="B144" s="109"/>
      <c r="C144" s="137" t="s">
        <v>81</v>
      </c>
      <c r="D144" s="137" t="s">
        <v>197</v>
      </c>
      <c r="E144" s="138" t="s">
        <v>198</v>
      </c>
      <c r="F144" s="139" t="s">
        <v>199</v>
      </c>
      <c r="G144" s="140" t="s">
        <v>200</v>
      </c>
      <c r="H144" s="141">
        <v>178.36</v>
      </c>
      <c r="I144" s="142"/>
      <c r="J144" s="142">
        <f>ROUND(I144*H144,2)</f>
        <v>0</v>
      </c>
      <c r="K144" s="143"/>
      <c r="L144" s="28"/>
      <c r="M144" s="144" t="s">
        <v>1</v>
      </c>
      <c r="N144" s="108" t="s">
        <v>38</v>
      </c>
      <c r="O144" s="145">
        <v>0.11899999999999999</v>
      </c>
      <c r="P144" s="145">
        <f>O144*H144</f>
        <v>21.22484</v>
      </c>
      <c r="Q144" s="145">
        <v>0</v>
      </c>
      <c r="R144" s="145">
        <f>Q144*H144</f>
        <v>0</v>
      </c>
      <c r="S144" s="145">
        <v>0</v>
      </c>
      <c r="T144" s="146">
        <f>S144*H144</f>
        <v>0</v>
      </c>
      <c r="AR144" s="147" t="s">
        <v>201</v>
      </c>
      <c r="AT144" s="147" t="s">
        <v>197</v>
      </c>
      <c r="AU144" s="147" t="s">
        <v>83</v>
      </c>
      <c r="AY144" s="16" t="s">
        <v>194</v>
      </c>
      <c r="BE144" s="148">
        <f>IF(N144="základní",J144,0)</f>
        <v>0</v>
      </c>
      <c r="BF144" s="148">
        <f>IF(N144="snížená",J144,0)</f>
        <v>0</v>
      </c>
      <c r="BG144" s="148">
        <f>IF(N144="zákl. přenesená",J144,0)</f>
        <v>0</v>
      </c>
      <c r="BH144" s="148">
        <f>IF(N144="sníž. přenesená",J144,0)</f>
        <v>0</v>
      </c>
      <c r="BI144" s="148">
        <f>IF(N144="nulová",J144,0)</f>
        <v>0</v>
      </c>
      <c r="BJ144" s="16" t="s">
        <v>81</v>
      </c>
      <c r="BK144" s="148">
        <f>ROUND(I144*H144,2)</f>
        <v>0</v>
      </c>
      <c r="BL144" s="16" t="s">
        <v>201</v>
      </c>
      <c r="BM144" s="147" t="s">
        <v>202</v>
      </c>
    </row>
    <row r="145" spans="2:65" s="12" customFormat="1">
      <c r="B145" s="149"/>
      <c r="D145" s="150" t="s">
        <v>203</v>
      </c>
      <c r="E145" s="151" t="s">
        <v>1</v>
      </c>
      <c r="F145" s="152" t="s">
        <v>204</v>
      </c>
      <c r="H145" s="151" t="s">
        <v>1</v>
      </c>
      <c r="L145" s="149"/>
      <c r="M145" s="153"/>
      <c r="T145" s="154"/>
      <c r="AT145" s="151" t="s">
        <v>203</v>
      </c>
      <c r="AU145" s="151" t="s">
        <v>83</v>
      </c>
      <c r="AV145" s="12" t="s">
        <v>81</v>
      </c>
      <c r="AW145" s="12" t="s">
        <v>29</v>
      </c>
      <c r="AX145" s="12" t="s">
        <v>73</v>
      </c>
      <c r="AY145" s="151" t="s">
        <v>194</v>
      </c>
    </row>
    <row r="146" spans="2:65" s="12" customFormat="1">
      <c r="B146" s="149"/>
      <c r="D146" s="150" t="s">
        <v>203</v>
      </c>
      <c r="E146" s="151" t="s">
        <v>1</v>
      </c>
      <c r="F146" s="152" t="s">
        <v>205</v>
      </c>
      <c r="H146" s="151" t="s">
        <v>1</v>
      </c>
      <c r="L146" s="149"/>
      <c r="M146" s="153"/>
      <c r="T146" s="154"/>
      <c r="AT146" s="151" t="s">
        <v>203</v>
      </c>
      <c r="AU146" s="151" t="s">
        <v>83</v>
      </c>
      <c r="AV146" s="12" t="s">
        <v>81</v>
      </c>
      <c r="AW146" s="12" t="s">
        <v>29</v>
      </c>
      <c r="AX146" s="12" t="s">
        <v>73</v>
      </c>
      <c r="AY146" s="151" t="s">
        <v>194</v>
      </c>
    </row>
    <row r="147" spans="2:65" s="12" customFormat="1">
      <c r="B147" s="149"/>
      <c r="D147" s="150" t="s">
        <v>203</v>
      </c>
      <c r="E147" s="151" t="s">
        <v>1</v>
      </c>
      <c r="F147" s="152" t="s">
        <v>206</v>
      </c>
      <c r="H147" s="151" t="s">
        <v>1</v>
      </c>
      <c r="L147" s="149"/>
      <c r="M147" s="153"/>
      <c r="T147" s="154"/>
      <c r="AT147" s="151" t="s">
        <v>203</v>
      </c>
      <c r="AU147" s="151" t="s">
        <v>83</v>
      </c>
      <c r="AV147" s="12" t="s">
        <v>81</v>
      </c>
      <c r="AW147" s="12" t="s">
        <v>29</v>
      </c>
      <c r="AX147" s="12" t="s">
        <v>73</v>
      </c>
      <c r="AY147" s="151" t="s">
        <v>194</v>
      </c>
    </row>
    <row r="148" spans="2:65" s="13" customFormat="1">
      <c r="B148" s="155"/>
      <c r="D148" s="150" t="s">
        <v>203</v>
      </c>
      <c r="E148" s="156" t="s">
        <v>1</v>
      </c>
      <c r="F148" s="157" t="s">
        <v>121</v>
      </c>
      <c r="H148" s="158">
        <v>178.36</v>
      </c>
      <c r="L148" s="155"/>
      <c r="M148" s="159"/>
      <c r="T148" s="160"/>
      <c r="AT148" s="156" t="s">
        <v>203</v>
      </c>
      <c r="AU148" s="156" t="s">
        <v>83</v>
      </c>
      <c r="AV148" s="13" t="s">
        <v>83</v>
      </c>
      <c r="AW148" s="13" t="s">
        <v>29</v>
      </c>
      <c r="AX148" s="13" t="s">
        <v>81</v>
      </c>
      <c r="AY148" s="156" t="s">
        <v>194</v>
      </c>
    </row>
    <row r="149" spans="2:65" s="1" customFormat="1" ht="21.75" customHeight="1">
      <c r="B149" s="109"/>
      <c r="C149" s="137" t="s">
        <v>83</v>
      </c>
      <c r="D149" s="137" t="s">
        <v>197</v>
      </c>
      <c r="E149" s="138" t="s">
        <v>207</v>
      </c>
      <c r="F149" s="139" t="s">
        <v>208</v>
      </c>
      <c r="G149" s="140" t="s">
        <v>200</v>
      </c>
      <c r="H149" s="141">
        <v>30.88</v>
      </c>
      <c r="I149" s="142"/>
      <c r="J149" s="142">
        <f>ROUND(I149*H149,2)</f>
        <v>0</v>
      </c>
      <c r="K149" s="143"/>
      <c r="L149" s="28"/>
      <c r="M149" s="144" t="s">
        <v>1</v>
      </c>
      <c r="N149" s="108" t="s">
        <v>38</v>
      </c>
      <c r="O149" s="145">
        <v>9.4E-2</v>
      </c>
      <c r="P149" s="145">
        <f>O149*H149</f>
        <v>2.90272</v>
      </c>
      <c r="Q149" s="145">
        <v>0</v>
      </c>
      <c r="R149" s="145">
        <f>Q149*H149</f>
        <v>0</v>
      </c>
      <c r="S149" s="145">
        <v>0</v>
      </c>
      <c r="T149" s="146">
        <f>S149*H149</f>
        <v>0</v>
      </c>
      <c r="AR149" s="147" t="s">
        <v>201</v>
      </c>
      <c r="AT149" s="147" t="s">
        <v>197</v>
      </c>
      <c r="AU149" s="147" t="s">
        <v>83</v>
      </c>
      <c r="AY149" s="16" t="s">
        <v>194</v>
      </c>
      <c r="BE149" s="148">
        <f>IF(N149="základní",J149,0)</f>
        <v>0</v>
      </c>
      <c r="BF149" s="148">
        <f>IF(N149="snížená",J149,0)</f>
        <v>0</v>
      </c>
      <c r="BG149" s="148">
        <f>IF(N149="zákl. přenesená",J149,0)</f>
        <v>0</v>
      </c>
      <c r="BH149" s="148">
        <f>IF(N149="sníž. přenesená",J149,0)</f>
        <v>0</v>
      </c>
      <c r="BI149" s="148">
        <f>IF(N149="nulová",J149,0)</f>
        <v>0</v>
      </c>
      <c r="BJ149" s="16" t="s">
        <v>81</v>
      </c>
      <c r="BK149" s="148">
        <f>ROUND(I149*H149,2)</f>
        <v>0</v>
      </c>
      <c r="BL149" s="16" t="s">
        <v>201</v>
      </c>
      <c r="BM149" s="147" t="s">
        <v>209</v>
      </c>
    </row>
    <row r="150" spans="2:65" s="12" customFormat="1">
      <c r="B150" s="149"/>
      <c r="D150" s="150" t="s">
        <v>203</v>
      </c>
      <c r="E150" s="151" t="s">
        <v>1</v>
      </c>
      <c r="F150" s="152" t="s">
        <v>204</v>
      </c>
      <c r="H150" s="151" t="s">
        <v>1</v>
      </c>
      <c r="L150" s="149"/>
      <c r="M150" s="153"/>
      <c r="T150" s="154"/>
      <c r="AT150" s="151" t="s">
        <v>203</v>
      </c>
      <c r="AU150" s="151" t="s">
        <v>83</v>
      </c>
      <c r="AV150" s="12" t="s">
        <v>81</v>
      </c>
      <c r="AW150" s="12" t="s">
        <v>29</v>
      </c>
      <c r="AX150" s="12" t="s">
        <v>73</v>
      </c>
      <c r="AY150" s="151" t="s">
        <v>194</v>
      </c>
    </row>
    <row r="151" spans="2:65" s="12" customFormat="1">
      <c r="B151" s="149"/>
      <c r="D151" s="150" t="s">
        <v>203</v>
      </c>
      <c r="E151" s="151" t="s">
        <v>1</v>
      </c>
      <c r="F151" s="152" t="s">
        <v>210</v>
      </c>
      <c r="H151" s="151" t="s">
        <v>1</v>
      </c>
      <c r="L151" s="149"/>
      <c r="M151" s="153"/>
      <c r="T151" s="154"/>
      <c r="AT151" s="151" t="s">
        <v>203</v>
      </c>
      <c r="AU151" s="151" t="s">
        <v>83</v>
      </c>
      <c r="AV151" s="12" t="s">
        <v>81</v>
      </c>
      <c r="AW151" s="12" t="s">
        <v>29</v>
      </c>
      <c r="AX151" s="12" t="s">
        <v>73</v>
      </c>
      <c r="AY151" s="151" t="s">
        <v>194</v>
      </c>
    </row>
    <row r="152" spans="2:65" s="12" customFormat="1">
      <c r="B152" s="149"/>
      <c r="D152" s="150" t="s">
        <v>203</v>
      </c>
      <c r="E152" s="151" t="s">
        <v>1</v>
      </c>
      <c r="F152" s="152" t="s">
        <v>211</v>
      </c>
      <c r="H152" s="151" t="s">
        <v>1</v>
      </c>
      <c r="L152" s="149"/>
      <c r="M152" s="153"/>
      <c r="T152" s="154"/>
      <c r="AT152" s="151" t="s">
        <v>203</v>
      </c>
      <c r="AU152" s="151" t="s">
        <v>83</v>
      </c>
      <c r="AV152" s="12" t="s">
        <v>81</v>
      </c>
      <c r="AW152" s="12" t="s">
        <v>29</v>
      </c>
      <c r="AX152" s="12" t="s">
        <v>73</v>
      </c>
      <c r="AY152" s="151" t="s">
        <v>194</v>
      </c>
    </row>
    <row r="153" spans="2:65" s="13" customFormat="1">
      <c r="B153" s="155"/>
      <c r="D153" s="150" t="s">
        <v>203</v>
      </c>
      <c r="E153" s="156" t="s">
        <v>1</v>
      </c>
      <c r="F153" s="157" t="s">
        <v>117</v>
      </c>
      <c r="H153" s="158">
        <v>30.88</v>
      </c>
      <c r="L153" s="155"/>
      <c r="M153" s="159"/>
      <c r="T153" s="160"/>
      <c r="AT153" s="156" t="s">
        <v>203</v>
      </c>
      <c r="AU153" s="156" t="s">
        <v>83</v>
      </c>
      <c r="AV153" s="13" t="s">
        <v>83</v>
      </c>
      <c r="AW153" s="13" t="s">
        <v>29</v>
      </c>
      <c r="AX153" s="13" t="s">
        <v>81</v>
      </c>
      <c r="AY153" s="156" t="s">
        <v>194</v>
      </c>
    </row>
    <row r="154" spans="2:65" s="1" customFormat="1" ht="24.2" customHeight="1">
      <c r="B154" s="109"/>
      <c r="C154" s="137" t="s">
        <v>120</v>
      </c>
      <c r="D154" s="137" t="s">
        <v>197</v>
      </c>
      <c r="E154" s="138" t="s">
        <v>212</v>
      </c>
      <c r="F154" s="139" t="s">
        <v>213</v>
      </c>
      <c r="G154" s="140" t="s">
        <v>200</v>
      </c>
      <c r="H154" s="141">
        <v>4.9880000000000004</v>
      </c>
      <c r="I154" s="142"/>
      <c r="J154" s="142">
        <f>ROUND(I154*H154,2)</f>
        <v>0</v>
      </c>
      <c r="K154" s="143"/>
      <c r="L154" s="28"/>
      <c r="M154" s="144" t="s">
        <v>1</v>
      </c>
      <c r="N154" s="108" t="s">
        <v>38</v>
      </c>
      <c r="O154" s="145">
        <v>6.2E-2</v>
      </c>
      <c r="P154" s="145">
        <f>O154*H154</f>
        <v>0.30925600000000003</v>
      </c>
      <c r="Q154" s="145">
        <v>0.81599999999999995</v>
      </c>
      <c r="R154" s="145">
        <f>Q154*H154</f>
        <v>4.070208</v>
      </c>
      <c r="S154" s="145">
        <v>0</v>
      </c>
      <c r="T154" s="146">
        <f>S154*H154</f>
        <v>0</v>
      </c>
      <c r="AR154" s="147" t="s">
        <v>201</v>
      </c>
      <c r="AT154" s="147" t="s">
        <v>197</v>
      </c>
      <c r="AU154" s="147" t="s">
        <v>83</v>
      </c>
      <c r="AY154" s="16" t="s">
        <v>194</v>
      </c>
      <c r="BE154" s="148">
        <f>IF(N154="základní",J154,0)</f>
        <v>0</v>
      </c>
      <c r="BF154" s="148">
        <f>IF(N154="snížená",J154,0)</f>
        <v>0</v>
      </c>
      <c r="BG154" s="148">
        <f>IF(N154="zákl. přenesená",J154,0)</f>
        <v>0</v>
      </c>
      <c r="BH154" s="148">
        <f>IF(N154="sníž. přenesená",J154,0)</f>
        <v>0</v>
      </c>
      <c r="BI154" s="148">
        <f>IF(N154="nulová",J154,0)</f>
        <v>0</v>
      </c>
      <c r="BJ154" s="16" t="s">
        <v>81</v>
      </c>
      <c r="BK154" s="148">
        <f>ROUND(I154*H154,2)</f>
        <v>0</v>
      </c>
      <c r="BL154" s="16" t="s">
        <v>201</v>
      </c>
      <c r="BM154" s="147" t="s">
        <v>214</v>
      </c>
    </row>
    <row r="155" spans="2:65" s="12" customFormat="1">
      <c r="B155" s="149"/>
      <c r="D155" s="150" t="s">
        <v>203</v>
      </c>
      <c r="E155" s="151" t="s">
        <v>1</v>
      </c>
      <c r="F155" s="152" t="s">
        <v>204</v>
      </c>
      <c r="H155" s="151" t="s">
        <v>1</v>
      </c>
      <c r="L155" s="149"/>
      <c r="M155" s="153"/>
      <c r="T155" s="154"/>
      <c r="AT155" s="151" t="s">
        <v>203</v>
      </c>
      <c r="AU155" s="151" t="s">
        <v>83</v>
      </c>
      <c r="AV155" s="12" t="s">
        <v>81</v>
      </c>
      <c r="AW155" s="12" t="s">
        <v>29</v>
      </c>
      <c r="AX155" s="12" t="s">
        <v>73</v>
      </c>
      <c r="AY155" s="151" t="s">
        <v>194</v>
      </c>
    </row>
    <row r="156" spans="2:65" s="12" customFormat="1">
      <c r="B156" s="149"/>
      <c r="D156" s="150" t="s">
        <v>203</v>
      </c>
      <c r="E156" s="151" t="s">
        <v>1</v>
      </c>
      <c r="F156" s="152" t="s">
        <v>215</v>
      </c>
      <c r="H156" s="151" t="s">
        <v>1</v>
      </c>
      <c r="L156" s="149"/>
      <c r="M156" s="153"/>
      <c r="T156" s="154"/>
      <c r="AT156" s="151" t="s">
        <v>203</v>
      </c>
      <c r="AU156" s="151" t="s">
        <v>83</v>
      </c>
      <c r="AV156" s="12" t="s">
        <v>81</v>
      </c>
      <c r="AW156" s="12" t="s">
        <v>29</v>
      </c>
      <c r="AX156" s="12" t="s">
        <v>73</v>
      </c>
      <c r="AY156" s="151" t="s">
        <v>194</v>
      </c>
    </row>
    <row r="157" spans="2:65" s="13" customFormat="1">
      <c r="B157" s="155"/>
      <c r="D157" s="150" t="s">
        <v>203</v>
      </c>
      <c r="E157" s="156" t="s">
        <v>1</v>
      </c>
      <c r="F157" s="157" t="s">
        <v>142</v>
      </c>
      <c r="H157" s="158">
        <v>4.9880000000000004</v>
      </c>
      <c r="L157" s="155"/>
      <c r="M157" s="159"/>
      <c r="T157" s="160"/>
      <c r="AT157" s="156" t="s">
        <v>203</v>
      </c>
      <c r="AU157" s="156" t="s">
        <v>83</v>
      </c>
      <c r="AV157" s="13" t="s">
        <v>83</v>
      </c>
      <c r="AW157" s="13" t="s">
        <v>29</v>
      </c>
      <c r="AX157" s="13" t="s">
        <v>81</v>
      </c>
      <c r="AY157" s="156" t="s">
        <v>194</v>
      </c>
    </row>
    <row r="158" spans="2:65" s="1" customFormat="1" ht="24.2" customHeight="1">
      <c r="B158" s="109"/>
      <c r="C158" s="137" t="s">
        <v>201</v>
      </c>
      <c r="D158" s="137" t="s">
        <v>197</v>
      </c>
      <c r="E158" s="138" t="s">
        <v>216</v>
      </c>
      <c r="F158" s="139" t="s">
        <v>217</v>
      </c>
      <c r="G158" s="140" t="s">
        <v>200</v>
      </c>
      <c r="H158" s="141">
        <v>104.45</v>
      </c>
      <c r="I158" s="142"/>
      <c r="J158" s="142">
        <f>ROUND(I158*H158,2)</f>
        <v>0</v>
      </c>
      <c r="K158" s="143"/>
      <c r="L158" s="28"/>
      <c r="M158" s="144" t="s">
        <v>1</v>
      </c>
      <c r="N158" s="108" t="s">
        <v>38</v>
      </c>
      <c r="O158" s="145">
        <v>1.3740000000000001</v>
      </c>
      <c r="P158" s="145">
        <f>O158*H158</f>
        <v>143.51430000000002</v>
      </c>
      <c r="Q158" s="145">
        <v>0.16700000000000001</v>
      </c>
      <c r="R158" s="145">
        <f>Q158*H158</f>
        <v>17.443150000000003</v>
      </c>
      <c r="S158" s="145">
        <v>0</v>
      </c>
      <c r="T158" s="146">
        <f>S158*H158</f>
        <v>0</v>
      </c>
      <c r="AR158" s="147" t="s">
        <v>201</v>
      </c>
      <c r="AT158" s="147" t="s">
        <v>197</v>
      </c>
      <c r="AU158" s="147" t="s">
        <v>83</v>
      </c>
      <c r="AY158" s="16" t="s">
        <v>194</v>
      </c>
      <c r="BE158" s="148">
        <f>IF(N158="základní",J158,0)</f>
        <v>0</v>
      </c>
      <c r="BF158" s="148">
        <f>IF(N158="snížená",J158,0)</f>
        <v>0</v>
      </c>
      <c r="BG158" s="148">
        <f>IF(N158="zákl. přenesená",J158,0)</f>
        <v>0</v>
      </c>
      <c r="BH158" s="148">
        <f>IF(N158="sníž. přenesená",J158,0)</f>
        <v>0</v>
      </c>
      <c r="BI158" s="148">
        <f>IF(N158="nulová",J158,0)</f>
        <v>0</v>
      </c>
      <c r="BJ158" s="16" t="s">
        <v>81</v>
      </c>
      <c r="BK158" s="148">
        <f>ROUND(I158*H158,2)</f>
        <v>0</v>
      </c>
      <c r="BL158" s="16" t="s">
        <v>201</v>
      </c>
      <c r="BM158" s="147" t="s">
        <v>218</v>
      </c>
    </row>
    <row r="159" spans="2:65" s="12" customFormat="1">
      <c r="B159" s="149"/>
      <c r="D159" s="150" t="s">
        <v>203</v>
      </c>
      <c r="E159" s="151" t="s">
        <v>1</v>
      </c>
      <c r="F159" s="152" t="s">
        <v>204</v>
      </c>
      <c r="H159" s="151" t="s">
        <v>1</v>
      </c>
      <c r="L159" s="149"/>
      <c r="M159" s="153"/>
      <c r="T159" s="154"/>
      <c r="AT159" s="151" t="s">
        <v>203</v>
      </c>
      <c r="AU159" s="151" t="s">
        <v>83</v>
      </c>
      <c r="AV159" s="12" t="s">
        <v>81</v>
      </c>
      <c r="AW159" s="12" t="s">
        <v>29</v>
      </c>
      <c r="AX159" s="12" t="s">
        <v>73</v>
      </c>
      <c r="AY159" s="151" t="s">
        <v>194</v>
      </c>
    </row>
    <row r="160" spans="2:65" s="12" customFormat="1">
      <c r="B160" s="149"/>
      <c r="D160" s="150" t="s">
        <v>203</v>
      </c>
      <c r="E160" s="151" t="s">
        <v>1</v>
      </c>
      <c r="F160" s="152" t="s">
        <v>205</v>
      </c>
      <c r="H160" s="151" t="s">
        <v>1</v>
      </c>
      <c r="L160" s="149"/>
      <c r="M160" s="153"/>
      <c r="T160" s="154"/>
      <c r="AT160" s="151" t="s">
        <v>203</v>
      </c>
      <c r="AU160" s="151" t="s">
        <v>83</v>
      </c>
      <c r="AV160" s="12" t="s">
        <v>81</v>
      </c>
      <c r="AW160" s="12" t="s">
        <v>29</v>
      </c>
      <c r="AX160" s="12" t="s">
        <v>73</v>
      </c>
      <c r="AY160" s="151" t="s">
        <v>194</v>
      </c>
    </row>
    <row r="161" spans="2:65" s="12" customFormat="1">
      <c r="B161" s="149"/>
      <c r="D161" s="150" t="s">
        <v>203</v>
      </c>
      <c r="E161" s="151" t="s">
        <v>1</v>
      </c>
      <c r="F161" s="152" t="s">
        <v>219</v>
      </c>
      <c r="H161" s="151" t="s">
        <v>1</v>
      </c>
      <c r="L161" s="149"/>
      <c r="M161" s="153"/>
      <c r="T161" s="154"/>
      <c r="AT161" s="151" t="s">
        <v>203</v>
      </c>
      <c r="AU161" s="151" t="s">
        <v>83</v>
      </c>
      <c r="AV161" s="12" t="s">
        <v>81</v>
      </c>
      <c r="AW161" s="12" t="s">
        <v>29</v>
      </c>
      <c r="AX161" s="12" t="s">
        <v>73</v>
      </c>
      <c r="AY161" s="151" t="s">
        <v>194</v>
      </c>
    </row>
    <row r="162" spans="2:65" s="13" customFormat="1">
      <c r="B162" s="155"/>
      <c r="D162" s="150" t="s">
        <v>203</v>
      </c>
      <c r="E162" s="156" t="s">
        <v>1</v>
      </c>
      <c r="F162" s="157" t="s">
        <v>125</v>
      </c>
      <c r="H162" s="158">
        <v>104.45</v>
      </c>
      <c r="L162" s="155"/>
      <c r="M162" s="159"/>
      <c r="T162" s="160"/>
      <c r="AT162" s="156" t="s">
        <v>203</v>
      </c>
      <c r="AU162" s="156" t="s">
        <v>83</v>
      </c>
      <c r="AV162" s="13" t="s">
        <v>83</v>
      </c>
      <c r="AW162" s="13" t="s">
        <v>29</v>
      </c>
      <c r="AX162" s="13" t="s">
        <v>81</v>
      </c>
      <c r="AY162" s="156" t="s">
        <v>194</v>
      </c>
    </row>
    <row r="163" spans="2:65" s="1" customFormat="1" ht="16.5" customHeight="1">
      <c r="B163" s="109"/>
      <c r="C163" s="161" t="s">
        <v>195</v>
      </c>
      <c r="D163" s="161" t="s">
        <v>220</v>
      </c>
      <c r="E163" s="162" t="s">
        <v>221</v>
      </c>
      <c r="F163" s="163" t="s">
        <v>222</v>
      </c>
      <c r="G163" s="164" t="s">
        <v>200</v>
      </c>
      <c r="H163" s="165">
        <v>106.539</v>
      </c>
      <c r="I163" s="166"/>
      <c r="J163" s="166">
        <f>ROUND(I163*H163,2)</f>
        <v>0</v>
      </c>
      <c r="K163" s="167"/>
      <c r="L163" s="168"/>
      <c r="M163" s="169" t="s">
        <v>1</v>
      </c>
      <c r="N163" s="170" t="s">
        <v>38</v>
      </c>
      <c r="O163" s="145">
        <v>0</v>
      </c>
      <c r="P163" s="145">
        <f>O163*H163</f>
        <v>0</v>
      </c>
      <c r="Q163" s="145">
        <v>0.11799999999999999</v>
      </c>
      <c r="R163" s="145">
        <f>Q163*H163</f>
        <v>12.571602</v>
      </c>
      <c r="S163" s="145">
        <v>0</v>
      </c>
      <c r="T163" s="146">
        <f>S163*H163</f>
        <v>0</v>
      </c>
      <c r="AR163" s="147" t="s">
        <v>223</v>
      </c>
      <c r="AT163" s="147" t="s">
        <v>220</v>
      </c>
      <c r="AU163" s="147" t="s">
        <v>83</v>
      </c>
      <c r="AY163" s="16" t="s">
        <v>194</v>
      </c>
      <c r="BE163" s="148">
        <f>IF(N163="základní",J163,0)</f>
        <v>0</v>
      </c>
      <c r="BF163" s="148">
        <f>IF(N163="snížená",J163,0)</f>
        <v>0</v>
      </c>
      <c r="BG163" s="148">
        <f>IF(N163="zákl. přenesená",J163,0)</f>
        <v>0</v>
      </c>
      <c r="BH163" s="148">
        <f>IF(N163="sníž. přenesená",J163,0)</f>
        <v>0</v>
      </c>
      <c r="BI163" s="148">
        <f>IF(N163="nulová",J163,0)</f>
        <v>0</v>
      </c>
      <c r="BJ163" s="16" t="s">
        <v>81</v>
      </c>
      <c r="BK163" s="148">
        <f>ROUND(I163*H163,2)</f>
        <v>0</v>
      </c>
      <c r="BL163" s="16" t="s">
        <v>201</v>
      </c>
      <c r="BM163" s="147" t="s">
        <v>224</v>
      </c>
    </row>
    <row r="164" spans="2:65" s="13" customFormat="1">
      <c r="B164" s="155"/>
      <c r="D164" s="150" t="s">
        <v>203</v>
      </c>
      <c r="F164" s="157" t="s">
        <v>225</v>
      </c>
      <c r="H164" s="158">
        <v>106.539</v>
      </c>
      <c r="L164" s="155"/>
      <c r="M164" s="159"/>
      <c r="T164" s="160"/>
      <c r="AT164" s="156" t="s">
        <v>203</v>
      </c>
      <c r="AU164" s="156" t="s">
        <v>83</v>
      </c>
      <c r="AV164" s="13" t="s">
        <v>83</v>
      </c>
      <c r="AW164" s="13" t="s">
        <v>3</v>
      </c>
      <c r="AX164" s="13" t="s">
        <v>81</v>
      </c>
      <c r="AY164" s="156" t="s">
        <v>194</v>
      </c>
    </row>
    <row r="165" spans="2:65" s="1" customFormat="1" ht="24.2" customHeight="1">
      <c r="B165" s="109"/>
      <c r="C165" s="137" t="s">
        <v>226</v>
      </c>
      <c r="D165" s="137" t="s">
        <v>197</v>
      </c>
      <c r="E165" s="138" t="s">
        <v>227</v>
      </c>
      <c r="F165" s="139" t="s">
        <v>228</v>
      </c>
      <c r="G165" s="140" t="s">
        <v>200</v>
      </c>
      <c r="H165" s="141">
        <v>30.88</v>
      </c>
      <c r="I165" s="142"/>
      <c r="J165" s="142">
        <f>ROUND(I165*H165,2)</f>
        <v>0</v>
      </c>
      <c r="K165" s="143"/>
      <c r="L165" s="28"/>
      <c r="M165" s="144" t="s">
        <v>1</v>
      </c>
      <c r="N165" s="108" t="s">
        <v>38</v>
      </c>
      <c r="O165" s="145">
        <v>0.72</v>
      </c>
      <c r="P165" s="145">
        <f>O165*H165</f>
        <v>22.233599999999999</v>
      </c>
      <c r="Q165" s="145">
        <v>8.9219999999999994E-2</v>
      </c>
      <c r="R165" s="145">
        <f>Q165*H165</f>
        <v>2.7551135999999996</v>
      </c>
      <c r="S165" s="145">
        <v>0</v>
      </c>
      <c r="T165" s="146">
        <f>S165*H165</f>
        <v>0</v>
      </c>
      <c r="AR165" s="147" t="s">
        <v>201</v>
      </c>
      <c r="AT165" s="147" t="s">
        <v>197</v>
      </c>
      <c r="AU165" s="147" t="s">
        <v>83</v>
      </c>
      <c r="AY165" s="16" t="s">
        <v>194</v>
      </c>
      <c r="BE165" s="148">
        <f>IF(N165="základní",J165,0)</f>
        <v>0</v>
      </c>
      <c r="BF165" s="148">
        <f>IF(N165="snížená",J165,0)</f>
        <v>0</v>
      </c>
      <c r="BG165" s="148">
        <f>IF(N165="zákl. přenesená",J165,0)</f>
        <v>0</v>
      </c>
      <c r="BH165" s="148">
        <f>IF(N165="sníž. přenesená",J165,0)</f>
        <v>0</v>
      </c>
      <c r="BI165" s="148">
        <f>IF(N165="nulová",J165,0)</f>
        <v>0</v>
      </c>
      <c r="BJ165" s="16" t="s">
        <v>81</v>
      </c>
      <c r="BK165" s="148">
        <f>ROUND(I165*H165,2)</f>
        <v>0</v>
      </c>
      <c r="BL165" s="16" t="s">
        <v>201</v>
      </c>
      <c r="BM165" s="147" t="s">
        <v>229</v>
      </c>
    </row>
    <row r="166" spans="2:65" s="13" customFormat="1">
      <c r="B166" s="155"/>
      <c r="D166" s="150" t="s">
        <v>203</v>
      </c>
      <c r="E166" s="156" t="s">
        <v>1</v>
      </c>
      <c r="F166" s="157" t="s">
        <v>230</v>
      </c>
      <c r="H166" s="158">
        <v>30.88</v>
      </c>
      <c r="L166" s="155"/>
      <c r="M166" s="159"/>
      <c r="T166" s="160"/>
      <c r="AT166" s="156" t="s">
        <v>203</v>
      </c>
      <c r="AU166" s="156" t="s">
        <v>83</v>
      </c>
      <c r="AV166" s="13" t="s">
        <v>83</v>
      </c>
      <c r="AW166" s="13" t="s">
        <v>29</v>
      </c>
      <c r="AX166" s="13" t="s">
        <v>81</v>
      </c>
      <c r="AY166" s="156" t="s">
        <v>194</v>
      </c>
    </row>
    <row r="167" spans="2:65" s="1" customFormat="1" ht="24.2" customHeight="1">
      <c r="B167" s="109"/>
      <c r="C167" s="161" t="s">
        <v>231</v>
      </c>
      <c r="D167" s="161" t="s">
        <v>220</v>
      </c>
      <c r="E167" s="162" t="s">
        <v>232</v>
      </c>
      <c r="F167" s="163" t="s">
        <v>233</v>
      </c>
      <c r="G167" s="164" t="s">
        <v>200</v>
      </c>
      <c r="H167" s="165">
        <v>32.423999999999999</v>
      </c>
      <c r="I167" s="166"/>
      <c r="J167" s="166">
        <f>ROUND(I167*H167,2)</f>
        <v>0</v>
      </c>
      <c r="K167" s="167"/>
      <c r="L167" s="168"/>
      <c r="M167" s="169" t="s">
        <v>1</v>
      </c>
      <c r="N167" s="170" t="s">
        <v>38</v>
      </c>
      <c r="O167" s="145">
        <v>0</v>
      </c>
      <c r="P167" s="145">
        <f>O167*H167</f>
        <v>0</v>
      </c>
      <c r="Q167" s="145">
        <v>0.113</v>
      </c>
      <c r="R167" s="145">
        <f>Q167*H167</f>
        <v>3.6639119999999998</v>
      </c>
      <c r="S167" s="145">
        <v>0</v>
      </c>
      <c r="T167" s="146">
        <f>S167*H167</f>
        <v>0</v>
      </c>
      <c r="AR167" s="147" t="s">
        <v>223</v>
      </c>
      <c r="AT167" s="147" t="s">
        <v>220</v>
      </c>
      <c r="AU167" s="147" t="s">
        <v>83</v>
      </c>
      <c r="AY167" s="16" t="s">
        <v>194</v>
      </c>
      <c r="BE167" s="148">
        <f>IF(N167="základní",J167,0)</f>
        <v>0</v>
      </c>
      <c r="BF167" s="148">
        <f>IF(N167="snížená",J167,0)</f>
        <v>0</v>
      </c>
      <c r="BG167" s="148">
        <f>IF(N167="zákl. přenesená",J167,0)</f>
        <v>0</v>
      </c>
      <c r="BH167" s="148">
        <f>IF(N167="sníž. přenesená",J167,0)</f>
        <v>0</v>
      </c>
      <c r="BI167" s="148">
        <f>IF(N167="nulová",J167,0)</f>
        <v>0</v>
      </c>
      <c r="BJ167" s="16" t="s">
        <v>81</v>
      </c>
      <c r="BK167" s="148">
        <f>ROUND(I167*H167,2)</f>
        <v>0</v>
      </c>
      <c r="BL167" s="16" t="s">
        <v>201</v>
      </c>
      <c r="BM167" s="147" t="s">
        <v>234</v>
      </c>
    </row>
    <row r="168" spans="2:65" s="13" customFormat="1">
      <c r="B168" s="155"/>
      <c r="D168" s="150" t="s">
        <v>203</v>
      </c>
      <c r="F168" s="157" t="s">
        <v>235</v>
      </c>
      <c r="H168" s="158">
        <v>32.423999999999999</v>
      </c>
      <c r="L168" s="155"/>
      <c r="M168" s="159"/>
      <c r="T168" s="160"/>
      <c r="AT168" s="156" t="s">
        <v>203</v>
      </c>
      <c r="AU168" s="156" t="s">
        <v>83</v>
      </c>
      <c r="AV168" s="13" t="s">
        <v>83</v>
      </c>
      <c r="AW168" s="13" t="s">
        <v>3</v>
      </c>
      <c r="AX168" s="13" t="s">
        <v>81</v>
      </c>
      <c r="AY168" s="156" t="s">
        <v>194</v>
      </c>
    </row>
    <row r="169" spans="2:65" s="11" customFormat="1" ht="22.9" customHeight="1">
      <c r="B169" s="126"/>
      <c r="D169" s="127" t="s">
        <v>72</v>
      </c>
      <c r="E169" s="135" t="s">
        <v>226</v>
      </c>
      <c r="F169" s="135" t="s">
        <v>236</v>
      </c>
      <c r="J169" s="136">
        <f>BK169</f>
        <v>0</v>
      </c>
      <c r="L169" s="126"/>
      <c r="M169" s="130"/>
      <c r="P169" s="131">
        <f>SUM(P170:P185)</f>
        <v>60.407769000000002</v>
      </c>
      <c r="R169" s="131">
        <f>SUM(R170:R185)</f>
        <v>28.815793369999998</v>
      </c>
      <c r="T169" s="132">
        <f>SUM(T170:T185)</f>
        <v>0</v>
      </c>
      <c r="AR169" s="127" t="s">
        <v>81</v>
      </c>
      <c r="AT169" s="133" t="s">
        <v>72</v>
      </c>
      <c r="AU169" s="133" t="s">
        <v>81</v>
      </c>
      <c r="AY169" s="127" t="s">
        <v>194</v>
      </c>
      <c r="BK169" s="134">
        <f>SUM(BK170:BK185)</f>
        <v>0</v>
      </c>
    </row>
    <row r="170" spans="2:65" s="1" customFormat="1" ht="33" customHeight="1">
      <c r="B170" s="109"/>
      <c r="C170" s="137" t="s">
        <v>223</v>
      </c>
      <c r="D170" s="137" t="s">
        <v>197</v>
      </c>
      <c r="E170" s="138" t="s">
        <v>237</v>
      </c>
      <c r="F170" s="139" t="s">
        <v>238</v>
      </c>
      <c r="G170" s="140" t="s">
        <v>239</v>
      </c>
      <c r="H170" s="141">
        <v>11.231999999999999</v>
      </c>
      <c r="I170" s="142"/>
      <c r="J170" s="142">
        <f>ROUND(I170*H170,2)</f>
        <v>0</v>
      </c>
      <c r="K170" s="143"/>
      <c r="L170" s="28"/>
      <c r="M170" s="144" t="s">
        <v>1</v>
      </c>
      <c r="N170" s="108" t="s">
        <v>38</v>
      </c>
      <c r="O170" s="145">
        <v>2.58</v>
      </c>
      <c r="P170" s="145">
        <f>O170*H170</f>
        <v>28.978559999999998</v>
      </c>
      <c r="Q170" s="145">
        <v>2.5018699999999998</v>
      </c>
      <c r="R170" s="145">
        <f>Q170*H170</f>
        <v>28.101003839999997</v>
      </c>
      <c r="S170" s="145">
        <v>0</v>
      </c>
      <c r="T170" s="146">
        <f>S170*H170</f>
        <v>0</v>
      </c>
      <c r="AR170" s="147" t="s">
        <v>201</v>
      </c>
      <c r="AT170" s="147" t="s">
        <v>197</v>
      </c>
      <c r="AU170" s="147" t="s">
        <v>83</v>
      </c>
      <c r="AY170" s="16" t="s">
        <v>194</v>
      </c>
      <c r="BE170" s="148">
        <f>IF(N170="základní",J170,0)</f>
        <v>0</v>
      </c>
      <c r="BF170" s="148">
        <f>IF(N170="snížená",J170,0)</f>
        <v>0</v>
      </c>
      <c r="BG170" s="148">
        <f>IF(N170="zákl. přenesená",J170,0)</f>
        <v>0</v>
      </c>
      <c r="BH170" s="148">
        <f>IF(N170="sníž. přenesená",J170,0)</f>
        <v>0</v>
      </c>
      <c r="BI170" s="148">
        <f>IF(N170="nulová",J170,0)</f>
        <v>0</v>
      </c>
      <c r="BJ170" s="16" t="s">
        <v>81</v>
      </c>
      <c r="BK170" s="148">
        <f>ROUND(I170*H170,2)</f>
        <v>0</v>
      </c>
      <c r="BL170" s="16" t="s">
        <v>201</v>
      </c>
      <c r="BM170" s="147" t="s">
        <v>240</v>
      </c>
    </row>
    <row r="171" spans="2:65" s="13" customFormat="1">
      <c r="B171" s="155"/>
      <c r="D171" s="150" t="s">
        <v>203</v>
      </c>
      <c r="E171" s="156" t="s">
        <v>1</v>
      </c>
      <c r="F171" s="157" t="s">
        <v>241</v>
      </c>
      <c r="H171" s="158">
        <v>9.6910000000000007</v>
      </c>
      <c r="L171" s="155"/>
      <c r="M171" s="159"/>
      <c r="T171" s="160"/>
      <c r="AT171" s="156" t="s">
        <v>203</v>
      </c>
      <c r="AU171" s="156" t="s">
        <v>83</v>
      </c>
      <c r="AV171" s="13" t="s">
        <v>83</v>
      </c>
      <c r="AW171" s="13" t="s">
        <v>29</v>
      </c>
      <c r="AX171" s="13" t="s">
        <v>73</v>
      </c>
      <c r="AY171" s="156" t="s">
        <v>194</v>
      </c>
    </row>
    <row r="172" spans="2:65" s="13" customFormat="1">
      <c r="B172" s="155"/>
      <c r="D172" s="150" t="s">
        <v>203</v>
      </c>
      <c r="E172" s="156" t="s">
        <v>1</v>
      </c>
      <c r="F172" s="157" t="s">
        <v>242</v>
      </c>
      <c r="H172" s="158">
        <v>1.5409999999999999</v>
      </c>
      <c r="L172" s="155"/>
      <c r="M172" s="159"/>
      <c r="T172" s="160"/>
      <c r="AT172" s="156" t="s">
        <v>203</v>
      </c>
      <c r="AU172" s="156" t="s">
        <v>83</v>
      </c>
      <c r="AV172" s="13" t="s">
        <v>83</v>
      </c>
      <c r="AW172" s="13" t="s">
        <v>29</v>
      </c>
      <c r="AX172" s="13" t="s">
        <v>73</v>
      </c>
      <c r="AY172" s="156" t="s">
        <v>194</v>
      </c>
    </row>
    <row r="173" spans="2:65" s="14" customFormat="1">
      <c r="B173" s="171"/>
      <c r="D173" s="150" t="s">
        <v>203</v>
      </c>
      <c r="E173" s="172" t="s">
        <v>1</v>
      </c>
      <c r="F173" s="173" t="s">
        <v>243</v>
      </c>
      <c r="H173" s="174">
        <v>11.231999999999999</v>
      </c>
      <c r="L173" s="171"/>
      <c r="M173" s="175"/>
      <c r="T173" s="176"/>
      <c r="AT173" s="172" t="s">
        <v>203</v>
      </c>
      <c r="AU173" s="172" t="s">
        <v>83</v>
      </c>
      <c r="AV173" s="14" t="s">
        <v>201</v>
      </c>
      <c r="AW173" s="14" t="s">
        <v>29</v>
      </c>
      <c r="AX173" s="14" t="s">
        <v>81</v>
      </c>
      <c r="AY173" s="172" t="s">
        <v>194</v>
      </c>
    </row>
    <row r="174" spans="2:65" s="1" customFormat="1" ht="33" customHeight="1">
      <c r="B174" s="109"/>
      <c r="C174" s="137" t="s">
        <v>244</v>
      </c>
      <c r="D174" s="137" t="s">
        <v>197</v>
      </c>
      <c r="E174" s="138" t="s">
        <v>245</v>
      </c>
      <c r="F174" s="139" t="s">
        <v>246</v>
      </c>
      <c r="G174" s="140" t="s">
        <v>239</v>
      </c>
      <c r="H174" s="141">
        <v>11.231999999999999</v>
      </c>
      <c r="I174" s="142"/>
      <c r="J174" s="142">
        <f>ROUND(I174*H174,2)</f>
        <v>0</v>
      </c>
      <c r="K174" s="143"/>
      <c r="L174" s="28"/>
      <c r="M174" s="144" t="s">
        <v>1</v>
      </c>
      <c r="N174" s="108" t="s">
        <v>38</v>
      </c>
      <c r="O174" s="145">
        <v>0.41</v>
      </c>
      <c r="P174" s="145">
        <f>O174*H174</f>
        <v>4.6051199999999994</v>
      </c>
      <c r="Q174" s="145">
        <v>0</v>
      </c>
      <c r="R174" s="145">
        <f>Q174*H174</f>
        <v>0</v>
      </c>
      <c r="S174" s="145">
        <v>0</v>
      </c>
      <c r="T174" s="146">
        <f>S174*H174</f>
        <v>0</v>
      </c>
      <c r="AR174" s="147" t="s">
        <v>201</v>
      </c>
      <c r="AT174" s="147" t="s">
        <v>197</v>
      </c>
      <c r="AU174" s="147" t="s">
        <v>83</v>
      </c>
      <c r="AY174" s="16" t="s">
        <v>194</v>
      </c>
      <c r="BE174" s="148">
        <f>IF(N174="základní",J174,0)</f>
        <v>0</v>
      </c>
      <c r="BF174" s="148">
        <f>IF(N174="snížená",J174,0)</f>
        <v>0</v>
      </c>
      <c r="BG174" s="148">
        <f>IF(N174="zákl. přenesená",J174,0)</f>
        <v>0</v>
      </c>
      <c r="BH174" s="148">
        <f>IF(N174="sníž. přenesená",J174,0)</f>
        <v>0</v>
      </c>
      <c r="BI174" s="148">
        <f>IF(N174="nulová",J174,0)</f>
        <v>0</v>
      </c>
      <c r="BJ174" s="16" t="s">
        <v>81</v>
      </c>
      <c r="BK174" s="148">
        <f>ROUND(I174*H174,2)</f>
        <v>0</v>
      </c>
      <c r="BL174" s="16" t="s">
        <v>201</v>
      </c>
      <c r="BM174" s="147" t="s">
        <v>247</v>
      </c>
    </row>
    <row r="175" spans="2:65" s="1" customFormat="1" ht="16.5" customHeight="1">
      <c r="B175" s="109"/>
      <c r="C175" s="137" t="s">
        <v>248</v>
      </c>
      <c r="D175" s="137" t="s">
        <v>197</v>
      </c>
      <c r="E175" s="138" t="s">
        <v>249</v>
      </c>
      <c r="F175" s="139" t="s">
        <v>250</v>
      </c>
      <c r="G175" s="140" t="s">
        <v>251</v>
      </c>
      <c r="H175" s="141">
        <v>0.61899999999999999</v>
      </c>
      <c r="I175" s="142"/>
      <c r="J175" s="142">
        <f>ROUND(I175*H175,2)</f>
        <v>0</v>
      </c>
      <c r="K175" s="143"/>
      <c r="L175" s="28"/>
      <c r="M175" s="144" t="s">
        <v>1</v>
      </c>
      <c r="N175" s="108" t="s">
        <v>38</v>
      </c>
      <c r="O175" s="145">
        <v>15.231</v>
      </c>
      <c r="P175" s="145">
        <f>O175*H175</f>
        <v>9.4279890000000002</v>
      </c>
      <c r="Q175" s="145">
        <v>1.06277</v>
      </c>
      <c r="R175" s="145">
        <f>Q175*H175</f>
        <v>0.65785463</v>
      </c>
      <c r="S175" s="145">
        <v>0</v>
      </c>
      <c r="T175" s="146">
        <f>S175*H175</f>
        <v>0</v>
      </c>
      <c r="AR175" s="147" t="s">
        <v>201</v>
      </c>
      <c r="AT175" s="147" t="s">
        <v>197</v>
      </c>
      <c r="AU175" s="147" t="s">
        <v>83</v>
      </c>
      <c r="AY175" s="16" t="s">
        <v>194</v>
      </c>
      <c r="BE175" s="148">
        <f>IF(N175="základní",J175,0)</f>
        <v>0</v>
      </c>
      <c r="BF175" s="148">
        <f>IF(N175="snížená",J175,0)</f>
        <v>0</v>
      </c>
      <c r="BG175" s="148">
        <f>IF(N175="zákl. přenesená",J175,0)</f>
        <v>0</v>
      </c>
      <c r="BH175" s="148">
        <f>IF(N175="sníž. přenesená",J175,0)</f>
        <v>0</v>
      </c>
      <c r="BI175" s="148">
        <f>IF(N175="nulová",J175,0)</f>
        <v>0</v>
      </c>
      <c r="BJ175" s="16" t="s">
        <v>81</v>
      </c>
      <c r="BK175" s="148">
        <f>ROUND(I175*H175,2)</f>
        <v>0</v>
      </c>
      <c r="BL175" s="16" t="s">
        <v>201</v>
      </c>
      <c r="BM175" s="147" t="s">
        <v>252</v>
      </c>
    </row>
    <row r="176" spans="2:65" s="13" customFormat="1">
      <c r="B176" s="155"/>
      <c r="D176" s="150" t="s">
        <v>203</v>
      </c>
      <c r="E176" s="156" t="s">
        <v>1</v>
      </c>
      <c r="F176" s="157" t="s">
        <v>253</v>
      </c>
      <c r="H176" s="158">
        <v>0.43</v>
      </c>
      <c r="L176" s="155"/>
      <c r="M176" s="159"/>
      <c r="T176" s="160"/>
      <c r="AT176" s="156" t="s">
        <v>203</v>
      </c>
      <c r="AU176" s="156" t="s">
        <v>83</v>
      </c>
      <c r="AV176" s="13" t="s">
        <v>83</v>
      </c>
      <c r="AW176" s="13" t="s">
        <v>29</v>
      </c>
      <c r="AX176" s="13" t="s">
        <v>73</v>
      </c>
      <c r="AY176" s="156" t="s">
        <v>194</v>
      </c>
    </row>
    <row r="177" spans="2:65" s="13" customFormat="1">
      <c r="B177" s="155"/>
      <c r="D177" s="150" t="s">
        <v>203</v>
      </c>
      <c r="E177" s="156" t="s">
        <v>1</v>
      </c>
      <c r="F177" s="157" t="s">
        <v>254</v>
      </c>
      <c r="H177" s="158">
        <v>8.5999999999999993E-2</v>
      </c>
      <c r="L177" s="155"/>
      <c r="M177" s="159"/>
      <c r="T177" s="160"/>
      <c r="AT177" s="156" t="s">
        <v>203</v>
      </c>
      <c r="AU177" s="156" t="s">
        <v>83</v>
      </c>
      <c r="AV177" s="13" t="s">
        <v>83</v>
      </c>
      <c r="AW177" s="13" t="s">
        <v>29</v>
      </c>
      <c r="AX177" s="13" t="s">
        <v>73</v>
      </c>
      <c r="AY177" s="156" t="s">
        <v>194</v>
      </c>
    </row>
    <row r="178" spans="2:65" s="14" customFormat="1">
      <c r="B178" s="171"/>
      <c r="D178" s="150" t="s">
        <v>203</v>
      </c>
      <c r="E178" s="172" t="s">
        <v>1</v>
      </c>
      <c r="F178" s="173" t="s">
        <v>243</v>
      </c>
      <c r="H178" s="174">
        <v>0.51600000000000001</v>
      </c>
      <c r="L178" s="171"/>
      <c r="M178" s="175"/>
      <c r="T178" s="176"/>
      <c r="AT178" s="172" t="s">
        <v>203</v>
      </c>
      <c r="AU178" s="172" t="s">
        <v>83</v>
      </c>
      <c r="AV178" s="14" t="s">
        <v>201</v>
      </c>
      <c r="AW178" s="14" t="s">
        <v>29</v>
      </c>
      <c r="AX178" s="14" t="s">
        <v>81</v>
      </c>
      <c r="AY178" s="172" t="s">
        <v>194</v>
      </c>
    </row>
    <row r="179" spans="2:65" s="13" customFormat="1">
      <c r="B179" s="155"/>
      <c r="D179" s="150" t="s">
        <v>203</v>
      </c>
      <c r="F179" s="157" t="s">
        <v>255</v>
      </c>
      <c r="H179" s="158">
        <v>0.61899999999999999</v>
      </c>
      <c r="L179" s="155"/>
      <c r="M179" s="159"/>
      <c r="T179" s="160"/>
      <c r="AT179" s="156" t="s">
        <v>203</v>
      </c>
      <c r="AU179" s="156" t="s">
        <v>83</v>
      </c>
      <c r="AV179" s="13" t="s">
        <v>83</v>
      </c>
      <c r="AW179" s="13" t="s">
        <v>3</v>
      </c>
      <c r="AX179" s="13" t="s">
        <v>81</v>
      </c>
      <c r="AY179" s="156" t="s">
        <v>194</v>
      </c>
    </row>
    <row r="180" spans="2:65" s="1" customFormat="1" ht="24.2" customHeight="1">
      <c r="B180" s="109"/>
      <c r="C180" s="137" t="s">
        <v>256</v>
      </c>
      <c r="D180" s="137" t="s">
        <v>197</v>
      </c>
      <c r="E180" s="138" t="s">
        <v>257</v>
      </c>
      <c r="F180" s="139" t="s">
        <v>258</v>
      </c>
      <c r="G180" s="140" t="s">
        <v>239</v>
      </c>
      <c r="H180" s="141">
        <v>9.6910000000000007</v>
      </c>
      <c r="I180" s="142"/>
      <c r="J180" s="142">
        <f>ROUND(I180*H180,2)</f>
        <v>0</v>
      </c>
      <c r="K180" s="143"/>
      <c r="L180" s="28"/>
      <c r="M180" s="144" t="s">
        <v>1</v>
      </c>
      <c r="N180" s="108" t="s">
        <v>38</v>
      </c>
      <c r="O180" s="145">
        <v>1.35</v>
      </c>
      <c r="P180" s="145">
        <f>O180*H180</f>
        <v>13.082850000000002</v>
      </c>
      <c r="Q180" s="145">
        <v>0</v>
      </c>
      <c r="R180" s="145">
        <f>Q180*H180</f>
        <v>0</v>
      </c>
      <c r="S180" s="145">
        <v>0</v>
      </c>
      <c r="T180" s="146">
        <f>S180*H180</f>
        <v>0</v>
      </c>
      <c r="AR180" s="147" t="s">
        <v>201</v>
      </c>
      <c r="AT180" s="147" t="s">
        <v>197</v>
      </c>
      <c r="AU180" s="147" t="s">
        <v>83</v>
      </c>
      <c r="AY180" s="16" t="s">
        <v>194</v>
      </c>
      <c r="BE180" s="148">
        <f>IF(N180="základní",J180,0)</f>
        <v>0</v>
      </c>
      <c r="BF180" s="148">
        <f>IF(N180="snížená",J180,0)</f>
        <v>0</v>
      </c>
      <c r="BG180" s="148">
        <f>IF(N180="zákl. přenesená",J180,0)</f>
        <v>0</v>
      </c>
      <c r="BH180" s="148">
        <f>IF(N180="sníž. přenesená",J180,0)</f>
        <v>0</v>
      </c>
      <c r="BI180" s="148">
        <f>IF(N180="nulová",J180,0)</f>
        <v>0</v>
      </c>
      <c r="BJ180" s="16" t="s">
        <v>81</v>
      </c>
      <c r="BK180" s="148">
        <f>ROUND(I180*H180,2)</f>
        <v>0</v>
      </c>
      <c r="BL180" s="16" t="s">
        <v>201</v>
      </c>
      <c r="BM180" s="147" t="s">
        <v>259</v>
      </c>
    </row>
    <row r="181" spans="2:65" s="13" customFormat="1">
      <c r="B181" s="155"/>
      <c r="D181" s="150" t="s">
        <v>203</v>
      </c>
      <c r="E181" s="156" t="s">
        <v>1</v>
      </c>
      <c r="F181" s="157" t="s">
        <v>241</v>
      </c>
      <c r="H181" s="158">
        <v>9.6910000000000007</v>
      </c>
      <c r="L181" s="155"/>
      <c r="M181" s="159"/>
      <c r="T181" s="160"/>
      <c r="AT181" s="156" t="s">
        <v>203</v>
      </c>
      <c r="AU181" s="156" t="s">
        <v>83</v>
      </c>
      <c r="AV181" s="13" t="s">
        <v>83</v>
      </c>
      <c r="AW181" s="13" t="s">
        <v>29</v>
      </c>
      <c r="AX181" s="13" t="s">
        <v>81</v>
      </c>
      <c r="AY181" s="156" t="s">
        <v>194</v>
      </c>
    </row>
    <row r="182" spans="2:65" s="1" customFormat="1" ht="16.5" customHeight="1">
      <c r="B182" s="109"/>
      <c r="C182" s="137" t="s">
        <v>8</v>
      </c>
      <c r="D182" s="137" t="s">
        <v>197</v>
      </c>
      <c r="E182" s="138" t="s">
        <v>260</v>
      </c>
      <c r="F182" s="139" t="s">
        <v>261</v>
      </c>
      <c r="G182" s="140" t="s">
        <v>200</v>
      </c>
      <c r="H182" s="141">
        <v>172.53</v>
      </c>
      <c r="I182" s="142"/>
      <c r="J182" s="142">
        <f>ROUND(I182*H182,2)</f>
        <v>0</v>
      </c>
      <c r="K182" s="143"/>
      <c r="L182" s="28"/>
      <c r="M182" s="144" t="s">
        <v>1</v>
      </c>
      <c r="N182" s="108" t="s">
        <v>38</v>
      </c>
      <c r="O182" s="145">
        <v>2.5000000000000001E-2</v>
      </c>
      <c r="P182" s="145">
        <f>O182*H182</f>
        <v>4.31325</v>
      </c>
      <c r="Q182" s="145">
        <v>3.3E-4</v>
      </c>
      <c r="R182" s="145">
        <f>Q182*H182</f>
        <v>5.6934899999999997E-2</v>
      </c>
      <c r="S182" s="145">
        <v>0</v>
      </c>
      <c r="T182" s="146">
        <f>S182*H182</f>
        <v>0</v>
      </c>
      <c r="AR182" s="147" t="s">
        <v>201</v>
      </c>
      <c r="AT182" s="147" t="s">
        <v>197</v>
      </c>
      <c r="AU182" s="147" t="s">
        <v>83</v>
      </c>
      <c r="AY182" s="16" t="s">
        <v>194</v>
      </c>
      <c r="BE182" s="148">
        <f>IF(N182="základní",J182,0)</f>
        <v>0</v>
      </c>
      <c r="BF182" s="148">
        <f>IF(N182="snížená",J182,0)</f>
        <v>0</v>
      </c>
      <c r="BG182" s="148">
        <f>IF(N182="zákl. přenesená",J182,0)</f>
        <v>0</v>
      </c>
      <c r="BH182" s="148">
        <f>IF(N182="sníž. přenesená",J182,0)</f>
        <v>0</v>
      </c>
      <c r="BI182" s="148">
        <f>IF(N182="nulová",J182,0)</f>
        <v>0</v>
      </c>
      <c r="BJ182" s="16" t="s">
        <v>81</v>
      </c>
      <c r="BK182" s="148">
        <f>ROUND(I182*H182,2)</f>
        <v>0</v>
      </c>
      <c r="BL182" s="16" t="s">
        <v>201</v>
      </c>
      <c r="BM182" s="147" t="s">
        <v>262</v>
      </c>
    </row>
    <row r="183" spans="2:65" s="13" customFormat="1">
      <c r="B183" s="155"/>
      <c r="D183" s="150" t="s">
        <v>203</v>
      </c>
      <c r="E183" s="156" t="s">
        <v>1</v>
      </c>
      <c r="F183" s="157" t="s">
        <v>263</v>
      </c>
      <c r="H183" s="158">
        <v>145.52000000000001</v>
      </c>
      <c r="L183" s="155"/>
      <c r="M183" s="159"/>
      <c r="T183" s="160"/>
      <c r="AT183" s="156" t="s">
        <v>203</v>
      </c>
      <c r="AU183" s="156" t="s">
        <v>83</v>
      </c>
      <c r="AV183" s="13" t="s">
        <v>83</v>
      </c>
      <c r="AW183" s="13" t="s">
        <v>29</v>
      </c>
      <c r="AX183" s="13" t="s">
        <v>73</v>
      </c>
      <c r="AY183" s="156" t="s">
        <v>194</v>
      </c>
    </row>
    <row r="184" spans="2:65" s="13" customFormat="1">
      <c r="B184" s="155"/>
      <c r="D184" s="150" t="s">
        <v>203</v>
      </c>
      <c r="E184" s="156" t="s">
        <v>1</v>
      </c>
      <c r="F184" s="157" t="s">
        <v>264</v>
      </c>
      <c r="H184" s="158">
        <v>27.01</v>
      </c>
      <c r="L184" s="155"/>
      <c r="M184" s="159"/>
      <c r="T184" s="160"/>
      <c r="AT184" s="156" t="s">
        <v>203</v>
      </c>
      <c r="AU184" s="156" t="s">
        <v>83</v>
      </c>
      <c r="AV184" s="13" t="s">
        <v>83</v>
      </c>
      <c r="AW184" s="13" t="s">
        <v>29</v>
      </c>
      <c r="AX184" s="13" t="s">
        <v>73</v>
      </c>
      <c r="AY184" s="156" t="s">
        <v>194</v>
      </c>
    </row>
    <row r="185" spans="2:65" s="14" customFormat="1">
      <c r="B185" s="171"/>
      <c r="D185" s="150" t="s">
        <v>203</v>
      </c>
      <c r="E185" s="172" t="s">
        <v>1</v>
      </c>
      <c r="F185" s="173" t="s">
        <v>243</v>
      </c>
      <c r="H185" s="174">
        <v>172.53</v>
      </c>
      <c r="L185" s="171"/>
      <c r="M185" s="175"/>
      <c r="T185" s="176"/>
      <c r="AT185" s="172" t="s">
        <v>203</v>
      </c>
      <c r="AU185" s="172" t="s">
        <v>83</v>
      </c>
      <c r="AV185" s="14" t="s">
        <v>201</v>
      </c>
      <c r="AW185" s="14" t="s">
        <v>29</v>
      </c>
      <c r="AX185" s="14" t="s">
        <v>81</v>
      </c>
      <c r="AY185" s="172" t="s">
        <v>194</v>
      </c>
    </row>
    <row r="186" spans="2:65" s="11" customFormat="1" ht="22.9" customHeight="1">
      <c r="B186" s="126"/>
      <c r="D186" s="127" t="s">
        <v>72</v>
      </c>
      <c r="E186" s="135" t="s">
        <v>244</v>
      </c>
      <c r="F186" s="135" t="s">
        <v>265</v>
      </c>
      <c r="J186" s="136">
        <f>BK186</f>
        <v>0</v>
      </c>
      <c r="L186" s="126"/>
      <c r="M186" s="130"/>
      <c r="P186" s="131">
        <f>P187</f>
        <v>84.483000000000004</v>
      </c>
      <c r="R186" s="131">
        <f>R187</f>
        <v>0</v>
      </c>
      <c r="T186" s="132">
        <f>T187</f>
        <v>0</v>
      </c>
      <c r="AR186" s="127" t="s">
        <v>81</v>
      </c>
      <c r="AT186" s="133" t="s">
        <v>72</v>
      </c>
      <c r="AU186" s="133" t="s">
        <v>81</v>
      </c>
      <c r="AY186" s="127" t="s">
        <v>194</v>
      </c>
      <c r="BK186" s="134">
        <f>BK187</f>
        <v>0</v>
      </c>
    </row>
    <row r="187" spans="2:65" s="1" customFormat="1" ht="33" customHeight="1">
      <c r="B187" s="109"/>
      <c r="C187" s="137" t="s">
        <v>266</v>
      </c>
      <c r="D187" s="137" t="s">
        <v>197</v>
      </c>
      <c r="E187" s="138" t="s">
        <v>267</v>
      </c>
      <c r="F187" s="139" t="s">
        <v>268</v>
      </c>
      <c r="G187" s="140" t="s">
        <v>200</v>
      </c>
      <c r="H187" s="141">
        <v>804.6</v>
      </c>
      <c r="I187" s="142"/>
      <c r="J187" s="142">
        <f>ROUND(I187*H187,2)</f>
        <v>0</v>
      </c>
      <c r="K187" s="143"/>
      <c r="L187" s="28"/>
      <c r="M187" s="144" t="s">
        <v>1</v>
      </c>
      <c r="N187" s="108" t="s">
        <v>38</v>
      </c>
      <c r="O187" s="145">
        <v>0.105</v>
      </c>
      <c r="P187" s="145">
        <f>O187*H187</f>
        <v>84.483000000000004</v>
      </c>
      <c r="Q187" s="145">
        <v>0</v>
      </c>
      <c r="R187" s="145">
        <f>Q187*H187</f>
        <v>0</v>
      </c>
      <c r="S187" s="145">
        <v>0</v>
      </c>
      <c r="T187" s="146">
        <f>S187*H187</f>
        <v>0</v>
      </c>
      <c r="AR187" s="147" t="s">
        <v>201</v>
      </c>
      <c r="AT187" s="147" t="s">
        <v>197</v>
      </c>
      <c r="AU187" s="147" t="s">
        <v>83</v>
      </c>
      <c r="AY187" s="16" t="s">
        <v>194</v>
      </c>
      <c r="BE187" s="148">
        <f>IF(N187="základní",J187,0)</f>
        <v>0</v>
      </c>
      <c r="BF187" s="148">
        <f>IF(N187="snížená",J187,0)</f>
        <v>0</v>
      </c>
      <c r="BG187" s="148">
        <f>IF(N187="zákl. přenesená",J187,0)</f>
        <v>0</v>
      </c>
      <c r="BH187" s="148">
        <f>IF(N187="sníž. přenesená",J187,0)</f>
        <v>0</v>
      </c>
      <c r="BI187" s="148">
        <f>IF(N187="nulová",J187,0)</f>
        <v>0</v>
      </c>
      <c r="BJ187" s="16" t="s">
        <v>81</v>
      </c>
      <c r="BK187" s="148">
        <f>ROUND(I187*H187,2)</f>
        <v>0</v>
      </c>
      <c r="BL187" s="16" t="s">
        <v>201</v>
      </c>
      <c r="BM187" s="147" t="s">
        <v>269</v>
      </c>
    </row>
    <row r="188" spans="2:65" s="11" customFormat="1" ht="22.9" customHeight="1">
      <c r="B188" s="126"/>
      <c r="D188" s="127" t="s">
        <v>72</v>
      </c>
      <c r="E188" s="135" t="s">
        <v>270</v>
      </c>
      <c r="F188" s="135" t="s">
        <v>271</v>
      </c>
      <c r="J188" s="136">
        <f>BK188</f>
        <v>0</v>
      </c>
      <c r="L188" s="126"/>
      <c r="M188" s="130"/>
      <c r="P188" s="131">
        <f>P189</f>
        <v>333.42919999999992</v>
      </c>
      <c r="R188" s="131">
        <f>R189</f>
        <v>0</v>
      </c>
      <c r="T188" s="132">
        <f>T189</f>
        <v>0</v>
      </c>
      <c r="AR188" s="127" t="s">
        <v>81</v>
      </c>
      <c r="AT188" s="133" t="s">
        <v>72</v>
      </c>
      <c r="AU188" s="133" t="s">
        <v>81</v>
      </c>
      <c r="AY188" s="127" t="s">
        <v>194</v>
      </c>
      <c r="BK188" s="134">
        <f>BK189</f>
        <v>0</v>
      </c>
    </row>
    <row r="189" spans="2:65" s="1" customFormat="1" ht="24.2" customHeight="1">
      <c r="B189" s="109"/>
      <c r="C189" s="137" t="s">
        <v>272</v>
      </c>
      <c r="D189" s="137" t="s">
        <v>197</v>
      </c>
      <c r="E189" s="138" t="s">
        <v>273</v>
      </c>
      <c r="F189" s="139" t="s">
        <v>274</v>
      </c>
      <c r="G189" s="140" t="s">
        <v>251</v>
      </c>
      <c r="H189" s="141">
        <v>69.319999999999993</v>
      </c>
      <c r="I189" s="142"/>
      <c r="J189" s="142">
        <f>ROUND(I189*H189,2)</f>
        <v>0</v>
      </c>
      <c r="K189" s="143"/>
      <c r="L189" s="28"/>
      <c r="M189" s="144" t="s">
        <v>1</v>
      </c>
      <c r="N189" s="108" t="s">
        <v>38</v>
      </c>
      <c r="O189" s="145">
        <v>4.8099999999999996</v>
      </c>
      <c r="P189" s="145">
        <f>O189*H189</f>
        <v>333.42919999999992</v>
      </c>
      <c r="Q189" s="145">
        <v>0</v>
      </c>
      <c r="R189" s="145">
        <f>Q189*H189</f>
        <v>0</v>
      </c>
      <c r="S189" s="145">
        <v>0</v>
      </c>
      <c r="T189" s="146">
        <f>S189*H189</f>
        <v>0</v>
      </c>
      <c r="AR189" s="147" t="s">
        <v>201</v>
      </c>
      <c r="AT189" s="147" t="s">
        <v>197</v>
      </c>
      <c r="AU189" s="147" t="s">
        <v>83</v>
      </c>
      <c r="AY189" s="16" t="s">
        <v>194</v>
      </c>
      <c r="BE189" s="148">
        <f>IF(N189="základní",J189,0)</f>
        <v>0</v>
      </c>
      <c r="BF189" s="148">
        <f>IF(N189="snížená",J189,0)</f>
        <v>0</v>
      </c>
      <c r="BG189" s="148">
        <f>IF(N189="zákl. přenesená",J189,0)</f>
        <v>0</v>
      </c>
      <c r="BH189" s="148">
        <f>IF(N189="sníž. přenesená",J189,0)</f>
        <v>0</v>
      </c>
      <c r="BI189" s="148">
        <f>IF(N189="nulová",J189,0)</f>
        <v>0</v>
      </c>
      <c r="BJ189" s="16" t="s">
        <v>81</v>
      </c>
      <c r="BK189" s="148">
        <f>ROUND(I189*H189,2)</f>
        <v>0</v>
      </c>
      <c r="BL189" s="16" t="s">
        <v>201</v>
      </c>
      <c r="BM189" s="147" t="s">
        <v>275</v>
      </c>
    </row>
    <row r="190" spans="2:65" s="11" customFormat="1" ht="25.9" customHeight="1">
      <c r="B190" s="126"/>
      <c r="D190" s="127" t="s">
        <v>72</v>
      </c>
      <c r="E190" s="128" t="s">
        <v>276</v>
      </c>
      <c r="F190" s="128" t="s">
        <v>277</v>
      </c>
      <c r="J190" s="129">
        <f>BK190</f>
        <v>0</v>
      </c>
      <c r="L190" s="126"/>
      <c r="M190" s="130"/>
      <c r="P190" s="131">
        <f>P191+P197+P222+P263+P268+P291+P339+P363+P371+P376</f>
        <v>1314.574789</v>
      </c>
      <c r="R190" s="131">
        <f>R191+R197+R222+R263+R268+R291+R339+R363+R371+R376</f>
        <v>66.883048270000003</v>
      </c>
      <c r="T190" s="132">
        <f>T191+T197+T222+T263+T268+T291+T339+T363+T371+T376</f>
        <v>0</v>
      </c>
      <c r="AR190" s="127" t="s">
        <v>83</v>
      </c>
      <c r="AT190" s="133" t="s">
        <v>72</v>
      </c>
      <c r="AU190" s="133" t="s">
        <v>73</v>
      </c>
      <c r="AY190" s="127" t="s">
        <v>194</v>
      </c>
      <c r="BK190" s="134">
        <f>BK191+BK197+BK222+BK263+BK268+BK291+BK339+BK363+BK371+BK376</f>
        <v>0</v>
      </c>
    </row>
    <row r="191" spans="2:65" s="11" customFormat="1" ht="22.9" customHeight="1">
      <c r="B191" s="126"/>
      <c r="D191" s="127" t="s">
        <v>72</v>
      </c>
      <c r="E191" s="135" t="s">
        <v>278</v>
      </c>
      <c r="F191" s="135" t="s">
        <v>279</v>
      </c>
      <c r="J191" s="136">
        <f>BK191</f>
        <v>0</v>
      </c>
      <c r="L191" s="126"/>
      <c r="M191" s="130"/>
      <c r="P191" s="131">
        <f>SUM(P192:P196)</f>
        <v>12.290335000000001</v>
      </c>
      <c r="R191" s="131">
        <f>SUM(R192:R196)</f>
        <v>1.9260000000000003E-2</v>
      </c>
      <c r="T191" s="132">
        <f>SUM(T192:T196)</f>
        <v>0</v>
      </c>
      <c r="AR191" s="127" t="s">
        <v>83</v>
      </c>
      <c r="AT191" s="133" t="s">
        <v>72</v>
      </c>
      <c r="AU191" s="133" t="s">
        <v>81</v>
      </c>
      <c r="AY191" s="127" t="s">
        <v>194</v>
      </c>
      <c r="BK191" s="134">
        <f>SUM(BK192:BK196)</f>
        <v>0</v>
      </c>
    </row>
    <row r="192" spans="2:65" s="1" customFormat="1" ht="33" customHeight="1">
      <c r="B192" s="109"/>
      <c r="C192" s="137" t="s">
        <v>280</v>
      </c>
      <c r="D192" s="137" t="s">
        <v>197</v>
      </c>
      <c r="E192" s="138" t="s">
        <v>281</v>
      </c>
      <c r="F192" s="139" t="s">
        <v>282</v>
      </c>
      <c r="G192" s="140" t="s">
        <v>200</v>
      </c>
      <c r="H192" s="141">
        <v>19.260000000000002</v>
      </c>
      <c r="I192" s="142"/>
      <c r="J192" s="142">
        <f>ROUND(I192*H192,2)</f>
        <v>0</v>
      </c>
      <c r="K192" s="143"/>
      <c r="L192" s="28"/>
      <c r="M192" s="144" t="s">
        <v>1</v>
      </c>
      <c r="N192" s="108" t="s">
        <v>38</v>
      </c>
      <c r="O192" s="145">
        <v>0.26500000000000001</v>
      </c>
      <c r="P192" s="145">
        <f>O192*H192</f>
        <v>5.1039000000000003</v>
      </c>
      <c r="Q192" s="145">
        <v>0</v>
      </c>
      <c r="R192" s="145">
        <f>Q192*H192</f>
        <v>0</v>
      </c>
      <c r="S192" s="145">
        <v>0</v>
      </c>
      <c r="T192" s="146">
        <f>S192*H192</f>
        <v>0</v>
      </c>
      <c r="AR192" s="147" t="s">
        <v>283</v>
      </c>
      <c r="AT192" s="147" t="s">
        <v>197</v>
      </c>
      <c r="AU192" s="147" t="s">
        <v>83</v>
      </c>
      <c r="AY192" s="16" t="s">
        <v>194</v>
      </c>
      <c r="BE192" s="148">
        <f>IF(N192="základní",J192,0)</f>
        <v>0</v>
      </c>
      <c r="BF192" s="148">
        <f>IF(N192="snížená",J192,0)</f>
        <v>0</v>
      </c>
      <c r="BG192" s="148">
        <f>IF(N192="zákl. přenesená",J192,0)</f>
        <v>0</v>
      </c>
      <c r="BH192" s="148">
        <f>IF(N192="sníž. přenesená",J192,0)</f>
        <v>0</v>
      </c>
      <c r="BI192" s="148">
        <f>IF(N192="nulová",J192,0)</f>
        <v>0</v>
      </c>
      <c r="BJ192" s="16" t="s">
        <v>81</v>
      </c>
      <c r="BK192" s="148">
        <f>ROUND(I192*H192,2)</f>
        <v>0</v>
      </c>
      <c r="BL192" s="16" t="s">
        <v>283</v>
      </c>
      <c r="BM192" s="147" t="s">
        <v>284</v>
      </c>
    </row>
    <row r="193" spans="2:65" s="13" customFormat="1">
      <c r="B193" s="155"/>
      <c r="D193" s="150" t="s">
        <v>203</v>
      </c>
      <c r="E193" s="156" t="s">
        <v>1</v>
      </c>
      <c r="F193" s="157" t="s">
        <v>285</v>
      </c>
      <c r="H193" s="158">
        <v>19.260000000000002</v>
      </c>
      <c r="L193" s="155"/>
      <c r="M193" s="159"/>
      <c r="T193" s="160"/>
      <c r="AT193" s="156" t="s">
        <v>203</v>
      </c>
      <c r="AU193" s="156" t="s">
        <v>83</v>
      </c>
      <c r="AV193" s="13" t="s">
        <v>83</v>
      </c>
      <c r="AW193" s="13" t="s">
        <v>29</v>
      </c>
      <c r="AX193" s="13" t="s">
        <v>81</v>
      </c>
      <c r="AY193" s="156" t="s">
        <v>194</v>
      </c>
    </row>
    <row r="194" spans="2:65" s="1" customFormat="1" ht="16.5" customHeight="1">
      <c r="B194" s="109"/>
      <c r="C194" s="161" t="s">
        <v>283</v>
      </c>
      <c r="D194" s="161" t="s">
        <v>220</v>
      </c>
      <c r="E194" s="162" t="s">
        <v>286</v>
      </c>
      <c r="F194" s="163" t="s">
        <v>287</v>
      </c>
      <c r="G194" s="164" t="s">
        <v>288</v>
      </c>
      <c r="H194" s="165">
        <v>19.260000000000002</v>
      </c>
      <c r="I194" s="166"/>
      <c r="J194" s="166">
        <f>ROUND(I194*H194,2)</f>
        <v>0</v>
      </c>
      <c r="K194" s="167"/>
      <c r="L194" s="168"/>
      <c r="M194" s="169" t="s">
        <v>1</v>
      </c>
      <c r="N194" s="170" t="s">
        <v>38</v>
      </c>
      <c r="O194" s="145">
        <v>0</v>
      </c>
      <c r="P194" s="145">
        <f>O194*H194</f>
        <v>0</v>
      </c>
      <c r="Q194" s="145">
        <v>1E-3</v>
      </c>
      <c r="R194" s="145">
        <f>Q194*H194</f>
        <v>1.9260000000000003E-2</v>
      </c>
      <c r="S194" s="145">
        <v>0</v>
      </c>
      <c r="T194" s="146">
        <f>S194*H194</f>
        <v>0</v>
      </c>
      <c r="AR194" s="147" t="s">
        <v>289</v>
      </c>
      <c r="AT194" s="147" t="s">
        <v>220</v>
      </c>
      <c r="AU194" s="147" t="s">
        <v>83</v>
      </c>
      <c r="AY194" s="16" t="s">
        <v>194</v>
      </c>
      <c r="BE194" s="148">
        <f>IF(N194="základní",J194,0)</f>
        <v>0</v>
      </c>
      <c r="BF194" s="148">
        <f>IF(N194="snížená",J194,0)</f>
        <v>0</v>
      </c>
      <c r="BG194" s="148">
        <f>IF(N194="zákl. přenesená",J194,0)</f>
        <v>0</v>
      </c>
      <c r="BH194" s="148">
        <f>IF(N194="sníž. přenesená",J194,0)</f>
        <v>0</v>
      </c>
      <c r="BI194" s="148">
        <f>IF(N194="nulová",J194,0)</f>
        <v>0</v>
      </c>
      <c r="BJ194" s="16" t="s">
        <v>81</v>
      </c>
      <c r="BK194" s="148">
        <f>ROUND(I194*H194,2)</f>
        <v>0</v>
      </c>
      <c r="BL194" s="16" t="s">
        <v>283</v>
      </c>
      <c r="BM194" s="147" t="s">
        <v>290</v>
      </c>
    </row>
    <row r="195" spans="2:65" s="1" customFormat="1" ht="24.2" customHeight="1">
      <c r="B195" s="109"/>
      <c r="C195" s="137" t="s">
        <v>291</v>
      </c>
      <c r="D195" s="137" t="s">
        <v>197</v>
      </c>
      <c r="E195" s="138" t="s">
        <v>292</v>
      </c>
      <c r="F195" s="139" t="s">
        <v>293</v>
      </c>
      <c r="G195" s="140" t="s">
        <v>200</v>
      </c>
      <c r="H195" s="141">
        <v>27.01</v>
      </c>
      <c r="I195" s="142"/>
      <c r="J195" s="142">
        <f>ROUND(I195*H195,2)</f>
        <v>0</v>
      </c>
      <c r="K195" s="143"/>
      <c r="L195" s="28"/>
      <c r="M195" s="144" t="s">
        <v>1</v>
      </c>
      <c r="N195" s="108" t="s">
        <v>38</v>
      </c>
      <c r="O195" s="145">
        <v>0.26500000000000001</v>
      </c>
      <c r="P195" s="145">
        <f>O195*H195</f>
        <v>7.1576500000000012</v>
      </c>
      <c r="Q195" s="145">
        <v>0</v>
      </c>
      <c r="R195" s="145">
        <f>Q195*H195</f>
        <v>0</v>
      </c>
      <c r="S195" s="145">
        <v>0</v>
      </c>
      <c r="T195" s="146">
        <f>S195*H195</f>
        <v>0</v>
      </c>
      <c r="AR195" s="147" t="s">
        <v>283</v>
      </c>
      <c r="AT195" s="147" t="s">
        <v>197</v>
      </c>
      <c r="AU195" s="147" t="s">
        <v>83</v>
      </c>
      <c r="AY195" s="16" t="s">
        <v>194</v>
      </c>
      <c r="BE195" s="148">
        <f>IF(N195="základní",J195,0)</f>
        <v>0</v>
      </c>
      <c r="BF195" s="148">
        <f>IF(N195="snížená",J195,0)</f>
        <v>0</v>
      </c>
      <c r="BG195" s="148">
        <f>IF(N195="zákl. přenesená",J195,0)</f>
        <v>0</v>
      </c>
      <c r="BH195" s="148">
        <f>IF(N195="sníž. přenesená",J195,0)</f>
        <v>0</v>
      </c>
      <c r="BI195" s="148">
        <f>IF(N195="nulová",J195,0)</f>
        <v>0</v>
      </c>
      <c r="BJ195" s="16" t="s">
        <v>81</v>
      </c>
      <c r="BK195" s="148">
        <f>ROUND(I195*H195,2)</f>
        <v>0</v>
      </c>
      <c r="BL195" s="16" t="s">
        <v>283</v>
      </c>
      <c r="BM195" s="147" t="s">
        <v>294</v>
      </c>
    </row>
    <row r="196" spans="2:65" s="1" customFormat="1" ht="33" customHeight="1">
      <c r="B196" s="109"/>
      <c r="C196" s="137" t="s">
        <v>295</v>
      </c>
      <c r="D196" s="137" t="s">
        <v>197</v>
      </c>
      <c r="E196" s="138" t="s">
        <v>296</v>
      </c>
      <c r="F196" s="139" t="s">
        <v>297</v>
      </c>
      <c r="G196" s="140" t="s">
        <v>251</v>
      </c>
      <c r="H196" s="141">
        <v>1.9E-2</v>
      </c>
      <c r="I196" s="142"/>
      <c r="J196" s="142">
        <f>ROUND(I196*H196,2)</f>
        <v>0</v>
      </c>
      <c r="K196" s="143"/>
      <c r="L196" s="28"/>
      <c r="M196" s="144" t="s">
        <v>1</v>
      </c>
      <c r="N196" s="108" t="s">
        <v>38</v>
      </c>
      <c r="O196" s="145">
        <v>1.5149999999999999</v>
      </c>
      <c r="P196" s="145">
        <f>O196*H196</f>
        <v>2.8784999999999998E-2</v>
      </c>
      <c r="Q196" s="145">
        <v>0</v>
      </c>
      <c r="R196" s="145">
        <f>Q196*H196</f>
        <v>0</v>
      </c>
      <c r="S196" s="145">
        <v>0</v>
      </c>
      <c r="T196" s="146">
        <f>S196*H196</f>
        <v>0</v>
      </c>
      <c r="AR196" s="147" t="s">
        <v>283</v>
      </c>
      <c r="AT196" s="147" t="s">
        <v>197</v>
      </c>
      <c r="AU196" s="147" t="s">
        <v>83</v>
      </c>
      <c r="AY196" s="16" t="s">
        <v>194</v>
      </c>
      <c r="BE196" s="148">
        <f>IF(N196="základní",J196,0)</f>
        <v>0</v>
      </c>
      <c r="BF196" s="148">
        <f>IF(N196="snížená",J196,0)</f>
        <v>0</v>
      </c>
      <c r="BG196" s="148">
        <f>IF(N196="zákl. přenesená",J196,0)</f>
        <v>0</v>
      </c>
      <c r="BH196" s="148">
        <f>IF(N196="sníž. přenesená",J196,0)</f>
        <v>0</v>
      </c>
      <c r="BI196" s="148">
        <f>IF(N196="nulová",J196,0)</f>
        <v>0</v>
      </c>
      <c r="BJ196" s="16" t="s">
        <v>81</v>
      </c>
      <c r="BK196" s="148">
        <f>ROUND(I196*H196,2)</f>
        <v>0</v>
      </c>
      <c r="BL196" s="16" t="s">
        <v>283</v>
      </c>
      <c r="BM196" s="147" t="s">
        <v>298</v>
      </c>
    </row>
    <row r="197" spans="2:65" s="11" customFormat="1" ht="22.9" customHeight="1">
      <c r="B197" s="126"/>
      <c r="D197" s="127" t="s">
        <v>72</v>
      </c>
      <c r="E197" s="135" t="s">
        <v>299</v>
      </c>
      <c r="F197" s="135" t="s">
        <v>300</v>
      </c>
      <c r="J197" s="136">
        <f>BK197</f>
        <v>0</v>
      </c>
      <c r="L197" s="126"/>
      <c r="M197" s="130"/>
      <c r="P197" s="131">
        <f>SUM(P198:P221)</f>
        <v>90.308970000000002</v>
      </c>
      <c r="R197" s="131">
        <f>SUM(R198:R221)</f>
        <v>21.449905950000002</v>
      </c>
      <c r="T197" s="132">
        <f>SUM(T198:T221)</f>
        <v>0</v>
      </c>
      <c r="AR197" s="127" t="s">
        <v>83</v>
      </c>
      <c r="AT197" s="133" t="s">
        <v>72</v>
      </c>
      <c r="AU197" s="133" t="s">
        <v>81</v>
      </c>
      <c r="AY197" s="127" t="s">
        <v>194</v>
      </c>
      <c r="BK197" s="134">
        <f>SUM(BK198:BK221)</f>
        <v>0</v>
      </c>
    </row>
    <row r="198" spans="2:65" s="1" customFormat="1" ht="24.2" customHeight="1">
      <c r="B198" s="109"/>
      <c r="C198" s="137" t="s">
        <v>301</v>
      </c>
      <c r="D198" s="137" t="s">
        <v>197</v>
      </c>
      <c r="E198" s="138" t="s">
        <v>302</v>
      </c>
      <c r="F198" s="139" t="s">
        <v>303</v>
      </c>
      <c r="G198" s="140" t="s">
        <v>200</v>
      </c>
      <c r="H198" s="141">
        <v>185.12</v>
      </c>
      <c r="I198" s="142"/>
      <c r="J198" s="142">
        <f>ROUND(I198*H198,2)</f>
        <v>0</v>
      </c>
      <c r="K198" s="143"/>
      <c r="L198" s="28"/>
      <c r="M198" s="144" t="s">
        <v>1</v>
      </c>
      <c r="N198" s="108" t="s">
        <v>38</v>
      </c>
      <c r="O198" s="145">
        <v>0</v>
      </c>
      <c r="P198" s="145">
        <f>O198*H198</f>
        <v>0</v>
      </c>
      <c r="Q198" s="145">
        <v>0</v>
      </c>
      <c r="R198" s="145">
        <f>Q198*H198</f>
        <v>0</v>
      </c>
      <c r="S198" s="145">
        <v>0</v>
      </c>
      <c r="T198" s="146">
        <f>S198*H198</f>
        <v>0</v>
      </c>
      <c r="AR198" s="147" t="s">
        <v>283</v>
      </c>
      <c r="AT198" s="147" t="s">
        <v>197</v>
      </c>
      <c r="AU198" s="147" t="s">
        <v>83</v>
      </c>
      <c r="AY198" s="16" t="s">
        <v>194</v>
      </c>
      <c r="BE198" s="148">
        <f>IF(N198="základní",J198,0)</f>
        <v>0</v>
      </c>
      <c r="BF198" s="148">
        <f>IF(N198="snížená",J198,0)</f>
        <v>0</v>
      </c>
      <c r="BG198" s="148">
        <f>IF(N198="zákl. přenesená",J198,0)</f>
        <v>0</v>
      </c>
      <c r="BH198" s="148">
        <f>IF(N198="sníž. přenesená",J198,0)</f>
        <v>0</v>
      </c>
      <c r="BI198" s="148">
        <f>IF(N198="nulová",J198,0)</f>
        <v>0</v>
      </c>
      <c r="BJ198" s="16" t="s">
        <v>81</v>
      </c>
      <c r="BK198" s="148">
        <f>ROUND(I198*H198,2)</f>
        <v>0</v>
      </c>
      <c r="BL198" s="16" t="s">
        <v>283</v>
      </c>
      <c r="BM198" s="147" t="s">
        <v>304</v>
      </c>
    </row>
    <row r="199" spans="2:65" s="13" customFormat="1">
      <c r="B199" s="155"/>
      <c r="D199" s="150" t="s">
        <v>203</v>
      </c>
      <c r="E199" s="156" t="s">
        <v>1</v>
      </c>
      <c r="F199" s="157" t="s">
        <v>305</v>
      </c>
      <c r="H199" s="158">
        <v>185.12</v>
      </c>
      <c r="L199" s="155"/>
      <c r="M199" s="159"/>
      <c r="T199" s="160"/>
      <c r="AT199" s="156" t="s">
        <v>203</v>
      </c>
      <c r="AU199" s="156" t="s">
        <v>83</v>
      </c>
      <c r="AV199" s="13" t="s">
        <v>83</v>
      </c>
      <c r="AW199" s="13" t="s">
        <v>29</v>
      </c>
      <c r="AX199" s="13" t="s">
        <v>73</v>
      </c>
      <c r="AY199" s="156" t="s">
        <v>194</v>
      </c>
    </row>
    <row r="200" spans="2:65" s="14" customFormat="1">
      <c r="B200" s="171"/>
      <c r="D200" s="150" t="s">
        <v>203</v>
      </c>
      <c r="E200" s="172" t="s">
        <v>1</v>
      </c>
      <c r="F200" s="173" t="s">
        <v>243</v>
      </c>
      <c r="H200" s="174">
        <v>185.12</v>
      </c>
      <c r="L200" s="171"/>
      <c r="M200" s="175"/>
      <c r="T200" s="176"/>
      <c r="AT200" s="172" t="s">
        <v>203</v>
      </c>
      <c r="AU200" s="172" t="s">
        <v>83</v>
      </c>
      <c r="AV200" s="14" t="s">
        <v>201</v>
      </c>
      <c r="AW200" s="14" t="s">
        <v>29</v>
      </c>
      <c r="AX200" s="14" t="s">
        <v>81</v>
      </c>
      <c r="AY200" s="172" t="s">
        <v>194</v>
      </c>
    </row>
    <row r="201" spans="2:65" s="1" customFormat="1" ht="24.2" customHeight="1">
      <c r="B201" s="109"/>
      <c r="C201" s="161" t="s">
        <v>306</v>
      </c>
      <c r="D201" s="161" t="s">
        <v>220</v>
      </c>
      <c r="E201" s="162" t="s">
        <v>307</v>
      </c>
      <c r="F201" s="163" t="s">
        <v>308</v>
      </c>
      <c r="G201" s="164" t="s">
        <v>200</v>
      </c>
      <c r="H201" s="165">
        <v>212.88800000000001</v>
      </c>
      <c r="I201" s="166"/>
      <c r="J201" s="166">
        <f>ROUND(I201*H201,2)</f>
        <v>0</v>
      </c>
      <c r="K201" s="167"/>
      <c r="L201" s="168"/>
      <c r="M201" s="169" t="s">
        <v>1</v>
      </c>
      <c r="N201" s="170" t="s">
        <v>38</v>
      </c>
      <c r="O201" s="145">
        <v>0</v>
      </c>
      <c r="P201" s="145">
        <f>O201*H201</f>
        <v>0</v>
      </c>
      <c r="Q201" s="145">
        <v>2.9999999999999997E-4</v>
      </c>
      <c r="R201" s="145">
        <f>Q201*H201</f>
        <v>6.386639999999999E-2</v>
      </c>
      <c r="S201" s="145">
        <v>0</v>
      </c>
      <c r="T201" s="146">
        <f>S201*H201</f>
        <v>0</v>
      </c>
      <c r="AR201" s="147" t="s">
        <v>289</v>
      </c>
      <c r="AT201" s="147" t="s">
        <v>220</v>
      </c>
      <c r="AU201" s="147" t="s">
        <v>83</v>
      </c>
      <c r="AY201" s="16" t="s">
        <v>194</v>
      </c>
      <c r="BE201" s="148">
        <f>IF(N201="základní",J201,0)</f>
        <v>0</v>
      </c>
      <c r="BF201" s="148">
        <f>IF(N201="snížená",J201,0)</f>
        <v>0</v>
      </c>
      <c r="BG201" s="148">
        <f>IF(N201="zákl. přenesená",J201,0)</f>
        <v>0</v>
      </c>
      <c r="BH201" s="148">
        <f>IF(N201="sníž. přenesená",J201,0)</f>
        <v>0</v>
      </c>
      <c r="BI201" s="148">
        <f>IF(N201="nulová",J201,0)</f>
        <v>0</v>
      </c>
      <c r="BJ201" s="16" t="s">
        <v>81</v>
      </c>
      <c r="BK201" s="148">
        <f>ROUND(I201*H201,2)</f>
        <v>0</v>
      </c>
      <c r="BL201" s="16" t="s">
        <v>283</v>
      </c>
      <c r="BM201" s="147" t="s">
        <v>309</v>
      </c>
    </row>
    <row r="202" spans="2:65" s="13" customFormat="1">
      <c r="B202" s="155"/>
      <c r="D202" s="150" t="s">
        <v>203</v>
      </c>
      <c r="E202" s="156" t="s">
        <v>1</v>
      </c>
      <c r="F202" s="157" t="s">
        <v>305</v>
      </c>
      <c r="H202" s="158">
        <v>185.12</v>
      </c>
      <c r="L202" s="155"/>
      <c r="M202" s="159"/>
      <c r="T202" s="160"/>
      <c r="AT202" s="156" t="s">
        <v>203</v>
      </c>
      <c r="AU202" s="156" t="s">
        <v>83</v>
      </c>
      <c r="AV202" s="13" t="s">
        <v>83</v>
      </c>
      <c r="AW202" s="13" t="s">
        <v>29</v>
      </c>
      <c r="AX202" s="13" t="s">
        <v>73</v>
      </c>
      <c r="AY202" s="156" t="s">
        <v>194</v>
      </c>
    </row>
    <row r="203" spans="2:65" s="14" customFormat="1">
      <c r="B203" s="171"/>
      <c r="D203" s="150" t="s">
        <v>203</v>
      </c>
      <c r="E203" s="172" t="s">
        <v>1</v>
      </c>
      <c r="F203" s="173" t="s">
        <v>243</v>
      </c>
      <c r="H203" s="174">
        <v>185.12</v>
      </c>
      <c r="L203" s="171"/>
      <c r="M203" s="175"/>
      <c r="T203" s="176"/>
      <c r="AT203" s="172" t="s">
        <v>203</v>
      </c>
      <c r="AU203" s="172" t="s">
        <v>83</v>
      </c>
      <c r="AV203" s="14" t="s">
        <v>201</v>
      </c>
      <c r="AW203" s="14" t="s">
        <v>29</v>
      </c>
      <c r="AX203" s="14" t="s">
        <v>81</v>
      </c>
      <c r="AY203" s="172" t="s">
        <v>194</v>
      </c>
    </row>
    <row r="204" spans="2:65" s="13" customFormat="1">
      <c r="B204" s="155"/>
      <c r="D204" s="150" t="s">
        <v>203</v>
      </c>
      <c r="F204" s="157" t="s">
        <v>310</v>
      </c>
      <c r="H204" s="158">
        <v>212.88800000000001</v>
      </c>
      <c r="L204" s="155"/>
      <c r="M204" s="159"/>
      <c r="T204" s="160"/>
      <c r="AT204" s="156" t="s">
        <v>203</v>
      </c>
      <c r="AU204" s="156" t="s">
        <v>83</v>
      </c>
      <c r="AV204" s="13" t="s">
        <v>83</v>
      </c>
      <c r="AW204" s="13" t="s">
        <v>3</v>
      </c>
      <c r="AX204" s="13" t="s">
        <v>81</v>
      </c>
      <c r="AY204" s="156" t="s">
        <v>194</v>
      </c>
    </row>
    <row r="205" spans="2:65" s="1" customFormat="1" ht="33" customHeight="1">
      <c r="B205" s="109"/>
      <c r="C205" s="137" t="s">
        <v>7</v>
      </c>
      <c r="D205" s="137" t="s">
        <v>197</v>
      </c>
      <c r="E205" s="138" t="s">
        <v>311</v>
      </c>
      <c r="F205" s="139" t="s">
        <v>312</v>
      </c>
      <c r="G205" s="140" t="s">
        <v>200</v>
      </c>
      <c r="H205" s="141">
        <v>100.03</v>
      </c>
      <c r="I205" s="142"/>
      <c r="J205" s="142">
        <f>ROUND(I205*H205,2)</f>
        <v>0</v>
      </c>
      <c r="K205" s="143"/>
      <c r="L205" s="28"/>
      <c r="M205" s="144" t="s">
        <v>1</v>
      </c>
      <c r="N205" s="108" t="s">
        <v>38</v>
      </c>
      <c r="O205" s="145">
        <v>9.2999999999999999E-2</v>
      </c>
      <c r="P205" s="145">
        <f>O205*H205</f>
        <v>9.3027899999999999</v>
      </c>
      <c r="Q205" s="145">
        <v>0</v>
      </c>
      <c r="R205" s="145">
        <f>Q205*H205</f>
        <v>0</v>
      </c>
      <c r="S205" s="145">
        <v>0</v>
      </c>
      <c r="T205" s="146">
        <f>S205*H205</f>
        <v>0</v>
      </c>
      <c r="AR205" s="147" t="s">
        <v>283</v>
      </c>
      <c r="AT205" s="147" t="s">
        <v>197</v>
      </c>
      <c r="AU205" s="147" t="s">
        <v>83</v>
      </c>
      <c r="AY205" s="16" t="s">
        <v>194</v>
      </c>
      <c r="BE205" s="148">
        <f>IF(N205="základní",J205,0)</f>
        <v>0</v>
      </c>
      <c r="BF205" s="148">
        <f>IF(N205="snížená",J205,0)</f>
        <v>0</v>
      </c>
      <c r="BG205" s="148">
        <f>IF(N205="zákl. přenesená",J205,0)</f>
        <v>0</v>
      </c>
      <c r="BH205" s="148">
        <f>IF(N205="sníž. přenesená",J205,0)</f>
        <v>0</v>
      </c>
      <c r="BI205" s="148">
        <f>IF(N205="nulová",J205,0)</f>
        <v>0</v>
      </c>
      <c r="BJ205" s="16" t="s">
        <v>81</v>
      </c>
      <c r="BK205" s="148">
        <f>ROUND(I205*H205,2)</f>
        <v>0</v>
      </c>
      <c r="BL205" s="16" t="s">
        <v>283</v>
      </c>
      <c r="BM205" s="147" t="s">
        <v>313</v>
      </c>
    </row>
    <row r="206" spans="2:65" s="13" customFormat="1">
      <c r="B206" s="155"/>
      <c r="D206" s="150" t="s">
        <v>203</v>
      </c>
      <c r="E206" s="156" t="s">
        <v>1</v>
      </c>
      <c r="F206" s="157" t="s">
        <v>314</v>
      </c>
      <c r="H206" s="158">
        <v>100.03</v>
      </c>
      <c r="L206" s="155"/>
      <c r="M206" s="159"/>
      <c r="T206" s="160"/>
      <c r="AT206" s="156" t="s">
        <v>203</v>
      </c>
      <c r="AU206" s="156" t="s">
        <v>83</v>
      </c>
      <c r="AV206" s="13" t="s">
        <v>83</v>
      </c>
      <c r="AW206" s="13" t="s">
        <v>29</v>
      </c>
      <c r="AX206" s="13" t="s">
        <v>81</v>
      </c>
      <c r="AY206" s="156" t="s">
        <v>194</v>
      </c>
    </row>
    <row r="207" spans="2:65" s="1" customFormat="1" ht="37.9" customHeight="1">
      <c r="B207" s="109"/>
      <c r="C207" s="161" t="s">
        <v>315</v>
      </c>
      <c r="D207" s="161" t="s">
        <v>220</v>
      </c>
      <c r="E207" s="162" t="s">
        <v>316</v>
      </c>
      <c r="F207" s="163" t="s">
        <v>317</v>
      </c>
      <c r="G207" s="164" t="s">
        <v>200</v>
      </c>
      <c r="H207" s="165">
        <v>115.035</v>
      </c>
      <c r="I207" s="166"/>
      <c r="J207" s="166">
        <f>ROUND(I207*H207,2)</f>
        <v>0</v>
      </c>
      <c r="K207" s="167"/>
      <c r="L207" s="168"/>
      <c r="M207" s="169" t="s">
        <v>1</v>
      </c>
      <c r="N207" s="170" t="s">
        <v>38</v>
      </c>
      <c r="O207" s="145">
        <v>0</v>
      </c>
      <c r="P207" s="145">
        <f>O207*H207</f>
        <v>0</v>
      </c>
      <c r="Q207" s="145">
        <v>1.8E-3</v>
      </c>
      <c r="R207" s="145">
        <f>Q207*H207</f>
        <v>0.207063</v>
      </c>
      <c r="S207" s="145">
        <v>0</v>
      </c>
      <c r="T207" s="146">
        <f>S207*H207</f>
        <v>0</v>
      </c>
      <c r="AR207" s="147" t="s">
        <v>289</v>
      </c>
      <c r="AT207" s="147" t="s">
        <v>220</v>
      </c>
      <c r="AU207" s="147" t="s">
        <v>83</v>
      </c>
      <c r="AY207" s="16" t="s">
        <v>194</v>
      </c>
      <c r="BE207" s="148">
        <f>IF(N207="základní",J207,0)</f>
        <v>0</v>
      </c>
      <c r="BF207" s="148">
        <f>IF(N207="snížená",J207,0)</f>
        <v>0</v>
      </c>
      <c r="BG207" s="148">
        <f>IF(N207="zákl. přenesená",J207,0)</f>
        <v>0</v>
      </c>
      <c r="BH207" s="148">
        <f>IF(N207="sníž. přenesená",J207,0)</f>
        <v>0</v>
      </c>
      <c r="BI207" s="148">
        <f>IF(N207="nulová",J207,0)</f>
        <v>0</v>
      </c>
      <c r="BJ207" s="16" t="s">
        <v>81</v>
      </c>
      <c r="BK207" s="148">
        <f>ROUND(I207*H207,2)</f>
        <v>0</v>
      </c>
      <c r="BL207" s="16" t="s">
        <v>283</v>
      </c>
      <c r="BM207" s="147" t="s">
        <v>318</v>
      </c>
    </row>
    <row r="208" spans="2:65" s="13" customFormat="1">
      <c r="B208" s="155"/>
      <c r="D208" s="150" t="s">
        <v>203</v>
      </c>
      <c r="F208" s="157" t="s">
        <v>319</v>
      </c>
      <c r="H208" s="158">
        <v>115.035</v>
      </c>
      <c r="L208" s="155"/>
      <c r="M208" s="159"/>
      <c r="T208" s="160"/>
      <c r="AT208" s="156" t="s">
        <v>203</v>
      </c>
      <c r="AU208" s="156" t="s">
        <v>83</v>
      </c>
      <c r="AV208" s="13" t="s">
        <v>83</v>
      </c>
      <c r="AW208" s="13" t="s">
        <v>3</v>
      </c>
      <c r="AX208" s="13" t="s">
        <v>81</v>
      </c>
      <c r="AY208" s="156" t="s">
        <v>194</v>
      </c>
    </row>
    <row r="209" spans="2:65" s="1" customFormat="1" ht="24.2" customHeight="1">
      <c r="B209" s="109"/>
      <c r="C209" s="137" t="s">
        <v>320</v>
      </c>
      <c r="D209" s="137" t="s">
        <v>197</v>
      </c>
      <c r="E209" s="138" t="s">
        <v>321</v>
      </c>
      <c r="F209" s="139" t="s">
        <v>322</v>
      </c>
      <c r="G209" s="140" t="s">
        <v>200</v>
      </c>
      <c r="H209" s="141">
        <v>100.03</v>
      </c>
      <c r="I209" s="142"/>
      <c r="J209" s="142">
        <f>ROUND(I209*H209,2)</f>
        <v>0</v>
      </c>
      <c r="K209" s="143"/>
      <c r="L209" s="28"/>
      <c r="M209" s="144" t="s">
        <v>1</v>
      </c>
      <c r="N209" s="108" t="s">
        <v>38</v>
      </c>
      <c r="O209" s="145">
        <v>0.04</v>
      </c>
      <c r="P209" s="145">
        <f>O209*H209</f>
        <v>4.0011999999999999</v>
      </c>
      <c r="Q209" s="145">
        <v>0</v>
      </c>
      <c r="R209" s="145">
        <f>Q209*H209</f>
        <v>0</v>
      </c>
      <c r="S209" s="145">
        <v>0</v>
      </c>
      <c r="T209" s="146">
        <f>S209*H209</f>
        <v>0</v>
      </c>
      <c r="AR209" s="147" t="s">
        <v>283</v>
      </c>
      <c r="AT209" s="147" t="s">
        <v>197</v>
      </c>
      <c r="AU209" s="147" t="s">
        <v>83</v>
      </c>
      <c r="AY209" s="16" t="s">
        <v>194</v>
      </c>
      <c r="BE209" s="148">
        <f>IF(N209="základní",J209,0)</f>
        <v>0</v>
      </c>
      <c r="BF209" s="148">
        <f>IF(N209="snížená",J209,0)</f>
        <v>0</v>
      </c>
      <c r="BG209" s="148">
        <f>IF(N209="zákl. přenesená",J209,0)</f>
        <v>0</v>
      </c>
      <c r="BH209" s="148">
        <f>IF(N209="sníž. přenesená",J209,0)</f>
        <v>0</v>
      </c>
      <c r="BI209" s="148">
        <f>IF(N209="nulová",J209,0)</f>
        <v>0</v>
      </c>
      <c r="BJ209" s="16" t="s">
        <v>81</v>
      </c>
      <c r="BK209" s="148">
        <f>ROUND(I209*H209,2)</f>
        <v>0</v>
      </c>
      <c r="BL209" s="16" t="s">
        <v>283</v>
      </c>
      <c r="BM209" s="147" t="s">
        <v>323</v>
      </c>
    </row>
    <row r="210" spans="2:65" s="13" customFormat="1">
      <c r="B210" s="155"/>
      <c r="D210" s="150" t="s">
        <v>203</v>
      </c>
      <c r="E210" s="156" t="s">
        <v>1</v>
      </c>
      <c r="F210" s="157" t="s">
        <v>314</v>
      </c>
      <c r="H210" s="158">
        <v>100.03</v>
      </c>
      <c r="L210" s="155"/>
      <c r="M210" s="159"/>
      <c r="T210" s="160"/>
      <c r="AT210" s="156" t="s">
        <v>203</v>
      </c>
      <c r="AU210" s="156" t="s">
        <v>83</v>
      </c>
      <c r="AV210" s="13" t="s">
        <v>83</v>
      </c>
      <c r="AW210" s="13" t="s">
        <v>29</v>
      </c>
      <c r="AX210" s="13" t="s">
        <v>81</v>
      </c>
      <c r="AY210" s="156" t="s">
        <v>194</v>
      </c>
    </row>
    <row r="211" spans="2:65" s="1" customFormat="1" ht="24.2" customHeight="1">
      <c r="B211" s="109"/>
      <c r="C211" s="161" t="s">
        <v>324</v>
      </c>
      <c r="D211" s="161" t="s">
        <v>220</v>
      </c>
      <c r="E211" s="162" t="s">
        <v>325</v>
      </c>
      <c r="F211" s="163" t="s">
        <v>326</v>
      </c>
      <c r="G211" s="164" t="s">
        <v>200</v>
      </c>
      <c r="H211" s="165">
        <v>115.035</v>
      </c>
      <c r="I211" s="166"/>
      <c r="J211" s="166">
        <f>ROUND(I211*H211,2)</f>
        <v>0</v>
      </c>
      <c r="K211" s="167"/>
      <c r="L211" s="168"/>
      <c r="M211" s="169" t="s">
        <v>1</v>
      </c>
      <c r="N211" s="170" t="s">
        <v>38</v>
      </c>
      <c r="O211" s="145">
        <v>0</v>
      </c>
      <c r="P211" s="145">
        <f>O211*H211</f>
        <v>0</v>
      </c>
      <c r="Q211" s="145">
        <v>1.2999999999999999E-4</v>
      </c>
      <c r="R211" s="145">
        <f>Q211*H211</f>
        <v>1.4954549999999999E-2</v>
      </c>
      <c r="S211" s="145">
        <v>0</v>
      </c>
      <c r="T211" s="146">
        <f>S211*H211</f>
        <v>0</v>
      </c>
      <c r="AR211" s="147" t="s">
        <v>289</v>
      </c>
      <c r="AT211" s="147" t="s">
        <v>220</v>
      </c>
      <c r="AU211" s="147" t="s">
        <v>83</v>
      </c>
      <c r="AY211" s="16" t="s">
        <v>194</v>
      </c>
      <c r="BE211" s="148">
        <f>IF(N211="základní",J211,0)</f>
        <v>0</v>
      </c>
      <c r="BF211" s="148">
        <f>IF(N211="snížená",J211,0)</f>
        <v>0</v>
      </c>
      <c r="BG211" s="148">
        <f>IF(N211="zákl. přenesená",J211,0)</f>
        <v>0</v>
      </c>
      <c r="BH211" s="148">
        <f>IF(N211="sníž. přenesená",J211,0)</f>
        <v>0</v>
      </c>
      <c r="BI211" s="148">
        <f>IF(N211="nulová",J211,0)</f>
        <v>0</v>
      </c>
      <c r="BJ211" s="16" t="s">
        <v>81</v>
      </c>
      <c r="BK211" s="148">
        <f>ROUND(I211*H211,2)</f>
        <v>0</v>
      </c>
      <c r="BL211" s="16" t="s">
        <v>283</v>
      </c>
      <c r="BM211" s="147" t="s">
        <v>327</v>
      </c>
    </row>
    <row r="212" spans="2:65" s="13" customFormat="1">
      <c r="B212" s="155"/>
      <c r="D212" s="150" t="s">
        <v>203</v>
      </c>
      <c r="F212" s="157" t="s">
        <v>319</v>
      </c>
      <c r="H212" s="158">
        <v>115.035</v>
      </c>
      <c r="L212" s="155"/>
      <c r="M212" s="159"/>
      <c r="T212" s="160"/>
      <c r="AT212" s="156" t="s">
        <v>203</v>
      </c>
      <c r="AU212" s="156" t="s">
        <v>83</v>
      </c>
      <c r="AV212" s="13" t="s">
        <v>83</v>
      </c>
      <c r="AW212" s="13" t="s">
        <v>3</v>
      </c>
      <c r="AX212" s="13" t="s">
        <v>81</v>
      </c>
      <c r="AY212" s="156" t="s">
        <v>194</v>
      </c>
    </row>
    <row r="213" spans="2:65" s="1" customFormat="1" ht="33" customHeight="1">
      <c r="B213" s="109"/>
      <c r="C213" s="137" t="s">
        <v>328</v>
      </c>
      <c r="D213" s="137" t="s">
        <v>197</v>
      </c>
      <c r="E213" s="138" t="s">
        <v>329</v>
      </c>
      <c r="F213" s="139" t="s">
        <v>330</v>
      </c>
      <c r="G213" s="140" t="s">
        <v>200</v>
      </c>
      <c r="H213" s="141">
        <v>200.06</v>
      </c>
      <c r="I213" s="142"/>
      <c r="J213" s="142">
        <f>ROUND(I213*H213,2)</f>
        <v>0</v>
      </c>
      <c r="K213" s="143"/>
      <c r="L213" s="28"/>
      <c r="M213" s="144" t="s">
        <v>1</v>
      </c>
      <c r="N213" s="108" t="s">
        <v>38</v>
      </c>
      <c r="O213" s="145">
        <v>9.2999999999999999E-2</v>
      </c>
      <c r="P213" s="145">
        <f>O213*H213</f>
        <v>18.60558</v>
      </c>
      <c r="Q213" s="145">
        <v>0</v>
      </c>
      <c r="R213" s="145">
        <f>Q213*H213</f>
        <v>0</v>
      </c>
      <c r="S213" s="145">
        <v>0</v>
      </c>
      <c r="T213" s="146">
        <f>S213*H213</f>
        <v>0</v>
      </c>
      <c r="AR213" s="147" t="s">
        <v>283</v>
      </c>
      <c r="AT213" s="147" t="s">
        <v>197</v>
      </c>
      <c r="AU213" s="147" t="s">
        <v>83</v>
      </c>
      <c r="AY213" s="16" t="s">
        <v>194</v>
      </c>
      <c r="BE213" s="148">
        <f>IF(N213="základní",J213,0)</f>
        <v>0</v>
      </c>
      <c r="BF213" s="148">
        <f>IF(N213="snížená",J213,0)</f>
        <v>0</v>
      </c>
      <c r="BG213" s="148">
        <f>IF(N213="zákl. přenesená",J213,0)</f>
        <v>0</v>
      </c>
      <c r="BH213" s="148">
        <f>IF(N213="sníž. přenesená",J213,0)</f>
        <v>0</v>
      </c>
      <c r="BI213" s="148">
        <f>IF(N213="nulová",J213,0)</f>
        <v>0</v>
      </c>
      <c r="BJ213" s="16" t="s">
        <v>81</v>
      </c>
      <c r="BK213" s="148">
        <f>ROUND(I213*H213,2)</f>
        <v>0</v>
      </c>
      <c r="BL213" s="16" t="s">
        <v>283</v>
      </c>
      <c r="BM213" s="147" t="s">
        <v>331</v>
      </c>
    </row>
    <row r="214" spans="2:65" s="13" customFormat="1">
      <c r="B214" s="155"/>
      <c r="D214" s="150" t="s">
        <v>203</v>
      </c>
      <c r="E214" s="156" t="s">
        <v>1</v>
      </c>
      <c r="F214" s="157" t="s">
        <v>332</v>
      </c>
      <c r="H214" s="158">
        <v>200.06</v>
      </c>
      <c r="L214" s="155"/>
      <c r="M214" s="159"/>
      <c r="T214" s="160"/>
      <c r="AT214" s="156" t="s">
        <v>203</v>
      </c>
      <c r="AU214" s="156" t="s">
        <v>83</v>
      </c>
      <c r="AV214" s="13" t="s">
        <v>83</v>
      </c>
      <c r="AW214" s="13" t="s">
        <v>29</v>
      </c>
      <c r="AX214" s="13" t="s">
        <v>81</v>
      </c>
      <c r="AY214" s="156" t="s">
        <v>194</v>
      </c>
    </row>
    <row r="215" spans="2:65" s="1" customFormat="1" ht="55.5" customHeight="1">
      <c r="B215" s="109"/>
      <c r="C215" s="161" t="s">
        <v>333</v>
      </c>
      <c r="D215" s="161" t="s">
        <v>220</v>
      </c>
      <c r="E215" s="162" t="s">
        <v>334</v>
      </c>
      <c r="F215" s="163" t="s">
        <v>335</v>
      </c>
      <c r="G215" s="164" t="s">
        <v>200</v>
      </c>
      <c r="H215" s="165">
        <v>224.06700000000001</v>
      </c>
      <c r="I215" s="166"/>
      <c r="J215" s="166">
        <f>ROUND(I215*H215,2)</f>
        <v>0</v>
      </c>
      <c r="K215" s="167"/>
      <c r="L215" s="168"/>
      <c r="M215" s="169" t="s">
        <v>1</v>
      </c>
      <c r="N215" s="170" t="s">
        <v>38</v>
      </c>
      <c r="O215" s="145">
        <v>0</v>
      </c>
      <c r="P215" s="145">
        <f>O215*H215</f>
        <v>0</v>
      </c>
      <c r="Q215" s="145">
        <v>6.0000000000000001E-3</v>
      </c>
      <c r="R215" s="145">
        <f>Q215*H215</f>
        <v>1.3444020000000001</v>
      </c>
      <c r="S215" s="145">
        <v>0</v>
      </c>
      <c r="T215" s="146">
        <f>S215*H215</f>
        <v>0</v>
      </c>
      <c r="AR215" s="147" t="s">
        <v>289</v>
      </c>
      <c r="AT215" s="147" t="s">
        <v>220</v>
      </c>
      <c r="AU215" s="147" t="s">
        <v>83</v>
      </c>
      <c r="AY215" s="16" t="s">
        <v>194</v>
      </c>
      <c r="BE215" s="148">
        <f>IF(N215="základní",J215,0)</f>
        <v>0</v>
      </c>
      <c r="BF215" s="148">
        <f>IF(N215="snížená",J215,0)</f>
        <v>0</v>
      </c>
      <c r="BG215" s="148">
        <f>IF(N215="zákl. přenesená",J215,0)</f>
        <v>0</v>
      </c>
      <c r="BH215" s="148">
        <f>IF(N215="sníž. přenesená",J215,0)</f>
        <v>0</v>
      </c>
      <c r="BI215" s="148">
        <f>IF(N215="nulová",J215,0)</f>
        <v>0</v>
      </c>
      <c r="BJ215" s="16" t="s">
        <v>81</v>
      </c>
      <c r="BK215" s="148">
        <f>ROUND(I215*H215,2)</f>
        <v>0</v>
      </c>
      <c r="BL215" s="16" t="s">
        <v>283</v>
      </c>
      <c r="BM215" s="147" t="s">
        <v>336</v>
      </c>
    </row>
    <row r="216" spans="2:65" s="13" customFormat="1">
      <c r="B216" s="155"/>
      <c r="D216" s="150" t="s">
        <v>203</v>
      </c>
      <c r="F216" s="157" t="s">
        <v>337</v>
      </c>
      <c r="H216" s="158">
        <v>224.06700000000001</v>
      </c>
      <c r="L216" s="155"/>
      <c r="M216" s="159"/>
      <c r="T216" s="160"/>
      <c r="AT216" s="156" t="s">
        <v>203</v>
      </c>
      <c r="AU216" s="156" t="s">
        <v>83</v>
      </c>
      <c r="AV216" s="13" t="s">
        <v>83</v>
      </c>
      <c r="AW216" s="13" t="s">
        <v>3</v>
      </c>
      <c r="AX216" s="13" t="s">
        <v>81</v>
      </c>
      <c r="AY216" s="156" t="s">
        <v>194</v>
      </c>
    </row>
    <row r="217" spans="2:65" s="1" customFormat="1" ht="44.25" customHeight="1">
      <c r="B217" s="109"/>
      <c r="C217" s="137" t="s">
        <v>338</v>
      </c>
      <c r="D217" s="137" t="s">
        <v>197</v>
      </c>
      <c r="E217" s="138" t="s">
        <v>339</v>
      </c>
      <c r="F217" s="139" t="s">
        <v>340</v>
      </c>
      <c r="G217" s="140" t="s">
        <v>200</v>
      </c>
      <c r="H217" s="141">
        <v>200.06</v>
      </c>
      <c r="I217" s="142"/>
      <c r="J217" s="142">
        <f>ROUND(I217*H217,2)</f>
        <v>0</v>
      </c>
      <c r="K217" s="143"/>
      <c r="L217" s="28"/>
      <c r="M217" s="144" t="s">
        <v>1</v>
      </c>
      <c r="N217" s="108" t="s">
        <v>38</v>
      </c>
      <c r="O217" s="145">
        <v>0.115</v>
      </c>
      <c r="P217" s="145">
        <f>O217*H217</f>
        <v>23.006900000000002</v>
      </c>
      <c r="Q217" s="145">
        <v>0</v>
      </c>
      <c r="R217" s="145">
        <f>Q217*H217</f>
        <v>0</v>
      </c>
      <c r="S217" s="145">
        <v>0</v>
      </c>
      <c r="T217" s="146">
        <f>S217*H217</f>
        <v>0</v>
      </c>
      <c r="AR217" s="147" t="s">
        <v>283</v>
      </c>
      <c r="AT217" s="147" t="s">
        <v>197</v>
      </c>
      <c r="AU217" s="147" t="s">
        <v>83</v>
      </c>
      <c r="AY217" s="16" t="s">
        <v>194</v>
      </c>
      <c r="BE217" s="148">
        <f>IF(N217="základní",J217,0)</f>
        <v>0</v>
      </c>
      <c r="BF217" s="148">
        <f>IF(N217="snížená",J217,0)</f>
        <v>0</v>
      </c>
      <c r="BG217" s="148">
        <f>IF(N217="zákl. přenesená",J217,0)</f>
        <v>0</v>
      </c>
      <c r="BH217" s="148">
        <f>IF(N217="sníž. přenesená",J217,0)</f>
        <v>0</v>
      </c>
      <c r="BI217" s="148">
        <f>IF(N217="nulová",J217,0)</f>
        <v>0</v>
      </c>
      <c r="BJ217" s="16" t="s">
        <v>81</v>
      </c>
      <c r="BK217" s="148">
        <f>ROUND(I217*H217,2)</f>
        <v>0</v>
      </c>
      <c r="BL217" s="16" t="s">
        <v>283</v>
      </c>
      <c r="BM217" s="147" t="s">
        <v>341</v>
      </c>
    </row>
    <row r="218" spans="2:65" s="13" customFormat="1">
      <c r="B218" s="155"/>
      <c r="D218" s="150" t="s">
        <v>203</v>
      </c>
      <c r="E218" s="156" t="s">
        <v>1</v>
      </c>
      <c r="F218" s="157" t="s">
        <v>332</v>
      </c>
      <c r="H218" s="158">
        <v>200.06</v>
      </c>
      <c r="L218" s="155"/>
      <c r="M218" s="159"/>
      <c r="T218" s="160"/>
      <c r="AT218" s="156" t="s">
        <v>203</v>
      </c>
      <c r="AU218" s="156" t="s">
        <v>83</v>
      </c>
      <c r="AV218" s="13" t="s">
        <v>83</v>
      </c>
      <c r="AW218" s="13" t="s">
        <v>29</v>
      </c>
      <c r="AX218" s="13" t="s">
        <v>81</v>
      </c>
      <c r="AY218" s="156" t="s">
        <v>194</v>
      </c>
    </row>
    <row r="219" spans="2:65" s="1" customFormat="1" ht="16.5" customHeight="1">
      <c r="B219" s="109"/>
      <c r="C219" s="161" t="s">
        <v>342</v>
      </c>
      <c r="D219" s="161" t="s">
        <v>220</v>
      </c>
      <c r="E219" s="162" t="s">
        <v>343</v>
      </c>
      <c r="F219" s="163" t="s">
        <v>344</v>
      </c>
      <c r="G219" s="164" t="s">
        <v>239</v>
      </c>
      <c r="H219" s="165">
        <v>38.862000000000002</v>
      </c>
      <c r="I219" s="166"/>
      <c r="J219" s="166">
        <f>ROUND(I219*H219,2)</f>
        <v>0</v>
      </c>
      <c r="K219" s="167"/>
      <c r="L219" s="168"/>
      <c r="M219" s="169" t="s">
        <v>1</v>
      </c>
      <c r="N219" s="170" t="s">
        <v>38</v>
      </c>
      <c r="O219" s="145">
        <v>0</v>
      </c>
      <c r="P219" s="145">
        <f>O219*H219</f>
        <v>0</v>
      </c>
      <c r="Q219" s="145">
        <v>0.51</v>
      </c>
      <c r="R219" s="145">
        <f>Q219*H219</f>
        <v>19.81962</v>
      </c>
      <c r="S219" s="145">
        <v>0</v>
      </c>
      <c r="T219" s="146">
        <f>S219*H219</f>
        <v>0</v>
      </c>
      <c r="AR219" s="147" t="s">
        <v>289</v>
      </c>
      <c r="AT219" s="147" t="s">
        <v>220</v>
      </c>
      <c r="AU219" s="147" t="s">
        <v>83</v>
      </c>
      <c r="AY219" s="16" t="s">
        <v>194</v>
      </c>
      <c r="BE219" s="148">
        <f>IF(N219="základní",J219,0)</f>
        <v>0</v>
      </c>
      <c r="BF219" s="148">
        <f>IF(N219="snížená",J219,0)</f>
        <v>0</v>
      </c>
      <c r="BG219" s="148">
        <f>IF(N219="zákl. přenesená",J219,0)</f>
        <v>0</v>
      </c>
      <c r="BH219" s="148">
        <f>IF(N219="sníž. přenesená",J219,0)</f>
        <v>0</v>
      </c>
      <c r="BI219" s="148">
        <f>IF(N219="nulová",J219,0)</f>
        <v>0</v>
      </c>
      <c r="BJ219" s="16" t="s">
        <v>81</v>
      </c>
      <c r="BK219" s="148">
        <f>ROUND(I219*H219,2)</f>
        <v>0</v>
      </c>
      <c r="BL219" s="16" t="s">
        <v>283</v>
      </c>
      <c r="BM219" s="147" t="s">
        <v>345</v>
      </c>
    </row>
    <row r="220" spans="2:65" s="13" customFormat="1">
      <c r="B220" s="155"/>
      <c r="D220" s="150" t="s">
        <v>203</v>
      </c>
      <c r="F220" s="157" t="s">
        <v>346</v>
      </c>
      <c r="H220" s="158">
        <v>38.862000000000002</v>
      </c>
      <c r="L220" s="155"/>
      <c r="M220" s="159"/>
      <c r="T220" s="160"/>
      <c r="AT220" s="156" t="s">
        <v>203</v>
      </c>
      <c r="AU220" s="156" t="s">
        <v>83</v>
      </c>
      <c r="AV220" s="13" t="s">
        <v>83</v>
      </c>
      <c r="AW220" s="13" t="s">
        <v>3</v>
      </c>
      <c r="AX220" s="13" t="s">
        <v>81</v>
      </c>
      <c r="AY220" s="156" t="s">
        <v>194</v>
      </c>
    </row>
    <row r="221" spans="2:65" s="1" customFormat="1" ht="24.2" customHeight="1">
      <c r="B221" s="109"/>
      <c r="C221" s="137" t="s">
        <v>347</v>
      </c>
      <c r="D221" s="137" t="s">
        <v>197</v>
      </c>
      <c r="E221" s="138" t="s">
        <v>348</v>
      </c>
      <c r="F221" s="139" t="s">
        <v>349</v>
      </c>
      <c r="G221" s="140" t="s">
        <v>251</v>
      </c>
      <c r="H221" s="141">
        <v>21.45</v>
      </c>
      <c r="I221" s="142"/>
      <c r="J221" s="142">
        <f>ROUND(I221*H221,2)</f>
        <v>0</v>
      </c>
      <c r="K221" s="143"/>
      <c r="L221" s="28"/>
      <c r="M221" s="144" t="s">
        <v>1</v>
      </c>
      <c r="N221" s="108" t="s">
        <v>38</v>
      </c>
      <c r="O221" s="145">
        <v>1.65</v>
      </c>
      <c r="P221" s="145">
        <f>O221*H221</f>
        <v>35.392499999999998</v>
      </c>
      <c r="Q221" s="145">
        <v>0</v>
      </c>
      <c r="R221" s="145">
        <f>Q221*H221</f>
        <v>0</v>
      </c>
      <c r="S221" s="145">
        <v>0</v>
      </c>
      <c r="T221" s="146">
        <f>S221*H221</f>
        <v>0</v>
      </c>
      <c r="AR221" s="147" t="s">
        <v>283</v>
      </c>
      <c r="AT221" s="147" t="s">
        <v>197</v>
      </c>
      <c r="AU221" s="147" t="s">
        <v>83</v>
      </c>
      <c r="AY221" s="16" t="s">
        <v>194</v>
      </c>
      <c r="BE221" s="148">
        <f>IF(N221="základní",J221,0)</f>
        <v>0</v>
      </c>
      <c r="BF221" s="148">
        <f>IF(N221="snížená",J221,0)</f>
        <v>0</v>
      </c>
      <c r="BG221" s="148">
        <f>IF(N221="zákl. přenesená",J221,0)</f>
        <v>0</v>
      </c>
      <c r="BH221" s="148">
        <f>IF(N221="sníž. přenesená",J221,0)</f>
        <v>0</v>
      </c>
      <c r="BI221" s="148">
        <f>IF(N221="nulová",J221,0)</f>
        <v>0</v>
      </c>
      <c r="BJ221" s="16" t="s">
        <v>81</v>
      </c>
      <c r="BK221" s="148">
        <f>ROUND(I221*H221,2)</f>
        <v>0</v>
      </c>
      <c r="BL221" s="16" t="s">
        <v>283</v>
      </c>
      <c r="BM221" s="147" t="s">
        <v>350</v>
      </c>
    </row>
    <row r="222" spans="2:65" s="11" customFormat="1" ht="22.9" customHeight="1">
      <c r="B222" s="126"/>
      <c r="D222" s="127" t="s">
        <v>72</v>
      </c>
      <c r="E222" s="135" t="s">
        <v>351</v>
      </c>
      <c r="F222" s="135" t="s">
        <v>352</v>
      </c>
      <c r="J222" s="136">
        <f>BK222</f>
        <v>0</v>
      </c>
      <c r="L222" s="126"/>
      <c r="M222" s="130"/>
      <c r="P222" s="131">
        <f>SUM(P223:P262)</f>
        <v>79.084228999999993</v>
      </c>
      <c r="R222" s="131">
        <f>SUM(R223:R262)</f>
        <v>2.6269129600000003</v>
      </c>
      <c r="T222" s="132">
        <f>SUM(T223:T262)</f>
        <v>0</v>
      </c>
      <c r="AR222" s="127" t="s">
        <v>83</v>
      </c>
      <c r="AT222" s="133" t="s">
        <v>72</v>
      </c>
      <c r="AU222" s="133" t="s">
        <v>81</v>
      </c>
      <c r="AY222" s="127" t="s">
        <v>194</v>
      </c>
      <c r="BK222" s="134">
        <f>SUM(BK223:BK262)</f>
        <v>0</v>
      </c>
    </row>
    <row r="223" spans="2:65" s="1" customFormat="1" ht="24.2" customHeight="1">
      <c r="B223" s="109"/>
      <c r="C223" s="137" t="s">
        <v>353</v>
      </c>
      <c r="D223" s="137" t="s">
        <v>197</v>
      </c>
      <c r="E223" s="138" t="s">
        <v>354</v>
      </c>
      <c r="F223" s="139" t="s">
        <v>355</v>
      </c>
      <c r="G223" s="140" t="s">
        <v>200</v>
      </c>
      <c r="H223" s="141">
        <v>86.7</v>
      </c>
      <c r="I223" s="142"/>
      <c r="J223" s="142">
        <f>ROUND(I223*H223,2)</f>
        <v>0</v>
      </c>
      <c r="K223" s="143"/>
      <c r="L223" s="28"/>
      <c r="M223" s="144" t="s">
        <v>1</v>
      </c>
      <c r="N223" s="108" t="s">
        <v>38</v>
      </c>
      <c r="O223" s="145">
        <v>0.108</v>
      </c>
      <c r="P223" s="145">
        <f>O223*H223</f>
        <v>9.3635999999999999</v>
      </c>
      <c r="Q223" s="145">
        <v>0</v>
      </c>
      <c r="R223" s="145">
        <f>Q223*H223</f>
        <v>0</v>
      </c>
      <c r="S223" s="145">
        <v>0</v>
      </c>
      <c r="T223" s="146">
        <f>S223*H223</f>
        <v>0</v>
      </c>
      <c r="AR223" s="147" t="s">
        <v>283</v>
      </c>
      <c r="AT223" s="147" t="s">
        <v>197</v>
      </c>
      <c r="AU223" s="147" t="s">
        <v>83</v>
      </c>
      <c r="AY223" s="16" t="s">
        <v>194</v>
      </c>
      <c r="BE223" s="148">
        <f>IF(N223="základní",J223,0)</f>
        <v>0</v>
      </c>
      <c r="BF223" s="148">
        <f>IF(N223="snížená",J223,0)</f>
        <v>0</v>
      </c>
      <c r="BG223" s="148">
        <f>IF(N223="zákl. přenesená",J223,0)</f>
        <v>0</v>
      </c>
      <c r="BH223" s="148">
        <f>IF(N223="sníž. přenesená",J223,0)</f>
        <v>0</v>
      </c>
      <c r="BI223" s="148">
        <f>IF(N223="nulová",J223,0)</f>
        <v>0</v>
      </c>
      <c r="BJ223" s="16" t="s">
        <v>81</v>
      </c>
      <c r="BK223" s="148">
        <f>ROUND(I223*H223,2)</f>
        <v>0</v>
      </c>
      <c r="BL223" s="16" t="s">
        <v>283</v>
      </c>
      <c r="BM223" s="147" t="s">
        <v>356</v>
      </c>
    </row>
    <row r="224" spans="2:65" s="13" customFormat="1">
      <c r="B224" s="155"/>
      <c r="D224" s="150" t="s">
        <v>203</v>
      </c>
      <c r="E224" s="156" t="s">
        <v>1</v>
      </c>
      <c r="F224" s="157" t="s">
        <v>357</v>
      </c>
      <c r="H224" s="158">
        <v>86.7</v>
      </c>
      <c r="L224" s="155"/>
      <c r="M224" s="159"/>
      <c r="T224" s="160"/>
      <c r="AT224" s="156" t="s">
        <v>203</v>
      </c>
      <c r="AU224" s="156" t="s">
        <v>83</v>
      </c>
      <c r="AV224" s="13" t="s">
        <v>83</v>
      </c>
      <c r="AW224" s="13" t="s">
        <v>29</v>
      </c>
      <c r="AX224" s="13" t="s">
        <v>81</v>
      </c>
      <c r="AY224" s="156" t="s">
        <v>194</v>
      </c>
    </row>
    <row r="225" spans="2:65" s="1" customFormat="1" ht="24.2" customHeight="1">
      <c r="B225" s="109"/>
      <c r="C225" s="161" t="s">
        <v>358</v>
      </c>
      <c r="D225" s="161" t="s">
        <v>220</v>
      </c>
      <c r="E225" s="162" t="s">
        <v>359</v>
      </c>
      <c r="F225" s="163" t="s">
        <v>360</v>
      </c>
      <c r="G225" s="164" t="s">
        <v>200</v>
      </c>
      <c r="H225" s="165">
        <v>97.103999999999999</v>
      </c>
      <c r="I225" s="166"/>
      <c r="J225" s="166">
        <f>ROUND(I225*H225,2)</f>
        <v>0</v>
      </c>
      <c r="K225" s="167"/>
      <c r="L225" s="168"/>
      <c r="M225" s="169" t="s">
        <v>1</v>
      </c>
      <c r="N225" s="170" t="s">
        <v>38</v>
      </c>
      <c r="O225" s="145">
        <v>0</v>
      </c>
      <c r="P225" s="145">
        <f>O225*H225</f>
        <v>0</v>
      </c>
      <c r="Q225" s="145">
        <v>2.8E-3</v>
      </c>
      <c r="R225" s="145">
        <f>Q225*H225</f>
        <v>0.2718912</v>
      </c>
      <c r="S225" s="145">
        <v>0</v>
      </c>
      <c r="T225" s="146">
        <f>S225*H225</f>
        <v>0</v>
      </c>
      <c r="AR225" s="147" t="s">
        <v>289</v>
      </c>
      <c r="AT225" s="147" t="s">
        <v>220</v>
      </c>
      <c r="AU225" s="147" t="s">
        <v>83</v>
      </c>
      <c r="AY225" s="16" t="s">
        <v>194</v>
      </c>
      <c r="BE225" s="148">
        <f>IF(N225="základní",J225,0)</f>
        <v>0</v>
      </c>
      <c r="BF225" s="148">
        <f>IF(N225="snížená",J225,0)</f>
        <v>0</v>
      </c>
      <c r="BG225" s="148">
        <f>IF(N225="zákl. přenesená",J225,0)</f>
        <v>0</v>
      </c>
      <c r="BH225" s="148">
        <f>IF(N225="sníž. přenesená",J225,0)</f>
        <v>0</v>
      </c>
      <c r="BI225" s="148">
        <f>IF(N225="nulová",J225,0)</f>
        <v>0</v>
      </c>
      <c r="BJ225" s="16" t="s">
        <v>81</v>
      </c>
      <c r="BK225" s="148">
        <f>ROUND(I225*H225,2)</f>
        <v>0</v>
      </c>
      <c r="BL225" s="16" t="s">
        <v>283</v>
      </c>
      <c r="BM225" s="147" t="s">
        <v>361</v>
      </c>
    </row>
    <row r="226" spans="2:65" s="13" customFormat="1">
      <c r="B226" s="155"/>
      <c r="D226" s="150" t="s">
        <v>203</v>
      </c>
      <c r="F226" s="157" t="s">
        <v>362</v>
      </c>
      <c r="H226" s="158">
        <v>97.103999999999999</v>
      </c>
      <c r="L226" s="155"/>
      <c r="M226" s="159"/>
      <c r="T226" s="160"/>
      <c r="AT226" s="156" t="s">
        <v>203</v>
      </c>
      <c r="AU226" s="156" t="s">
        <v>83</v>
      </c>
      <c r="AV226" s="13" t="s">
        <v>83</v>
      </c>
      <c r="AW226" s="13" t="s">
        <v>3</v>
      </c>
      <c r="AX226" s="13" t="s">
        <v>81</v>
      </c>
      <c r="AY226" s="156" t="s">
        <v>194</v>
      </c>
    </row>
    <row r="227" spans="2:65" s="1" customFormat="1" ht="24.2" customHeight="1">
      <c r="B227" s="109"/>
      <c r="C227" s="137" t="s">
        <v>289</v>
      </c>
      <c r="D227" s="137" t="s">
        <v>197</v>
      </c>
      <c r="E227" s="138" t="s">
        <v>363</v>
      </c>
      <c r="F227" s="139" t="s">
        <v>364</v>
      </c>
      <c r="G227" s="140" t="s">
        <v>200</v>
      </c>
      <c r="H227" s="141">
        <v>99.8</v>
      </c>
      <c r="I227" s="142"/>
      <c r="J227" s="142">
        <f>ROUND(I227*H227,2)</f>
        <v>0</v>
      </c>
      <c r="K227" s="143"/>
      <c r="L227" s="28"/>
      <c r="M227" s="144" t="s">
        <v>1</v>
      </c>
      <c r="N227" s="108" t="s">
        <v>38</v>
      </c>
      <c r="O227" s="145">
        <v>0.23100000000000001</v>
      </c>
      <c r="P227" s="145">
        <f>O227*H227</f>
        <v>23.053799999999999</v>
      </c>
      <c r="Q227" s="145">
        <v>2.9999999999999997E-4</v>
      </c>
      <c r="R227" s="145">
        <f>Q227*H227</f>
        <v>2.9939999999999998E-2</v>
      </c>
      <c r="S227" s="145">
        <v>0</v>
      </c>
      <c r="T227" s="146">
        <f>S227*H227</f>
        <v>0</v>
      </c>
      <c r="AR227" s="147" t="s">
        <v>283</v>
      </c>
      <c r="AT227" s="147" t="s">
        <v>197</v>
      </c>
      <c r="AU227" s="147" t="s">
        <v>83</v>
      </c>
      <c r="AY227" s="16" t="s">
        <v>194</v>
      </c>
      <c r="BE227" s="148">
        <f>IF(N227="základní",J227,0)</f>
        <v>0</v>
      </c>
      <c r="BF227" s="148">
        <f>IF(N227="snížená",J227,0)</f>
        <v>0</v>
      </c>
      <c r="BG227" s="148">
        <f>IF(N227="zákl. přenesená",J227,0)</f>
        <v>0</v>
      </c>
      <c r="BH227" s="148">
        <f>IF(N227="sníž. přenesená",J227,0)</f>
        <v>0</v>
      </c>
      <c r="BI227" s="148">
        <f>IF(N227="nulová",J227,0)</f>
        <v>0</v>
      </c>
      <c r="BJ227" s="16" t="s">
        <v>81</v>
      </c>
      <c r="BK227" s="148">
        <f>ROUND(I227*H227,2)</f>
        <v>0</v>
      </c>
      <c r="BL227" s="16" t="s">
        <v>283</v>
      </c>
      <c r="BM227" s="147" t="s">
        <v>365</v>
      </c>
    </row>
    <row r="228" spans="2:65" s="13" customFormat="1">
      <c r="B228" s="155"/>
      <c r="D228" s="150" t="s">
        <v>203</v>
      </c>
      <c r="E228" s="156" t="s">
        <v>1</v>
      </c>
      <c r="F228" s="157" t="s">
        <v>366</v>
      </c>
      <c r="H228" s="158">
        <v>99.8</v>
      </c>
      <c r="L228" s="155"/>
      <c r="M228" s="159"/>
      <c r="T228" s="160"/>
      <c r="AT228" s="156" t="s">
        <v>203</v>
      </c>
      <c r="AU228" s="156" t="s">
        <v>83</v>
      </c>
      <c r="AV228" s="13" t="s">
        <v>83</v>
      </c>
      <c r="AW228" s="13" t="s">
        <v>29</v>
      </c>
      <c r="AX228" s="13" t="s">
        <v>81</v>
      </c>
      <c r="AY228" s="156" t="s">
        <v>194</v>
      </c>
    </row>
    <row r="229" spans="2:65" s="1" customFormat="1" ht="24.2" customHeight="1">
      <c r="B229" s="109"/>
      <c r="C229" s="161" t="s">
        <v>367</v>
      </c>
      <c r="D229" s="161" t="s">
        <v>220</v>
      </c>
      <c r="E229" s="162" t="s">
        <v>368</v>
      </c>
      <c r="F229" s="163" t="s">
        <v>369</v>
      </c>
      <c r="G229" s="164" t="s">
        <v>200</v>
      </c>
      <c r="H229" s="165">
        <v>111.776</v>
      </c>
      <c r="I229" s="166"/>
      <c r="J229" s="166">
        <f>ROUND(I229*H229,2)</f>
        <v>0</v>
      </c>
      <c r="K229" s="167"/>
      <c r="L229" s="168"/>
      <c r="M229" s="169" t="s">
        <v>1</v>
      </c>
      <c r="N229" s="170" t="s">
        <v>38</v>
      </c>
      <c r="O229" s="145">
        <v>0</v>
      </c>
      <c r="P229" s="145">
        <f>O229*H229</f>
        <v>0</v>
      </c>
      <c r="Q229" s="145">
        <v>5.4000000000000003E-3</v>
      </c>
      <c r="R229" s="145">
        <f>Q229*H229</f>
        <v>0.60359039999999997</v>
      </c>
      <c r="S229" s="145">
        <v>0</v>
      </c>
      <c r="T229" s="146">
        <f>S229*H229</f>
        <v>0</v>
      </c>
      <c r="AR229" s="147" t="s">
        <v>289</v>
      </c>
      <c r="AT229" s="147" t="s">
        <v>220</v>
      </c>
      <c r="AU229" s="147" t="s">
        <v>83</v>
      </c>
      <c r="AY229" s="16" t="s">
        <v>194</v>
      </c>
      <c r="BE229" s="148">
        <f>IF(N229="základní",J229,0)</f>
        <v>0</v>
      </c>
      <c r="BF229" s="148">
        <f>IF(N229="snížená",J229,0)</f>
        <v>0</v>
      </c>
      <c r="BG229" s="148">
        <f>IF(N229="zákl. přenesená",J229,0)</f>
        <v>0</v>
      </c>
      <c r="BH229" s="148">
        <f>IF(N229="sníž. přenesená",J229,0)</f>
        <v>0</v>
      </c>
      <c r="BI229" s="148">
        <f>IF(N229="nulová",J229,0)</f>
        <v>0</v>
      </c>
      <c r="BJ229" s="16" t="s">
        <v>81</v>
      </c>
      <c r="BK229" s="148">
        <f>ROUND(I229*H229,2)</f>
        <v>0</v>
      </c>
      <c r="BL229" s="16" t="s">
        <v>283</v>
      </c>
      <c r="BM229" s="147" t="s">
        <v>370</v>
      </c>
    </row>
    <row r="230" spans="2:65" s="13" customFormat="1">
      <c r="B230" s="155"/>
      <c r="D230" s="150" t="s">
        <v>203</v>
      </c>
      <c r="F230" s="157" t="s">
        <v>371</v>
      </c>
      <c r="H230" s="158">
        <v>111.776</v>
      </c>
      <c r="L230" s="155"/>
      <c r="M230" s="159"/>
      <c r="T230" s="160"/>
      <c r="AT230" s="156" t="s">
        <v>203</v>
      </c>
      <c r="AU230" s="156" t="s">
        <v>83</v>
      </c>
      <c r="AV230" s="13" t="s">
        <v>83</v>
      </c>
      <c r="AW230" s="13" t="s">
        <v>3</v>
      </c>
      <c r="AX230" s="13" t="s">
        <v>81</v>
      </c>
      <c r="AY230" s="156" t="s">
        <v>194</v>
      </c>
    </row>
    <row r="231" spans="2:65" s="1" customFormat="1" ht="24.2" customHeight="1">
      <c r="B231" s="109"/>
      <c r="C231" s="137" t="s">
        <v>372</v>
      </c>
      <c r="D231" s="137" t="s">
        <v>197</v>
      </c>
      <c r="E231" s="138" t="s">
        <v>373</v>
      </c>
      <c r="F231" s="139" t="s">
        <v>374</v>
      </c>
      <c r="G231" s="140" t="s">
        <v>200</v>
      </c>
      <c r="H231" s="141">
        <v>116.17</v>
      </c>
      <c r="I231" s="142"/>
      <c r="J231" s="142">
        <f>ROUND(I231*H231,2)</f>
        <v>0</v>
      </c>
      <c r="K231" s="143"/>
      <c r="L231" s="28"/>
      <c r="M231" s="144" t="s">
        <v>1</v>
      </c>
      <c r="N231" s="108" t="s">
        <v>38</v>
      </c>
      <c r="O231" s="145">
        <v>0.111</v>
      </c>
      <c r="P231" s="145">
        <f>O231*H231</f>
        <v>12.894870000000001</v>
      </c>
      <c r="Q231" s="145">
        <v>0</v>
      </c>
      <c r="R231" s="145">
        <f>Q231*H231</f>
        <v>0</v>
      </c>
      <c r="S231" s="145">
        <v>0</v>
      </c>
      <c r="T231" s="146">
        <f>S231*H231</f>
        <v>0</v>
      </c>
      <c r="AR231" s="147" t="s">
        <v>283</v>
      </c>
      <c r="AT231" s="147" t="s">
        <v>197</v>
      </c>
      <c r="AU231" s="147" t="s">
        <v>83</v>
      </c>
      <c r="AY231" s="16" t="s">
        <v>194</v>
      </c>
      <c r="BE231" s="148">
        <f>IF(N231="základní",J231,0)</f>
        <v>0</v>
      </c>
      <c r="BF231" s="148">
        <f>IF(N231="snížená",J231,0)</f>
        <v>0</v>
      </c>
      <c r="BG231" s="148">
        <f>IF(N231="zákl. přenesená",J231,0)</f>
        <v>0</v>
      </c>
      <c r="BH231" s="148">
        <f>IF(N231="sníž. přenesená",J231,0)</f>
        <v>0</v>
      </c>
      <c r="BI231" s="148">
        <f>IF(N231="nulová",J231,0)</f>
        <v>0</v>
      </c>
      <c r="BJ231" s="16" t="s">
        <v>81</v>
      </c>
      <c r="BK231" s="148">
        <f>ROUND(I231*H231,2)</f>
        <v>0</v>
      </c>
      <c r="BL231" s="16" t="s">
        <v>283</v>
      </c>
      <c r="BM231" s="147" t="s">
        <v>375</v>
      </c>
    </row>
    <row r="232" spans="2:65" s="13" customFormat="1">
      <c r="B232" s="155"/>
      <c r="D232" s="150" t="s">
        <v>203</v>
      </c>
      <c r="E232" s="156" t="s">
        <v>1</v>
      </c>
      <c r="F232" s="157" t="s">
        <v>376</v>
      </c>
      <c r="H232" s="158">
        <v>96.91</v>
      </c>
      <c r="L232" s="155"/>
      <c r="M232" s="159"/>
      <c r="T232" s="160"/>
      <c r="AT232" s="156" t="s">
        <v>203</v>
      </c>
      <c r="AU232" s="156" t="s">
        <v>83</v>
      </c>
      <c r="AV232" s="13" t="s">
        <v>83</v>
      </c>
      <c r="AW232" s="13" t="s">
        <v>29</v>
      </c>
      <c r="AX232" s="13" t="s">
        <v>73</v>
      </c>
      <c r="AY232" s="156" t="s">
        <v>194</v>
      </c>
    </row>
    <row r="233" spans="2:65" s="13" customFormat="1">
      <c r="B233" s="155"/>
      <c r="D233" s="150" t="s">
        <v>203</v>
      </c>
      <c r="E233" s="156" t="s">
        <v>1</v>
      </c>
      <c r="F233" s="157" t="s">
        <v>377</v>
      </c>
      <c r="H233" s="158">
        <v>19.260000000000002</v>
      </c>
      <c r="L233" s="155"/>
      <c r="M233" s="159"/>
      <c r="T233" s="160"/>
      <c r="AT233" s="156" t="s">
        <v>203</v>
      </c>
      <c r="AU233" s="156" t="s">
        <v>83</v>
      </c>
      <c r="AV233" s="13" t="s">
        <v>83</v>
      </c>
      <c r="AW233" s="13" t="s">
        <v>29</v>
      </c>
      <c r="AX233" s="13" t="s">
        <v>73</v>
      </c>
      <c r="AY233" s="156" t="s">
        <v>194</v>
      </c>
    </row>
    <row r="234" spans="2:65" s="14" customFormat="1">
      <c r="B234" s="171"/>
      <c r="D234" s="150" t="s">
        <v>203</v>
      </c>
      <c r="E234" s="172" t="s">
        <v>1</v>
      </c>
      <c r="F234" s="173" t="s">
        <v>243</v>
      </c>
      <c r="H234" s="174">
        <v>116.17</v>
      </c>
      <c r="L234" s="171"/>
      <c r="M234" s="175"/>
      <c r="T234" s="176"/>
      <c r="AT234" s="172" t="s">
        <v>203</v>
      </c>
      <c r="AU234" s="172" t="s">
        <v>83</v>
      </c>
      <c r="AV234" s="14" t="s">
        <v>201</v>
      </c>
      <c r="AW234" s="14" t="s">
        <v>29</v>
      </c>
      <c r="AX234" s="14" t="s">
        <v>81</v>
      </c>
      <c r="AY234" s="172" t="s">
        <v>194</v>
      </c>
    </row>
    <row r="235" spans="2:65" s="1" customFormat="1" ht="24.2" customHeight="1">
      <c r="B235" s="109"/>
      <c r="C235" s="161" t="s">
        <v>378</v>
      </c>
      <c r="D235" s="161" t="s">
        <v>220</v>
      </c>
      <c r="E235" s="162" t="s">
        <v>379</v>
      </c>
      <c r="F235" s="163" t="s">
        <v>380</v>
      </c>
      <c r="G235" s="164" t="s">
        <v>200</v>
      </c>
      <c r="H235" s="165">
        <v>130.11000000000001</v>
      </c>
      <c r="I235" s="166"/>
      <c r="J235" s="166">
        <f>ROUND(I235*H235,2)</f>
        <v>0</v>
      </c>
      <c r="K235" s="167"/>
      <c r="L235" s="168"/>
      <c r="M235" s="169" t="s">
        <v>1</v>
      </c>
      <c r="N235" s="170" t="s">
        <v>38</v>
      </c>
      <c r="O235" s="145">
        <v>0</v>
      </c>
      <c r="P235" s="145">
        <f>O235*H235</f>
        <v>0</v>
      </c>
      <c r="Q235" s="145">
        <v>5.4000000000000003E-3</v>
      </c>
      <c r="R235" s="145">
        <f>Q235*H235</f>
        <v>0.70259400000000016</v>
      </c>
      <c r="S235" s="145">
        <v>0</v>
      </c>
      <c r="T235" s="146">
        <f>S235*H235</f>
        <v>0</v>
      </c>
      <c r="AR235" s="147" t="s">
        <v>289</v>
      </c>
      <c r="AT235" s="147" t="s">
        <v>220</v>
      </c>
      <c r="AU235" s="147" t="s">
        <v>83</v>
      </c>
      <c r="AY235" s="16" t="s">
        <v>194</v>
      </c>
      <c r="BE235" s="148">
        <f>IF(N235="základní",J235,0)</f>
        <v>0</v>
      </c>
      <c r="BF235" s="148">
        <f>IF(N235="snížená",J235,0)</f>
        <v>0</v>
      </c>
      <c r="BG235" s="148">
        <f>IF(N235="zákl. přenesená",J235,0)</f>
        <v>0</v>
      </c>
      <c r="BH235" s="148">
        <f>IF(N235="sníž. přenesená",J235,0)</f>
        <v>0</v>
      </c>
      <c r="BI235" s="148">
        <f>IF(N235="nulová",J235,0)</f>
        <v>0</v>
      </c>
      <c r="BJ235" s="16" t="s">
        <v>81</v>
      </c>
      <c r="BK235" s="148">
        <f>ROUND(I235*H235,2)</f>
        <v>0</v>
      </c>
      <c r="BL235" s="16" t="s">
        <v>283</v>
      </c>
      <c r="BM235" s="147" t="s">
        <v>381</v>
      </c>
    </row>
    <row r="236" spans="2:65" s="13" customFormat="1">
      <c r="B236" s="155"/>
      <c r="D236" s="150" t="s">
        <v>203</v>
      </c>
      <c r="F236" s="157" t="s">
        <v>382</v>
      </c>
      <c r="H236" s="158">
        <v>130.11000000000001</v>
      </c>
      <c r="L236" s="155"/>
      <c r="M236" s="159"/>
      <c r="T236" s="160"/>
      <c r="AT236" s="156" t="s">
        <v>203</v>
      </c>
      <c r="AU236" s="156" t="s">
        <v>83</v>
      </c>
      <c r="AV236" s="13" t="s">
        <v>83</v>
      </c>
      <c r="AW236" s="13" t="s">
        <v>3</v>
      </c>
      <c r="AX236" s="13" t="s">
        <v>81</v>
      </c>
      <c r="AY236" s="156" t="s">
        <v>194</v>
      </c>
    </row>
    <row r="237" spans="2:65" s="1" customFormat="1" ht="24.2" customHeight="1">
      <c r="B237" s="109"/>
      <c r="C237" s="137" t="s">
        <v>383</v>
      </c>
      <c r="D237" s="137" t="s">
        <v>197</v>
      </c>
      <c r="E237" s="138" t="s">
        <v>373</v>
      </c>
      <c r="F237" s="139" t="s">
        <v>374</v>
      </c>
      <c r="G237" s="140" t="s">
        <v>200</v>
      </c>
      <c r="H237" s="141">
        <v>19.260000000000002</v>
      </c>
      <c r="I237" s="142"/>
      <c r="J237" s="142">
        <f>ROUND(I237*H237,2)</f>
        <v>0</v>
      </c>
      <c r="K237" s="143"/>
      <c r="L237" s="28"/>
      <c r="M237" s="144" t="s">
        <v>1</v>
      </c>
      <c r="N237" s="108" t="s">
        <v>38</v>
      </c>
      <c r="O237" s="145">
        <v>0.111</v>
      </c>
      <c r="P237" s="145">
        <f>O237*H237</f>
        <v>2.1378600000000003</v>
      </c>
      <c r="Q237" s="145">
        <v>0</v>
      </c>
      <c r="R237" s="145">
        <f>Q237*H237</f>
        <v>0</v>
      </c>
      <c r="S237" s="145">
        <v>0</v>
      </c>
      <c r="T237" s="146">
        <f>S237*H237</f>
        <v>0</v>
      </c>
      <c r="AR237" s="147" t="s">
        <v>283</v>
      </c>
      <c r="AT237" s="147" t="s">
        <v>197</v>
      </c>
      <c r="AU237" s="147" t="s">
        <v>83</v>
      </c>
      <c r="AY237" s="16" t="s">
        <v>194</v>
      </c>
      <c r="BE237" s="148">
        <f>IF(N237="základní",J237,0)</f>
        <v>0</v>
      </c>
      <c r="BF237" s="148">
        <f>IF(N237="snížená",J237,0)</f>
        <v>0</v>
      </c>
      <c r="BG237" s="148">
        <f>IF(N237="zákl. přenesená",J237,0)</f>
        <v>0</v>
      </c>
      <c r="BH237" s="148">
        <f>IF(N237="sníž. přenesená",J237,0)</f>
        <v>0</v>
      </c>
      <c r="BI237" s="148">
        <f>IF(N237="nulová",J237,0)</f>
        <v>0</v>
      </c>
      <c r="BJ237" s="16" t="s">
        <v>81</v>
      </c>
      <c r="BK237" s="148">
        <f>ROUND(I237*H237,2)</f>
        <v>0</v>
      </c>
      <c r="BL237" s="16" t="s">
        <v>283</v>
      </c>
      <c r="BM237" s="147" t="s">
        <v>384</v>
      </c>
    </row>
    <row r="238" spans="2:65" s="13" customFormat="1">
      <c r="B238" s="155"/>
      <c r="D238" s="150" t="s">
        <v>203</v>
      </c>
      <c r="E238" s="156" t="s">
        <v>1</v>
      </c>
      <c r="F238" s="157" t="s">
        <v>377</v>
      </c>
      <c r="H238" s="158">
        <v>19.260000000000002</v>
      </c>
      <c r="L238" s="155"/>
      <c r="M238" s="159"/>
      <c r="T238" s="160"/>
      <c r="AT238" s="156" t="s">
        <v>203</v>
      </c>
      <c r="AU238" s="156" t="s">
        <v>83</v>
      </c>
      <c r="AV238" s="13" t="s">
        <v>83</v>
      </c>
      <c r="AW238" s="13" t="s">
        <v>29</v>
      </c>
      <c r="AX238" s="13" t="s">
        <v>81</v>
      </c>
      <c r="AY238" s="156" t="s">
        <v>194</v>
      </c>
    </row>
    <row r="239" spans="2:65" s="1" customFormat="1" ht="37.9" customHeight="1">
      <c r="B239" s="109"/>
      <c r="C239" s="161" t="s">
        <v>385</v>
      </c>
      <c r="D239" s="161" t="s">
        <v>220</v>
      </c>
      <c r="E239" s="162" t="s">
        <v>386</v>
      </c>
      <c r="F239" s="163" t="s">
        <v>387</v>
      </c>
      <c r="G239" s="164" t="s">
        <v>200</v>
      </c>
      <c r="H239" s="165">
        <v>21.571000000000002</v>
      </c>
      <c r="I239" s="166"/>
      <c r="J239" s="166">
        <f>ROUND(I239*H239,2)</f>
        <v>0</v>
      </c>
      <c r="K239" s="167"/>
      <c r="L239" s="168"/>
      <c r="M239" s="169" t="s">
        <v>1</v>
      </c>
      <c r="N239" s="170" t="s">
        <v>38</v>
      </c>
      <c r="O239" s="145">
        <v>0</v>
      </c>
      <c r="P239" s="145">
        <f>O239*H239</f>
        <v>0</v>
      </c>
      <c r="Q239" s="145">
        <v>4.6000000000000001E-4</v>
      </c>
      <c r="R239" s="145">
        <f>Q239*H239</f>
        <v>9.9226600000000015E-3</v>
      </c>
      <c r="S239" s="145">
        <v>0</v>
      </c>
      <c r="T239" s="146">
        <f>S239*H239</f>
        <v>0</v>
      </c>
      <c r="AR239" s="147" t="s">
        <v>289</v>
      </c>
      <c r="AT239" s="147" t="s">
        <v>220</v>
      </c>
      <c r="AU239" s="147" t="s">
        <v>83</v>
      </c>
      <c r="AY239" s="16" t="s">
        <v>194</v>
      </c>
      <c r="BE239" s="148">
        <f>IF(N239="základní",J239,0)</f>
        <v>0</v>
      </c>
      <c r="BF239" s="148">
        <f>IF(N239="snížená",J239,0)</f>
        <v>0</v>
      </c>
      <c r="BG239" s="148">
        <f>IF(N239="zákl. přenesená",J239,0)</f>
        <v>0</v>
      </c>
      <c r="BH239" s="148">
        <f>IF(N239="sníž. přenesená",J239,0)</f>
        <v>0</v>
      </c>
      <c r="BI239" s="148">
        <f>IF(N239="nulová",J239,0)</f>
        <v>0</v>
      </c>
      <c r="BJ239" s="16" t="s">
        <v>81</v>
      </c>
      <c r="BK239" s="148">
        <f>ROUND(I239*H239,2)</f>
        <v>0</v>
      </c>
      <c r="BL239" s="16" t="s">
        <v>283</v>
      </c>
      <c r="BM239" s="147" t="s">
        <v>388</v>
      </c>
    </row>
    <row r="240" spans="2:65" s="13" customFormat="1">
      <c r="B240" s="155"/>
      <c r="D240" s="150" t="s">
        <v>203</v>
      </c>
      <c r="F240" s="157" t="s">
        <v>389</v>
      </c>
      <c r="H240" s="158">
        <v>21.571000000000002</v>
      </c>
      <c r="L240" s="155"/>
      <c r="M240" s="159"/>
      <c r="T240" s="160"/>
      <c r="AT240" s="156" t="s">
        <v>203</v>
      </c>
      <c r="AU240" s="156" t="s">
        <v>83</v>
      </c>
      <c r="AV240" s="13" t="s">
        <v>83</v>
      </c>
      <c r="AW240" s="13" t="s">
        <v>3</v>
      </c>
      <c r="AX240" s="13" t="s">
        <v>81</v>
      </c>
      <c r="AY240" s="156" t="s">
        <v>194</v>
      </c>
    </row>
    <row r="241" spans="2:65" s="1" customFormat="1" ht="24.2" customHeight="1">
      <c r="B241" s="109"/>
      <c r="C241" s="137" t="s">
        <v>390</v>
      </c>
      <c r="D241" s="137" t="s">
        <v>197</v>
      </c>
      <c r="E241" s="138" t="s">
        <v>373</v>
      </c>
      <c r="F241" s="139" t="s">
        <v>374</v>
      </c>
      <c r="G241" s="140" t="s">
        <v>200</v>
      </c>
      <c r="H241" s="141">
        <v>172.53</v>
      </c>
      <c r="I241" s="142"/>
      <c r="J241" s="142">
        <f>ROUND(I241*H241,2)</f>
        <v>0</v>
      </c>
      <c r="K241" s="143"/>
      <c r="L241" s="28"/>
      <c r="M241" s="144" t="s">
        <v>1</v>
      </c>
      <c r="N241" s="108" t="s">
        <v>38</v>
      </c>
      <c r="O241" s="145">
        <v>0.111</v>
      </c>
      <c r="P241" s="145">
        <f>O241*H241</f>
        <v>19.150829999999999</v>
      </c>
      <c r="Q241" s="145">
        <v>0</v>
      </c>
      <c r="R241" s="145">
        <f>Q241*H241</f>
        <v>0</v>
      </c>
      <c r="S241" s="145">
        <v>0</v>
      </c>
      <c r="T241" s="146">
        <f>S241*H241</f>
        <v>0</v>
      </c>
      <c r="AR241" s="147" t="s">
        <v>283</v>
      </c>
      <c r="AT241" s="147" t="s">
        <v>197</v>
      </c>
      <c r="AU241" s="147" t="s">
        <v>83</v>
      </c>
      <c r="AY241" s="16" t="s">
        <v>194</v>
      </c>
      <c r="BE241" s="148">
        <f>IF(N241="základní",J241,0)</f>
        <v>0</v>
      </c>
      <c r="BF241" s="148">
        <f>IF(N241="snížená",J241,0)</f>
        <v>0</v>
      </c>
      <c r="BG241" s="148">
        <f>IF(N241="zákl. přenesená",J241,0)</f>
        <v>0</v>
      </c>
      <c r="BH241" s="148">
        <f>IF(N241="sníž. přenesená",J241,0)</f>
        <v>0</v>
      </c>
      <c r="BI241" s="148">
        <f>IF(N241="nulová",J241,0)</f>
        <v>0</v>
      </c>
      <c r="BJ241" s="16" t="s">
        <v>81</v>
      </c>
      <c r="BK241" s="148">
        <f>ROUND(I241*H241,2)</f>
        <v>0</v>
      </c>
      <c r="BL241" s="16" t="s">
        <v>283</v>
      </c>
      <c r="BM241" s="147" t="s">
        <v>391</v>
      </c>
    </row>
    <row r="242" spans="2:65" s="13" customFormat="1">
      <c r="B242" s="155"/>
      <c r="D242" s="150" t="s">
        <v>203</v>
      </c>
      <c r="E242" s="156" t="s">
        <v>1</v>
      </c>
      <c r="F242" s="157" t="s">
        <v>263</v>
      </c>
      <c r="H242" s="158">
        <v>145.52000000000001</v>
      </c>
      <c r="L242" s="155"/>
      <c r="M242" s="159"/>
      <c r="T242" s="160"/>
      <c r="AT242" s="156" t="s">
        <v>203</v>
      </c>
      <c r="AU242" s="156" t="s">
        <v>83</v>
      </c>
      <c r="AV242" s="13" t="s">
        <v>83</v>
      </c>
      <c r="AW242" s="13" t="s">
        <v>29</v>
      </c>
      <c r="AX242" s="13" t="s">
        <v>73</v>
      </c>
      <c r="AY242" s="156" t="s">
        <v>194</v>
      </c>
    </row>
    <row r="243" spans="2:65" s="13" customFormat="1">
      <c r="B243" s="155"/>
      <c r="D243" s="150" t="s">
        <v>203</v>
      </c>
      <c r="E243" s="156" t="s">
        <v>1</v>
      </c>
      <c r="F243" s="157" t="s">
        <v>264</v>
      </c>
      <c r="H243" s="158">
        <v>27.01</v>
      </c>
      <c r="L243" s="155"/>
      <c r="M243" s="159"/>
      <c r="T243" s="160"/>
      <c r="AT243" s="156" t="s">
        <v>203</v>
      </c>
      <c r="AU243" s="156" t="s">
        <v>83</v>
      </c>
      <c r="AV243" s="13" t="s">
        <v>83</v>
      </c>
      <c r="AW243" s="13" t="s">
        <v>29</v>
      </c>
      <c r="AX243" s="13" t="s">
        <v>73</v>
      </c>
      <c r="AY243" s="156" t="s">
        <v>194</v>
      </c>
    </row>
    <row r="244" spans="2:65" s="14" customFormat="1">
      <c r="B244" s="171"/>
      <c r="D244" s="150" t="s">
        <v>203</v>
      </c>
      <c r="E244" s="172" t="s">
        <v>1</v>
      </c>
      <c r="F244" s="173" t="s">
        <v>243</v>
      </c>
      <c r="H244" s="174">
        <v>172.53</v>
      </c>
      <c r="L244" s="171"/>
      <c r="M244" s="175"/>
      <c r="T244" s="176"/>
      <c r="AT244" s="172" t="s">
        <v>203</v>
      </c>
      <c r="AU244" s="172" t="s">
        <v>83</v>
      </c>
      <c r="AV244" s="14" t="s">
        <v>201</v>
      </c>
      <c r="AW244" s="14" t="s">
        <v>29</v>
      </c>
      <c r="AX244" s="14" t="s">
        <v>81</v>
      </c>
      <c r="AY244" s="172" t="s">
        <v>194</v>
      </c>
    </row>
    <row r="245" spans="2:65" s="1" customFormat="1" ht="33" customHeight="1">
      <c r="B245" s="109"/>
      <c r="C245" s="161" t="s">
        <v>392</v>
      </c>
      <c r="D245" s="161" t="s">
        <v>220</v>
      </c>
      <c r="E245" s="162" t="s">
        <v>393</v>
      </c>
      <c r="F245" s="163" t="s">
        <v>394</v>
      </c>
      <c r="G245" s="164" t="s">
        <v>200</v>
      </c>
      <c r="H245" s="165">
        <v>193.23400000000001</v>
      </c>
      <c r="I245" s="166"/>
      <c r="J245" s="166">
        <f>ROUND(I245*H245,2)</f>
        <v>0</v>
      </c>
      <c r="K245" s="167"/>
      <c r="L245" s="168"/>
      <c r="M245" s="169" t="s">
        <v>1</v>
      </c>
      <c r="N245" s="170" t="s">
        <v>38</v>
      </c>
      <c r="O245" s="145">
        <v>0</v>
      </c>
      <c r="P245" s="145">
        <f>O245*H245</f>
        <v>0</v>
      </c>
      <c r="Q245" s="145">
        <v>2E-3</v>
      </c>
      <c r="R245" s="145">
        <f>Q245*H245</f>
        <v>0.38646800000000003</v>
      </c>
      <c r="S245" s="145">
        <v>0</v>
      </c>
      <c r="T245" s="146">
        <f>S245*H245</f>
        <v>0</v>
      </c>
      <c r="AR245" s="147" t="s">
        <v>289</v>
      </c>
      <c r="AT245" s="147" t="s">
        <v>220</v>
      </c>
      <c r="AU245" s="147" t="s">
        <v>83</v>
      </c>
      <c r="AY245" s="16" t="s">
        <v>194</v>
      </c>
      <c r="BE245" s="148">
        <f>IF(N245="základní",J245,0)</f>
        <v>0</v>
      </c>
      <c r="BF245" s="148">
        <f>IF(N245="snížená",J245,0)</f>
        <v>0</v>
      </c>
      <c r="BG245" s="148">
        <f>IF(N245="zákl. přenesená",J245,0)</f>
        <v>0</v>
      </c>
      <c r="BH245" s="148">
        <f>IF(N245="sníž. přenesená",J245,0)</f>
        <v>0</v>
      </c>
      <c r="BI245" s="148">
        <f>IF(N245="nulová",J245,0)</f>
        <v>0</v>
      </c>
      <c r="BJ245" s="16" t="s">
        <v>81</v>
      </c>
      <c r="BK245" s="148">
        <f>ROUND(I245*H245,2)</f>
        <v>0</v>
      </c>
      <c r="BL245" s="16" t="s">
        <v>283</v>
      </c>
      <c r="BM245" s="147" t="s">
        <v>395</v>
      </c>
    </row>
    <row r="246" spans="2:65" s="13" customFormat="1">
      <c r="B246" s="155"/>
      <c r="D246" s="150" t="s">
        <v>203</v>
      </c>
      <c r="F246" s="157" t="s">
        <v>396</v>
      </c>
      <c r="H246" s="158">
        <v>193.23400000000001</v>
      </c>
      <c r="L246" s="155"/>
      <c r="M246" s="159"/>
      <c r="T246" s="160"/>
      <c r="AT246" s="156" t="s">
        <v>203</v>
      </c>
      <c r="AU246" s="156" t="s">
        <v>83</v>
      </c>
      <c r="AV246" s="13" t="s">
        <v>83</v>
      </c>
      <c r="AW246" s="13" t="s">
        <v>3</v>
      </c>
      <c r="AX246" s="13" t="s">
        <v>81</v>
      </c>
      <c r="AY246" s="156" t="s">
        <v>194</v>
      </c>
    </row>
    <row r="247" spans="2:65" s="1" customFormat="1" ht="21.75" customHeight="1">
      <c r="B247" s="109"/>
      <c r="C247" s="161" t="s">
        <v>397</v>
      </c>
      <c r="D247" s="161" t="s">
        <v>220</v>
      </c>
      <c r="E247" s="162" t="s">
        <v>398</v>
      </c>
      <c r="F247" s="163" t="s">
        <v>399</v>
      </c>
      <c r="G247" s="164" t="s">
        <v>200</v>
      </c>
      <c r="H247" s="165">
        <v>29.710999999999999</v>
      </c>
      <c r="I247" s="166"/>
      <c r="J247" s="166">
        <f>ROUND(I247*H247,2)</f>
        <v>0</v>
      </c>
      <c r="K247" s="167"/>
      <c r="L247" s="168"/>
      <c r="M247" s="169" t="s">
        <v>1</v>
      </c>
      <c r="N247" s="170" t="s">
        <v>38</v>
      </c>
      <c r="O247" s="145">
        <v>0</v>
      </c>
      <c r="P247" s="145">
        <f>O247*H247</f>
        <v>0</v>
      </c>
      <c r="Q247" s="145">
        <v>2.3E-3</v>
      </c>
      <c r="R247" s="145">
        <f>Q247*H247</f>
        <v>6.8335300000000002E-2</v>
      </c>
      <c r="S247" s="145">
        <v>0</v>
      </c>
      <c r="T247" s="146">
        <f>S247*H247</f>
        <v>0</v>
      </c>
      <c r="AR247" s="147" t="s">
        <v>289</v>
      </c>
      <c r="AT247" s="147" t="s">
        <v>220</v>
      </c>
      <c r="AU247" s="147" t="s">
        <v>83</v>
      </c>
      <c r="AY247" s="16" t="s">
        <v>194</v>
      </c>
      <c r="BE247" s="148">
        <f>IF(N247="základní",J247,0)</f>
        <v>0</v>
      </c>
      <c r="BF247" s="148">
        <f>IF(N247="snížená",J247,0)</f>
        <v>0</v>
      </c>
      <c r="BG247" s="148">
        <f>IF(N247="zákl. přenesená",J247,0)</f>
        <v>0</v>
      </c>
      <c r="BH247" s="148">
        <f>IF(N247="sníž. přenesená",J247,0)</f>
        <v>0</v>
      </c>
      <c r="BI247" s="148">
        <f>IF(N247="nulová",J247,0)</f>
        <v>0</v>
      </c>
      <c r="BJ247" s="16" t="s">
        <v>81</v>
      </c>
      <c r="BK247" s="148">
        <f>ROUND(I247*H247,2)</f>
        <v>0</v>
      </c>
      <c r="BL247" s="16" t="s">
        <v>283</v>
      </c>
      <c r="BM247" s="147" t="s">
        <v>400</v>
      </c>
    </row>
    <row r="248" spans="2:65" s="13" customFormat="1">
      <c r="B248" s="155"/>
      <c r="D248" s="150" t="s">
        <v>203</v>
      </c>
      <c r="E248" s="156" t="s">
        <v>1</v>
      </c>
      <c r="F248" s="157" t="s">
        <v>264</v>
      </c>
      <c r="H248" s="158">
        <v>27.01</v>
      </c>
      <c r="L248" s="155"/>
      <c r="M248" s="159"/>
      <c r="T248" s="160"/>
      <c r="AT248" s="156" t="s">
        <v>203</v>
      </c>
      <c r="AU248" s="156" t="s">
        <v>83</v>
      </c>
      <c r="AV248" s="13" t="s">
        <v>83</v>
      </c>
      <c r="AW248" s="13" t="s">
        <v>29</v>
      </c>
      <c r="AX248" s="13" t="s">
        <v>81</v>
      </c>
      <c r="AY248" s="156" t="s">
        <v>194</v>
      </c>
    </row>
    <row r="249" spans="2:65" s="13" customFormat="1">
      <c r="B249" s="155"/>
      <c r="D249" s="150" t="s">
        <v>203</v>
      </c>
      <c r="F249" s="157" t="s">
        <v>401</v>
      </c>
      <c r="H249" s="158">
        <v>29.710999999999999</v>
      </c>
      <c r="L249" s="155"/>
      <c r="M249" s="159"/>
      <c r="T249" s="160"/>
      <c r="AT249" s="156" t="s">
        <v>203</v>
      </c>
      <c r="AU249" s="156" t="s">
        <v>83</v>
      </c>
      <c r="AV249" s="13" t="s">
        <v>83</v>
      </c>
      <c r="AW249" s="13" t="s">
        <v>3</v>
      </c>
      <c r="AX249" s="13" t="s">
        <v>81</v>
      </c>
      <c r="AY249" s="156" t="s">
        <v>194</v>
      </c>
    </row>
    <row r="250" spans="2:65" s="1" customFormat="1" ht="24.2" customHeight="1">
      <c r="B250" s="109"/>
      <c r="C250" s="137" t="s">
        <v>402</v>
      </c>
      <c r="D250" s="137" t="s">
        <v>197</v>
      </c>
      <c r="E250" s="138" t="s">
        <v>403</v>
      </c>
      <c r="F250" s="139" t="s">
        <v>404</v>
      </c>
      <c r="G250" s="140" t="s">
        <v>200</v>
      </c>
      <c r="H250" s="141">
        <v>45.761000000000003</v>
      </c>
      <c r="I250" s="142"/>
      <c r="J250" s="142">
        <f>ROUND(I250*H250,2)</f>
        <v>0</v>
      </c>
      <c r="K250" s="143"/>
      <c r="L250" s="28"/>
      <c r="M250" s="144" t="s">
        <v>1</v>
      </c>
      <c r="N250" s="108" t="s">
        <v>38</v>
      </c>
      <c r="O250" s="145">
        <v>5.8000000000000003E-2</v>
      </c>
      <c r="P250" s="145">
        <f>O250*H250</f>
        <v>2.6541380000000001</v>
      </c>
      <c r="Q250" s="145">
        <v>2.4000000000000001E-4</v>
      </c>
      <c r="R250" s="145">
        <f>Q250*H250</f>
        <v>1.098264E-2</v>
      </c>
      <c r="S250" s="145">
        <v>0</v>
      </c>
      <c r="T250" s="146">
        <f>S250*H250</f>
        <v>0</v>
      </c>
      <c r="AR250" s="147" t="s">
        <v>283</v>
      </c>
      <c r="AT250" s="147" t="s">
        <v>197</v>
      </c>
      <c r="AU250" s="147" t="s">
        <v>83</v>
      </c>
      <c r="AY250" s="16" t="s">
        <v>194</v>
      </c>
      <c r="BE250" s="148">
        <f>IF(N250="základní",J250,0)</f>
        <v>0</v>
      </c>
      <c r="BF250" s="148">
        <f>IF(N250="snížená",J250,0)</f>
        <v>0</v>
      </c>
      <c r="BG250" s="148">
        <f>IF(N250="zákl. přenesená",J250,0)</f>
        <v>0</v>
      </c>
      <c r="BH250" s="148">
        <f>IF(N250="sníž. přenesená",J250,0)</f>
        <v>0</v>
      </c>
      <c r="BI250" s="148">
        <f>IF(N250="nulová",J250,0)</f>
        <v>0</v>
      </c>
      <c r="BJ250" s="16" t="s">
        <v>81</v>
      </c>
      <c r="BK250" s="148">
        <f>ROUND(I250*H250,2)</f>
        <v>0</v>
      </c>
      <c r="BL250" s="16" t="s">
        <v>283</v>
      </c>
      <c r="BM250" s="147" t="s">
        <v>405</v>
      </c>
    </row>
    <row r="251" spans="2:65" s="13" customFormat="1">
      <c r="B251" s="155"/>
      <c r="D251" s="150" t="s">
        <v>203</v>
      </c>
      <c r="E251" s="156" t="s">
        <v>1</v>
      </c>
      <c r="F251" s="157" t="s">
        <v>406</v>
      </c>
      <c r="H251" s="158">
        <v>45.761000000000003</v>
      </c>
      <c r="L251" s="155"/>
      <c r="M251" s="159"/>
      <c r="T251" s="160"/>
      <c r="AT251" s="156" t="s">
        <v>203</v>
      </c>
      <c r="AU251" s="156" t="s">
        <v>83</v>
      </c>
      <c r="AV251" s="13" t="s">
        <v>83</v>
      </c>
      <c r="AW251" s="13" t="s">
        <v>29</v>
      </c>
      <c r="AX251" s="13" t="s">
        <v>81</v>
      </c>
      <c r="AY251" s="156" t="s">
        <v>194</v>
      </c>
    </row>
    <row r="252" spans="2:65" s="1" customFormat="1" ht="24.2" customHeight="1">
      <c r="B252" s="109"/>
      <c r="C252" s="161" t="s">
        <v>407</v>
      </c>
      <c r="D252" s="161" t="s">
        <v>220</v>
      </c>
      <c r="E252" s="162" t="s">
        <v>408</v>
      </c>
      <c r="F252" s="163" t="s">
        <v>409</v>
      </c>
      <c r="G252" s="164" t="s">
        <v>200</v>
      </c>
      <c r="H252" s="165">
        <v>51.252000000000002</v>
      </c>
      <c r="I252" s="166"/>
      <c r="J252" s="166">
        <f>ROUND(I252*H252,2)</f>
        <v>0</v>
      </c>
      <c r="K252" s="167"/>
      <c r="L252" s="168"/>
      <c r="M252" s="169" t="s">
        <v>1</v>
      </c>
      <c r="N252" s="170" t="s">
        <v>38</v>
      </c>
      <c r="O252" s="145">
        <v>0</v>
      </c>
      <c r="P252" s="145">
        <f>O252*H252</f>
        <v>0</v>
      </c>
      <c r="Q252" s="145">
        <v>3.0000000000000001E-3</v>
      </c>
      <c r="R252" s="145">
        <f>Q252*H252</f>
        <v>0.153756</v>
      </c>
      <c r="S252" s="145">
        <v>0</v>
      </c>
      <c r="T252" s="146">
        <f>S252*H252</f>
        <v>0</v>
      </c>
      <c r="AR252" s="147" t="s">
        <v>289</v>
      </c>
      <c r="AT252" s="147" t="s">
        <v>220</v>
      </c>
      <c r="AU252" s="147" t="s">
        <v>83</v>
      </c>
      <c r="AY252" s="16" t="s">
        <v>194</v>
      </c>
      <c r="BE252" s="148">
        <f>IF(N252="základní",J252,0)</f>
        <v>0</v>
      </c>
      <c r="BF252" s="148">
        <f>IF(N252="snížená",J252,0)</f>
        <v>0</v>
      </c>
      <c r="BG252" s="148">
        <f>IF(N252="zákl. přenesená",J252,0)</f>
        <v>0</v>
      </c>
      <c r="BH252" s="148">
        <f>IF(N252="sníž. přenesená",J252,0)</f>
        <v>0</v>
      </c>
      <c r="BI252" s="148">
        <f>IF(N252="nulová",J252,0)</f>
        <v>0</v>
      </c>
      <c r="BJ252" s="16" t="s">
        <v>81</v>
      </c>
      <c r="BK252" s="148">
        <f>ROUND(I252*H252,2)</f>
        <v>0</v>
      </c>
      <c r="BL252" s="16" t="s">
        <v>283</v>
      </c>
      <c r="BM252" s="147" t="s">
        <v>410</v>
      </c>
    </row>
    <row r="253" spans="2:65" s="13" customFormat="1">
      <c r="B253" s="155"/>
      <c r="D253" s="150" t="s">
        <v>203</v>
      </c>
      <c r="F253" s="157" t="s">
        <v>411</v>
      </c>
      <c r="H253" s="158">
        <v>51.252000000000002</v>
      </c>
      <c r="L253" s="155"/>
      <c r="M253" s="159"/>
      <c r="T253" s="160"/>
      <c r="AT253" s="156" t="s">
        <v>203</v>
      </c>
      <c r="AU253" s="156" t="s">
        <v>83</v>
      </c>
      <c r="AV253" s="13" t="s">
        <v>83</v>
      </c>
      <c r="AW253" s="13" t="s">
        <v>3</v>
      </c>
      <c r="AX253" s="13" t="s">
        <v>81</v>
      </c>
      <c r="AY253" s="156" t="s">
        <v>194</v>
      </c>
    </row>
    <row r="254" spans="2:65" s="1" customFormat="1" ht="24.2" customHeight="1">
      <c r="B254" s="109"/>
      <c r="C254" s="137" t="s">
        <v>412</v>
      </c>
      <c r="D254" s="137" t="s">
        <v>197</v>
      </c>
      <c r="E254" s="138" t="s">
        <v>403</v>
      </c>
      <c r="F254" s="139" t="s">
        <v>404</v>
      </c>
      <c r="G254" s="140" t="s">
        <v>200</v>
      </c>
      <c r="H254" s="141">
        <v>45.761000000000003</v>
      </c>
      <c r="I254" s="142"/>
      <c r="J254" s="142">
        <f>ROUND(I254*H254,2)</f>
        <v>0</v>
      </c>
      <c r="K254" s="143"/>
      <c r="L254" s="28"/>
      <c r="M254" s="144" t="s">
        <v>1</v>
      </c>
      <c r="N254" s="108" t="s">
        <v>38</v>
      </c>
      <c r="O254" s="145">
        <v>5.8000000000000003E-2</v>
      </c>
      <c r="P254" s="145">
        <f>O254*H254</f>
        <v>2.6541380000000001</v>
      </c>
      <c r="Q254" s="145">
        <v>2.4000000000000001E-4</v>
      </c>
      <c r="R254" s="145">
        <f>Q254*H254</f>
        <v>1.098264E-2</v>
      </c>
      <c r="S254" s="145">
        <v>0</v>
      </c>
      <c r="T254" s="146">
        <f>S254*H254</f>
        <v>0</v>
      </c>
      <c r="AR254" s="147" t="s">
        <v>283</v>
      </c>
      <c r="AT254" s="147" t="s">
        <v>197</v>
      </c>
      <c r="AU254" s="147" t="s">
        <v>83</v>
      </c>
      <c r="AY254" s="16" t="s">
        <v>194</v>
      </c>
      <c r="BE254" s="148">
        <f>IF(N254="základní",J254,0)</f>
        <v>0</v>
      </c>
      <c r="BF254" s="148">
        <f>IF(N254="snížená",J254,0)</f>
        <v>0</v>
      </c>
      <c r="BG254" s="148">
        <f>IF(N254="zákl. přenesená",J254,0)</f>
        <v>0</v>
      </c>
      <c r="BH254" s="148">
        <f>IF(N254="sníž. přenesená",J254,0)</f>
        <v>0</v>
      </c>
      <c r="BI254" s="148">
        <f>IF(N254="nulová",J254,0)</f>
        <v>0</v>
      </c>
      <c r="BJ254" s="16" t="s">
        <v>81</v>
      </c>
      <c r="BK254" s="148">
        <f>ROUND(I254*H254,2)</f>
        <v>0</v>
      </c>
      <c r="BL254" s="16" t="s">
        <v>283</v>
      </c>
      <c r="BM254" s="147" t="s">
        <v>413</v>
      </c>
    </row>
    <row r="255" spans="2:65" s="13" customFormat="1">
      <c r="B255" s="155"/>
      <c r="D255" s="150" t="s">
        <v>203</v>
      </c>
      <c r="E255" s="156" t="s">
        <v>1</v>
      </c>
      <c r="F255" s="157" t="s">
        <v>406</v>
      </c>
      <c r="H255" s="158">
        <v>45.761000000000003</v>
      </c>
      <c r="L255" s="155"/>
      <c r="M255" s="159"/>
      <c r="T255" s="160"/>
      <c r="AT255" s="156" t="s">
        <v>203</v>
      </c>
      <c r="AU255" s="156" t="s">
        <v>83</v>
      </c>
      <c r="AV255" s="13" t="s">
        <v>83</v>
      </c>
      <c r="AW255" s="13" t="s">
        <v>29</v>
      </c>
      <c r="AX255" s="13" t="s">
        <v>81</v>
      </c>
      <c r="AY255" s="156" t="s">
        <v>194</v>
      </c>
    </row>
    <row r="256" spans="2:65" s="1" customFormat="1" ht="24.2" customHeight="1">
      <c r="B256" s="109"/>
      <c r="C256" s="161" t="s">
        <v>414</v>
      </c>
      <c r="D256" s="161" t="s">
        <v>220</v>
      </c>
      <c r="E256" s="162" t="s">
        <v>415</v>
      </c>
      <c r="F256" s="163" t="s">
        <v>416</v>
      </c>
      <c r="G256" s="164" t="s">
        <v>200</v>
      </c>
      <c r="H256" s="165">
        <v>51.252000000000002</v>
      </c>
      <c r="I256" s="166"/>
      <c r="J256" s="166">
        <f>ROUND(I256*H256,2)</f>
        <v>0</v>
      </c>
      <c r="K256" s="167"/>
      <c r="L256" s="168"/>
      <c r="M256" s="169" t="s">
        <v>1</v>
      </c>
      <c r="N256" s="170" t="s">
        <v>38</v>
      </c>
      <c r="O256" s="145">
        <v>0</v>
      </c>
      <c r="P256" s="145">
        <f>O256*H256</f>
        <v>0</v>
      </c>
      <c r="Q256" s="145">
        <v>6.0000000000000001E-3</v>
      </c>
      <c r="R256" s="145">
        <f>Q256*H256</f>
        <v>0.30751200000000001</v>
      </c>
      <c r="S256" s="145">
        <v>0</v>
      </c>
      <c r="T256" s="146">
        <f>S256*H256</f>
        <v>0</v>
      </c>
      <c r="AR256" s="147" t="s">
        <v>289</v>
      </c>
      <c r="AT256" s="147" t="s">
        <v>220</v>
      </c>
      <c r="AU256" s="147" t="s">
        <v>83</v>
      </c>
      <c r="AY256" s="16" t="s">
        <v>194</v>
      </c>
      <c r="BE256" s="148">
        <f>IF(N256="základní",J256,0)</f>
        <v>0</v>
      </c>
      <c r="BF256" s="148">
        <f>IF(N256="snížená",J256,0)</f>
        <v>0</v>
      </c>
      <c r="BG256" s="148">
        <f>IF(N256="zákl. přenesená",J256,0)</f>
        <v>0</v>
      </c>
      <c r="BH256" s="148">
        <f>IF(N256="sníž. přenesená",J256,0)</f>
        <v>0</v>
      </c>
      <c r="BI256" s="148">
        <f>IF(N256="nulová",J256,0)</f>
        <v>0</v>
      </c>
      <c r="BJ256" s="16" t="s">
        <v>81</v>
      </c>
      <c r="BK256" s="148">
        <f>ROUND(I256*H256,2)</f>
        <v>0</v>
      </c>
      <c r="BL256" s="16" t="s">
        <v>283</v>
      </c>
      <c r="BM256" s="147" t="s">
        <v>417</v>
      </c>
    </row>
    <row r="257" spans="2:65" s="13" customFormat="1">
      <c r="B257" s="155"/>
      <c r="D257" s="150" t="s">
        <v>203</v>
      </c>
      <c r="F257" s="157" t="s">
        <v>411</v>
      </c>
      <c r="H257" s="158">
        <v>51.252000000000002</v>
      </c>
      <c r="L257" s="155"/>
      <c r="M257" s="159"/>
      <c r="T257" s="160"/>
      <c r="AT257" s="156" t="s">
        <v>203</v>
      </c>
      <c r="AU257" s="156" t="s">
        <v>83</v>
      </c>
      <c r="AV257" s="13" t="s">
        <v>83</v>
      </c>
      <c r="AW257" s="13" t="s">
        <v>3</v>
      </c>
      <c r="AX257" s="13" t="s">
        <v>81</v>
      </c>
      <c r="AY257" s="156" t="s">
        <v>194</v>
      </c>
    </row>
    <row r="258" spans="2:65" s="1" customFormat="1" ht="24.2" customHeight="1">
      <c r="B258" s="109"/>
      <c r="C258" s="137" t="s">
        <v>418</v>
      </c>
      <c r="D258" s="137" t="s">
        <v>197</v>
      </c>
      <c r="E258" s="138" t="s">
        <v>419</v>
      </c>
      <c r="F258" s="139" t="s">
        <v>420</v>
      </c>
      <c r="G258" s="140" t="s">
        <v>200</v>
      </c>
      <c r="H258" s="141">
        <v>96.91</v>
      </c>
      <c r="I258" s="142"/>
      <c r="J258" s="142">
        <f>ROUND(I258*H258,2)</f>
        <v>0</v>
      </c>
      <c r="K258" s="143"/>
      <c r="L258" s="28"/>
      <c r="M258" s="144" t="s">
        <v>1</v>
      </c>
      <c r="N258" s="108" t="s">
        <v>38</v>
      </c>
      <c r="O258" s="145">
        <v>2.5000000000000001E-2</v>
      </c>
      <c r="P258" s="145">
        <f>O258*H258</f>
        <v>2.4227500000000002</v>
      </c>
      <c r="Q258" s="145">
        <v>0</v>
      </c>
      <c r="R258" s="145">
        <f>Q258*H258</f>
        <v>0</v>
      </c>
      <c r="S258" s="145">
        <v>0</v>
      </c>
      <c r="T258" s="146">
        <f>S258*H258</f>
        <v>0</v>
      </c>
      <c r="AR258" s="147" t="s">
        <v>283</v>
      </c>
      <c r="AT258" s="147" t="s">
        <v>197</v>
      </c>
      <c r="AU258" s="147" t="s">
        <v>83</v>
      </c>
      <c r="AY258" s="16" t="s">
        <v>194</v>
      </c>
      <c r="BE258" s="148">
        <f>IF(N258="základní",J258,0)</f>
        <v>0</v>
      </c>
      <c r="BF258" s="148">
        <f>IF(N258="snížená",J258,0)</f>
        <v>0</v>
      </c>
      <c r="BG258" s="148">
        <f>IF(N258="zákl. přenesená",J258,0)</f>
        <v>0</v>
      </c>
      <c r="BH258" s="148">
        <f>IF(N258="sníž. přenesená",J258,0)</f>
        <v>0</v>
      </c>
      <c r="BI258" s="148">
        <f>IF(N258="nulová",J258,0)</f>
        <v>0</v>
      </c>
      <c r="BJ258" s="16" t="s">
        <v>81</v>
      </c>
      <c r="BK258" s="148">
        <f>ROUND(I258*H258,2)</f>
        <v>0</v>
      </c>
      <c r="BL258" s="16" t="s">
        <v>283</v>
      </c>
      <c r="BM258" s="147" t="s">
        <v>421</v>
      </c>
    </row>
    <row r="259" spans="2:65" s="13" customFormat="1">
      <c r="B259" s="155"/>
      <c r="D259" s="150" t="s">
        <v>203</v>
      </c>
      <c r="E259" s="156" t="s">
        <v>1</v>
      </c>
      <c r="F259" s="157" t="s">
        <v>376</v>
      </c>
      <c r="H259" s="158">
        <v>96.91</v>
      </c>
      <c r="L259" s="155"/>
      <c r="M259" s="159"/>
      <c r="T259" s="160"/>
      <c r="AT259" s="156" t="s">
        <v>203</v>
      </c>
      <c r="AU259" s="156" t="s">
        <v>83</v>
      </c>
      <c r="AV259" s="13" t="s">
        <v>83</v>
      </c>
      <c r="AW259" s="13" t="s">
        <v>29</v>
      </c>
      <c r="AX259" s="13" t="s">
        <v>81</v>
      </c>
      <c r="AY259" s="156" t="s">
        <v>194</v>
      </c>
    </row>
    <row r="260" spans="2:65" s="1" customFormat="1" ht="24.2" customHeight="1">
      <c r="B260" s="109"/>
      <c r="C260" s="161" t="s">
        <v>422</v>
      </c>
      <c r="D260" s="161" t="s">
        <v>220</v>
      </c>
      <c r="E260" s="162" t="s">
        <v>423</v>
      </c>
      <c r="F260" s="163" t="s">
        <v>424</v>
      </c>
      <c r="G260" s="164" t="s">
        <v>200</v>
      </c>
      <c r="H260" s="165">
        <v>116.292</v>
      </c>
      <c r="I260" s="166"/>
      <c r="J260" s="166">
        <f>ROUND(I260*H260,2)</f>
        <v>0</v>
      </c>
      <c r="K260" s="167"/>
      <c r="L260" s="168"/>
      <c r="M260" s="169" t="s">
        <v>1</v>
      </c>
      <c r="N260" s="170" t="s">
        <v>38</v>
      </c>
      <c r="O260" s="145">
        <v>0</v>
      </c>
      <c r="P260" s="145">
        <f>O260*H260</f>
        <v>0</v>
      </c>
      <c r="Q260" s="145">
        <v>6.0999999999999997E-4</v>
      </c>
      <c r="R260" s="145">
        <f>Q260*H260</f>
        <v>7.0938119999999993E-2</v>
      </c>
      <c r="S260" s="145">
        <v>0</v>
      </c>
      <c r="T260" s="146">
        <f>S260*H260</f>
        <v>0</v>
      </c>
      <c r="AR260" s="147" t="s">
        <v>289</v>
      </c>
      <c r="AT260" s="147" t="s">
        <v>220</v>
      </c>
      <c r="AU260" s="147" t="s">
        <v>83</v>
      </c>
      <c r="AY260" s="16" t="s">
        <v>194</v>
      </c>
      <c r="BE260" s="148">
        <f>IF(N260="základní",J260,0)</f>
        <v>0</v>
      </c>
      <c r="BF260" s="148">
        <f>IF(N260="snížená",J260,0)</f>
        <v>0</v>
      </c>
      <c r="BG260" s="148">
        <f>IF(N260="zákl. přenesená",J260,0)</f>
        <v>0</v>
      </c>
      <c r="BH260" s="148">
        <f>IF(N260="sníž. přenesená",J260,0)</f>
        <v>0</v>
      </c>
      <c r="BI260" s="148">
        <f>IF(N260="nulová",J260,0)</f>
        <v>0</v>
      </c>
      <c r="BJ260" s="16" t="s">
        <v>81</v>
      </c>
      <c r="BK260" s="148">
        <f>ROUND(I260*H260,2)</f>
        <v>0</v>
      </c>
      <c r="BL260" s="16" t="s">
        <v>283</v>
      </c>
      <c r="BM260" s="147" t="s">
        <v>425</v>
      </c>
    </row>
    <row r="261" spans="2:65" s="13" customFormat="1">
      <c r="B261" s="155"/>
      <c r="D261" s="150" t="s">
        <v>203</v>
      </c>
      <c r="F261" s="157" t="s">
        <v>426</v>
      </c>
      <c r="H261" s="158">
        <v>116.292</v>
      </c>
      <c r="L261" s="155"/>
      <c r="M261" s="159"/>
      <c r="T261" s="160"/>
      <c r="AT261" s="156" t="s">
        <v>203</v>
      </c>
      <c r="AU261" s="156" t="s">
        <v>83</v>
      </c>
      <c r="AV261" s="13" t="s">
        <v>83</v>
      </c>
      <c r="AW261" s="13" t="s">
        <v>3</v>
      </c>
      <c r="AX261" s="13" t="s">
        <v>81</v>
      </c>
      <c r="AY261" s="156" t="s">
        <v>194</v>
      </c>
    </row>
    <row r="262" spans="2:65" s="1" customFormat="1" ht="24.2" customHeight="1">
      <c r="B262" s="109"/>
      <c r="C262" s="137" t="s">
        <v>427</v>
      </c>
      <c r="D262" s="137" t="s">
        <v>197</v>
      </c>
      <c r="E262" s="138" t="s">
        <v>428</v>
      </c>
      <c r="F262" s="139" t="s">
        <v>429</v>
      </c>
      <c r="G262" s="140" t="s">
        <v>251</v>
      </c>
      <c r="H262" s="141">
        <v>2.6269999999999998</v>
      </c>
      <c r="I262" s="142"/>
      <c r="J262" s="142">
        <f>ROUND(I262*H262,2)</f>
        <v>0</v>
      </c>
      <c r="K262" s="143"/>
      <c r="L262" s="28"/>
      <c r="M262" s="144" t="s">
        <v>1</v>
      </c>
      <c r="N262" s="108" t="s">
        <v>38</v>
      </c>
      <c r="O262" s="145">
        <v>1.8089999999999999</v>
      </c>
      <c r="P262" s="145">
        <f>O262*H262</f>
        <v>4.7522429999999991</v>
      </c>
      <c r="Q262" s="145">
        <v>0</v>
      </c>
      <c r="R262" s="145">
        <f>Q262*H262</f>
        <v>0</v>
      </c>
      <c r="S262" s="145">
        <v>0</v>
      </c>
      <c r="T262" s="146">
        <f>S262*H262</f>
        <v>0</v>
      </c>
      <c r="AR262" s="147" t="s">
        <v>283</v>
      </c>
      <c r="AT262" s="147" t="s">
        <v>197</v>
      </c>
      <c r="AU262" s="147" t="s">
        <v>83</v>
      </c>
      <c r="AY262" s="16" t="s">
        <v>194</v>
      </c>
      <c r="BE262" s="148">
        <f>IF(N262="základní",J262,0)</f>
        <v>0</v>
      </c>
      <c r="BF262" s="148">
        <f>IF(N262="snížená",J262,0)</f>
        <v>0</v>
      </c>
      <c r="BG262" s="148">
        <f>IF(N262="zákl. přenesená",J262,0)</f>
        <v>0</v>
      </c>
      <c r="BH262" s="148">
        <f>IF(N262="sníž. přenesená",J262,0)</f>
        <v>0</v>
      </c>
      <c r="BI262" s="148">
        <f>IF(N262="nulová",J262,0)</f>
        <v>0</v>
      </c>
      <c r="BJ262" s="16" t="s">
        <v>81</v>
      </c>
      <c r="BK262" s="148">
        <f>ROUND(I262*H262,2)</f>
        <v>0</v>
      </c>
      <c r="BL262" s="16" t="s">
        <v>283</v>
      </c>
      <c r="BM262" s="147" t="s">
        <v>430</v>
      </c>
    </row>
    <row r="263" spans="2:65" s="11" customFormat="1" ht="22.9" customHeight="1">
      <c r="B263" s="126"/>
      <c r="D263" s="127" t="s">
        <v>72</v>
      </c>
      <c r="E263" s="135" t="s">
        <v>431</v>
      </c>
      <c r="F263" s="135" t="s">
        <v>432</v>
      </c>
      <c r="J263" s="136">
        <f>BK263</f>
        <v>0</v>
      </c>
      <c r="L263" s="126"/>
      <c r="M263" s="130"/>
      <c r="P263" s="131">
        <f>SUM(P264:P267)</f>
        <v>12.5</v>
      </c>
      <c r="R263" s="131">
        <f>SUM(R264:R267)</f>
        <v>8.8249999999999995E-2</v>
      </c>
      <c r="T263" s="132">
        <f>SUM(T264:T267)</f>
        <v>0</v>
      </c>
      <c r="AR263" s="127" t="s">
        <v>83</v>
      </c>
      <c r="AT263" s="133" t="s">
        <v>72</v>
      </c>
      <c r="AU263" s="133" t="s">
        <v>81</v>
      </c>
      <c r="AY263" s="127" t="s">
        <v>194</v>
      </c>
      <c r="BK263" s="134">
        <f>SUM(BK264:BK267)</f>
        <v>0</v>
      </c>
    </row>
    <row r="264" spans="2:65" s="1" customFormat="1" ht="24.2" customHeight="1">
      <c r="B264" s="109"/>
      <c r="C264" s="137" t="s">
        <v>433</v>
      </c>
      <c r="D264" s="137" t="s">
        <v>197</v>
      </c>
      <c r="E264" s="138" t="s">
        <v>434</v>
      </c>
      <c r="F264" s="139" t="s">
        <v>435</v>
      </c>
      <c r="G264" s="140" t="s">
        <v>436</v>
      </c>
      <c r="H264" s="141">
        <v>5</v>
      </c>
      <c r="I264" s="142"/>
      <c r="J264" s="142">
        <f>ROUND(I264*H264,2)</f>
        <v>0</v>
      </c>
      <c r="K264" s="143"/>
      <c r="L264" s="28"/>
      <c r="M264" s="144" t="s">
        <v>1</v>
      </c>
      <c r="N264" s="108" t="s">
        <v>38</v>
      </c>
      <c r="O264" s="145">
        <v>2.5</v>
      </c>
      <c r="P264" s="145">
        <f>O264*H264</f>
        <v>12.5</v>
      </c>
      <c r="Q264" s="145">
        <v>1.7649999999999999E-2</v>
      </c>
      <c r="R264" s="145">
        <f>Q264*H264</f>
        <v>8.8249999999999995E-2</v>
      </c>
      <c r="S264" s="145">
        <v>0</v>
      </c>
      <c r="T264" s="146">
        <f>S264*H264</f>
        <v>0</v>
      </c>
      <c r="AR264" s="147" t="s">
        <v>283</v>
      </c>
      <c r="AT264" s="147" t="s">
        <v>197</v>
      </c>
      <c r="AU264" s="147" t="s">
        <v>83</v>
      </c>
      <c r="AY264" s="16" t="s">
        <v>194</v>
      </c>
      <c r="BE264" s="148">
        <f>IF(N264="základní",J264,0)</f>
        <v>0</v>
      </c>
      <c r="BF264" s="148">
        <f>IF(N264="snížená",J264,0)</f>
        <v>0</v>
      </c>
      <c r="BG264" s="148">
        <f>IF(N264="zákl. přenesená",J264,0)</f>
        <v>0</v>
      </c>
      <c r="BH264" s="148">
        <f>IF(N264="sníž. přenesená",J264,0)</f>
        <v>0</v>
      </c>
      <c r="BI264" s="148">
        <f>IF(N264="nulová",J264,0)</f>
        <v>0</v>
      </c>
      <c r="BJ264" s="16" t="s">
        <v>81</v>
      </c>
      <c r="BK264" s="148">
        <f>ROUND(I264*H264,2)</f>
        <v>0</v>
      </c>
      <c r="BL264" s="16" t="s">
        <v>283</v>
      </c>
      <c r="BM264" s="147" t="s">
        <v>437</v>
      </c>
    </row>
    <row r="265" spans="2:65" s="13" customFormat="1">
      <c r="B265" s="155"/>
      <c r="D265" s="150" t="s">
        <v>203</v>
      </c>
      <c r="E265" s="156" t="s">
        <v>1</v>
      </c>
      <c r="F265" s="157" t="s">
        <v>438</v>
      </c>
      <c r="H265" s="158">
        <v>3</v>
      </c>
      <c r="L265" s="155"/>
      <c r="M265" s="159"/>
      <c r="T265" s="160"/>
      <c r="AT265" s="156" t="s">
        <v>203</v>
      </c>
      <c r="AU265" s="156" t="s">
        <v>83</v>
      </c>
      <c r="AV265" s="13" t="s">
        <v>83</v>
      </c>
      <c r="AW265" s="13" t="s">
        <v>29</v>
      </c>
      <c r="AX265" s="13" t="s">
        <v>73</v>
      </c>
      <c r="AY265" s="156" t="s">
        <v>194</v>
      </c>
    </row>
    <row r="266" spans="2:65" s="13" customFormat="1">
      <c r="B266" s="155"/>
      <c r="D266" s="150" t="s">
        <v>203</v>
      </c>
      <c r="E266" s="156" t="s">
        <v>1</v>
      </c>
      <c r="F266" s="157" t="s">
        <v>439</v>
      </c>
      <c r="H266" s="158">
        <v>2</v>
      </c>
      <c r="L266" s="155"/>
      <c r="M266" s="159"/>
      <c r="T266" s="160"/>
      <c r="AT266" s="156" t="s">
        <v>203</v>
      </c>
      <c r="AU266" s="156" t="s">
        <v>83</v>
      </c>
      <c r="AV266" s="13" t="s">
        <v>83</v>
      </c>
      <c r="AW266" s="13" t="s">
        <v>29</v>
      </c>
      <c r="AX266" s="13" t="s">
        <v>73</v>
      </c>
      <c r="AY266" s="156" t="s">
        <v>194</v>
      </c>
    </row>
    <row r="267" spans="2:65" s="14" customFormat="1">
      <c r="B267" s="171"/>
      <c r="D267" s="150" t="s">
        <v>203</v>
      </c>
      <c r="E267" s="172" t="s">
        <v>1</v>
      </c>
      <c r="F267" s="173" t="s">
        <v>243</v>
      </c>
      <c r="H267" s="174">
        <v>5</v>
      </c>
      <c r="L267" s="171"/>
      <c r="M267" s="175"/>
      <c r="T267" s="176"/>
      <c r="AT267" s="172" t="s">
        <v>203</v>
      </c>
      <c r="AU267" s="172" t="s">
        <v>83</v>
      </c>
      <c r="AV267" s="14" t="s">
        <v>201</v>
      </c>
      <c r="AW267" s="14" t="s">
        <v>29</v>
      </c>
      <c r="AX267" s="14" t="s">
        <v>81</v>
      </c>
      <c r="AY267" s="172" t="s">
        <v>194</v>
      </c>
    </row>
    <row r="268" spans="2:65" s="11" customFormat="1" ht="22.9" customHeight="1">
      <c r="B268" s="126"/>
      <c r="D268" s="127" t="s">
        <v>72</v>
      </c>
      <c r="E268" s="135" t="s">
        <v>440</v>
      </c>
      <c r="F268" s="135" t="s">
        <v>441</v>
      </c>
      <c r="J268" s="136">
        <f>BK268</f>
        <v>0</v>
      </c>
      <c r="L268" s="126"/>
      <c r="M268" s="130"/>
      <c r="P268" s="131">
        <f>SUM(P269:P290)</f>
        <v>268.25591900000006</v>
      </c>
      <c r="R268" s="131">
        <f>SUM(R269:R290)</f>
        <v>10.402708279999999</v>
      </c>
      <c r="T268" s="132">
        <f>SUM(T269:T290)</f>
        <v>0</v>
      </c>
      <c r="AR268" s="127" t="s">
        <v>83</v>
      </c>
      <c r="AT268" s="133" t="s">
        <v>72</v>
      </c>
      <c r="AU268" s="133" t="s">
        <v>81</v>
      </c>
      <c r="AY268" s="127" t="s">
        <v>194</v>
      </c>
      <c r="BK268" s="134">
        <f>SUM(BK269:BK290)</f>
        <v>0</v>
      </c>
    </row>
    <row r="269" spans="2:65" s="1" customFormat="1" ht="24.2" customHeight="1">
      <c r="B269" s="109"/>
      <c r="C269" s="137" t="s">
        <v>442</v>
      </c>
      <c r="D269" s="137" t="s">
        <v>197</v>
      </c>
      <c r="E269" s="138" t="s">
        <v>443</v>
      </c>
      <c r="F269" s="139" t="s">
        <v>444</v>
      </c>
      <c r="G269" s="140" t="s">
        <v>200</v>
      </c>
      <c r="H269" s="141">
        <v>76.89</v>
      </c>
      <c r="I269" s="142"/>
      <c r="J269" s="142">
        <f>ROUND(I269*H269,2)</f>
        <v>0</v>
      </c>
      <c r="K269" s="143"/>
      <c r="L269" s="28"/>
      <c r="M269" s="144" t="s">
        <v>1</v>
      </c>
      <c r="N269" s="108" t="s">
        <v>38</v>
      </c>
      <c r="O269" s="145">
        <v>0.48799999999999999</v>
      </c>
      <c r="P269" s="145">
        <f>O269*H269</f>
        <v>37.522320000000001</v>
      </c>
      <c r="Q269" s="145">
        <v>0</v>
      </c>
      <c r="R269" s="145">
        <f>Q269*H269</f>
        <v>0</v>
      </c>
      <c r="S269" s="145">
        <v>0</v>
      </c>
      <c r="T269" s="146">
        <f>S269*H269</f>
        <v>0</v>
      </c>
      <c r="AR269" s="147" t="s">
        <v>283</v>
      </c>
      <c r="AT269" s="147" t="s">
        <v>197</v>
      </c>
      <c r="AU269" s="147" t="s">
        <v>83</v>
      </c>
      <c r="AY269" s="16" t="s">
        <v>194</v>
      </c>
      <c r="BE269" s="148">
        <f>IF(N269="základní",J269,0)</f>
        <v>0</v>
      </c>
      <c r="BF269" s="148">
        <f>IF(N269="snížená",J269,0)</f>
        <v>0</v>
      </c>
      <c r="BG269" s="148">
        <f>IF(N269="zákl. přenesená",J269,0)</f>
        <v>0</v>
      </c>
      <c r="BH269" s="148">
        <f>IF(N269="sníž. přenesená",J269,0)</f>
        <v>0</v>
      </c>
      <c r="BI269" s="148">
        <f>IF(N269="nulová",J269,0)</f>
        <v>0</v>
      </c>
      <c r="BJ269" s="16" t="s">
        <v>81</v>
      </c>
      <c r="BK269" s="148">
        <f>ROUND(I269*H269,2)</f>
        <v>0</v>
      </c>
      <c r="BL269" s="16" t="s">
        <v>283</v>
      </c>
      <c r="BM269" s="147" t="s">
        <v>445</v>
      </c>
    </row>
    <row r="270" spans="2:65" s="13" customFormat="1">
      <c r="B270" s="155"/>
      <c r="D270" s="150" t="s">
        <v>203</v>
      </c>
      <c r="E270" s="156" t="s">
        <v>1</v>
      </c>
      <c r="F270" s="157" t="s">
        <v>446</v>
      </c>
      <c r="H270" s="158">
        <v>76.89</v>
      </c>
      <c r="L270" s="155"/>
      <c r="M270" s="159"/>
      <c r="T270" s="160"/>
      <c r="AT270" s="156" t="s">
        <v>203</v>
      </c>
      <c r="AU270" s="156" t="s">
        <v>83</v>
      </c>
      <c r="AV270" s="13" t="s">
        <v>83</v>
      </c>
      <c r="AW270" s="13" t="s">
        <v>29</v>
      </c>
      <c r="AX270" s="13" t="s">
        <v>81</v>
      </c>
      <c r="AY270" s="156" t="s">
        <v>194</v>
      </c>
    </row>
    <row r="271" spans="2:65" s="1" customFormat="1" ht="16.5" customHeight="1">
      <c r="B271" s="109"/>
      <c r="C271" s="161" t="s">
        <v>447</v>
      </c>
      <c r="D271" s="161" t="s">
        <v>220</v>
      </c>
      <c r="E271" s="162" t="s">
        <v>448</v>
      </c>
      <c r="F271" s="163" t="s">
        <v>449</v>
      </c>
      <c r="G271" s="164" t="s">
        <v>450</v>
      </c>
      <c r="H271" s="165">
        <v>368.70299999999997</v>
      </c>
      <c r="I271" s="166"/>
      <c r="J271" s="166">
        <f>ROUND(I271*H271,2)</f>
        <v>0</v>
      </c>
      <c r="K271" s="167"/>
      <c r="L271" s="168"/>
      <c r="M271" s="169" t="s">
        <v>1</v>
      </c>
      <c r="N271" s="170" t="s">
        <v>38</v>
      </c>
      <c r="O271" s="145">
        <v>0</v>
      </c>
      <c r="P271" s="145">
        <f>O271*H271</f>
        <v>0</v>
      </c>
      <c r="Q271" s="145">
        <v>1.6000000000000001E-3</v>
      </c>
      <c r="R271" s="145">
        <f>Q271*H271</f>
        <v>0.58992480000000003</v>
      </c>
      <c r="S271" s="145">
        <v>0</v>
      </c>
      <c r="T271" s="146">
        <f>S271*H271</f>
        <v>0</v>
      </c>
      <c r="AR271" s="147" t="s">
        <v>289</v>
      </c>
      <c r="AT271" s="147" t="s">
        <v>220</v>
      </c>
      <c r="AU271" s="147" t="s">
        <v>83</v>
      </c>
      <c r="AY271" s="16" t="s">
        <v>194</v>
      </c>
      <c r="BE271" s="148">
        <f>IF(N271="základní",J271,0)</f>
        <v>0</v>
      </c>
      <c r="BF271" s="148">
        <f>IF(N271="snížená",J271,0)</f>
        <v>0</v>
      </c>
      <c r="BG271" s="148">
        <f>IF(N271="zákl. přenesená",J271,0)</f>
        <v>0</v>
      </c>
      <c r="BH271" s="148">
        <f>IF(N271="sníž. přenesená",J271,0)</f>
        <v>0</v>
      </c>
      <c r="BI271" s="148">
        <f>IF(N271="nulová",J271,0)</f>
        <v>0</v>
      </c>
      <c r="BJ271" s="16" t="s">
        <v>81</v>
      </c>
      <c r="BK271" s="148">
        <f>ROUND(I271*H271,2)</f>
        <v>0</v>
      </c>
      <c r="BL271" s="16" t="s">
        <v>283</v>
      </c>
      <c r="BM271" s="147" t="s">
        <v>451</v>
      </c>
    </row>
    <row r="272" spans="2:65" s="13" customFormat="1">
      <c r="B272" s="155"/>
      <c r="D272" s="150" t="s">
        <v>203</v>
      </c>
      <c r="F272" s="157" t="s">
        <v>452</v>
      </c>
      <c r="H272" s="158">
        <v>368.70299999999997</v>
      </c>
      <c r="L272" s="155"/>
      <c r="M272" s="159"/>
      <c r="T272" s="160"/>
      <c r="AT272" s="156" t="s">
        <v>203</v>
      </c>
      <c r="AU272" s="156" t="s">
        <v>83</v>
      </c>
      <c r="AV272" s="13" t="s">
        <v>83</v>
      </c>
      <c r="AW272" s="13" t="s">
        <v>3</v>
      </c>
      <c r="AX272" s="13" t="s">
        <v>81</v>
      </c>
      <c r="AY272" s="156" t="s">
        <v>194</v>
      </c>
    </row>
    <row r="273" spans="2:65" s="1" customFormat="1" ht="24.2" customHeight="1">
      <c r="B273" s="109"/>
      <c r="C273" s="137" t="s">
        <v>453</v>
      </c>
      <c r="D273" s="137" t="s">
        <v>197</v>
      </c>
      <c r="E273" s="138" t="s">
        <v>454</v>
      </c>
      <c r="F273" s="139" t="s">
        <v>455</v>
      </c>
      <c r="G273" s="140" t="s">
        <v>450</v>
      </c>
      <c r="H273" s="141">
        <v>76.89</v>
      </c>
      <c r="I273" s="142"/>
      <c r="J273" s="142">
        <f>ROUND(I273*H273,2)</f>
        <v>0</v>
      </c>
      <c r="K273" s="143"/>
      <c r="L273" s="28"/>
      <c r="M273" s="144" t="s">
        <v>1</v>
      </c>
      <c r="N273" s="108" t="s">
        <v>38</v>
      </c>
      <c r="O273" s="145">
        <v>0.13300000000000001</v>
      </c>
      <c r="P273" s="145">
        <f>O273*H273</f>
        <v>10.226370000000001</v>
      </c>
      <c r="Q273" s="145">
        <v>8.9999999999999998E-4</v>
      </c>
      <c r="R273" s="145">
        <f>Q273*H273</f>
        <v>6.9200999999999999E-2</v>
      </c>
      <c r="S273" s="145">
        <v>0</v>
      </c>
      <c r="T273" s="146">
        <f>S273*H273</f>
        <v>0</v>
      </c>
      <c r="AR273" s="147" t="s">
        <v>283</v>
      </c>
      <c r="AT273" s="147" t="s">
        <v>197</v>
      </c>
      <c r="AU273" s="147" t="s">
        <v>83</v>
      </c>
      <c r="AY273" s="16" t="s">
        <v>194</v>
      </c>
      <c r="BE273" s="148">
        <f>IF(N273="základní",J273,0)</f>
        <v>0</v>
      </c>
      <c r="BF273" s="148">
        <f>IF(N273="snížená",J273,0)</f>
        <v>0</v>
      </c>
      <c r="BG273" s="148">
        <f>IF(N273="zákl. přenesená",J273,0)</f>
        <v>0</v>
      </c>
      <c r="BH273" s="148">
        <f>IF(N273="sníž. přenesená",J273,0)</f>
        <v>0</v>
      </c>
      <c r="BI273" s="148">
        <f>IF(N273="nulová",J273,0)</f>
        <v>0</v>
      </c>
      <c r="BJ273" s="16" t="s">
        <v>81</v>
      </c>
      <c r="BK273" s="148">
        <f>ROUND(I273*H273,2)</f>
        <v>0</v>
      </c>
      <c r="BL273" s="16" t="s">
        <v>283</v>
      </c>
      <c r="BM273" s="147" t="s">
        <v>456</v>
      </c>
    </row>
    <row r="274" spans="2:65" s="1" customFormat="1" ht="24.2" customHeight="1">
      <c r="B274" s="109"/>
      <c r="C274" s="137" t="s">
        <v>457</v>
      </c>
      <c r="D274" s="137" t="s">
        <v>197</v>
      </c>
      <c r="E274" s="138" t="s">
        <v>458</v>
      </c>
      <c r="F274" s="139" t="s">
        <v>459</v>
      </c>
      <c r="G274" s="140" t="s">
        <v>200</v>
      </c>
      <c r="H274" s="141">
        <v>76.89</v>
      </c>
      <c r="I274" s="142"/>
      <c r="J274" s="142">
        <f>ROUND(I274*H274,2)</f>
        <v>0</v>
      </c>
      <c r="K274" s="143"/>
      <c r="L274" s="28"/>
      <c r="M274" s="144" t="s">
        <v>1</v>
      </c>
      <c r="N274" s="108" t="s">
        <v>38</v>
      </c>
      <c r="O274" s="145">
        <v>0.34200000000000003</v>
      </c>
      <c r="P274" s="145">
        <f>O274*H274</f>
        <v>26.296380000000003</v>
      </c>
      <c r="Q274" s="145">
        <v>5.9000000000000003E-4</v>
      </c>
      <c r="R274" s="145">
        <f>Q274*H274</f>
        <v>4.5365100000000005E-2</v>
      </c>
      <c r="S274" s="145">
        <v>0</v>
      </c>
      <c r="T274" s="146">
        <f>S274*H274</f>
        <v>0</v>
      </c>
      <c r="AR274" s="147" t="s">
        <v>283</v>
      </c>
      <c r="AT274" s="147" t="s">
        <v>197</v>
      </c>
      <c r="AU274" s="147" t="s">
        <v>83</v>
      </c>
      <c r="AY274" s="16" t="s">
        <v>194</v>
      </c>
      <c r="BE274" s="148">
        <f>IF(N274="základní",J274,0)</f>
        <v>0</v>
      </c>
      <c r="BF274" s="148">
        <f>IF(N274="snížená",J274,0)</f>
        <v>0</v>
      </c>
      <c r="BG274" s="148">
        <f>IF(N274="zákl. přenesená",J274,0)</f>
        <v>0</v>
      </c>
      <c r="BH274" s="148">
        <f>IF(N274="sníž. přenesená",J274,0)</f>
        <v>0</v>
      </c>
      <c r="BI274" s="148">
        <f>IF(N274="nulová",J274,0)</f>
        <v>0</v>
      </c>
      <c r="BJ274" s="16" t="s">
        <v>81</v>
      </c>
      <c r="BK274" s="148">
        <f>ROUND(I274*H274,2)</f>
        <v>0</v>
      </c>
      <c r="BL274" s="16" t="s">
        <v>283</v>
      </c>
      <c r="BM274" s="147" t="s">
        <v>460</v>
      </c>
    </row>
    <row r="275" spans="2:65" s="13" customFormat="1">
      <c r="B275" s="155"/>
      <c r="D275" s="150" t="s">
        <v>203</v>
      </c>
      <c r="E275" s="156" t="s">
        <v>1</v>
      </c>
      <c r="F275" s="157" t="s">
        <v>446</v>
      </c>
      <c r="H275" s="158">
        <v>76.89</v>
      </c>
      <c r="L275" s="155"/>
      <c r="M275" s="159"/>
      <c r="T275" s="160"/>
      <c r="AT275" s="156" t="s">
        <v>203</v>
      </c>
      <c r="AU275" s="156" t="s">
        <v>83</v>
      </c>
      <c r="AV275" s="13" t="s">
        <v>83</v>
      </c>
      <c r="AW275" s="13" t="s">
        <v>29</v>
      </c>
      <c r="AX275" s="13" t="s">
        <v>81</v>
      </c>
      <c r="AY275" s="156" t="s">
        <v>194</v>
      </c>
    </row>
    <row r="276" spans="2:65" s="1" customFormat="1" ht="21.75" customHeight="1">
      <c r="B276" s="109"/>
      <c r="C276" s="161" t="s">
        <v>461</v>
      </c>
      <c r="D276" s="161" t="s">
        <v>220</v>
      </c>
      <c r="E276" s="162" t="s">
        <v>462</v>
      </c>
      <c r="F276" s="163" t="s">
        <v>463</v>
      </c>
      <c r="G276" s="164" t="s">
        <v>450</v>
      </c>
      <c r="H276" s="165">
        <v>607.43100000000004</v>
      </c>
      <c r="I276" s="166"/>
      <c r="J276" s="166">
        <f>ROUND(I276*H276,2)</f>
        <v>0</v>
      </c>
      <c r="K276" s="167"/>
      <c r="L276" s="168"/>
      <c r="M276" s="169" t="s">
        <v>1</v>
      </c>
      <c r="N276" s="170" t="s">
        <v>38</v>
      </c>
      <c r="O276" s="145">
        <v>0</v>
      </c>
      <c r="P276" s="145">
        <f>O276*H276</f>
        <v>0</v>
      </c>
      <c r="Q276" s="145">
        <v>2.9499999999999999E-3</v>
      </c>
      <c r="R276" s="145">
        <f>Q276*H276</f>
        <v>1.79192145</v>
      </c>
      <c r="S276" s="145">
        <v>0</v>
      </c>
      <c r="T276" s="146">
        <f>S276*H276</f>
        <v>0</v>
      </c>
      <c r="AR276" s="147" t="s">
        <v>289</v>
      </c>
      <c r="AT276" s="147" t="s">
        <v>220</v>
      </c>
      <c r="AU276" s="147" t="s">
        <v>83</v>
      </c>
      <c r="AY276" s="16" t="s">
        <v>194</v>
      </c>
      <c r="BE276" s="148">
        <f>IF(N276="základní",J276,0)</f>
        <v>0</v>
      </c>
      <c r="BF276" s="148">
        <f>IF(N276="snížená",J276,0)</f>
        <v>0</v>
      </c>
      <c r="BG276" s="148">
        <f>IF(N276="zákl. přenesená",J276,0)</f>
        <v>0</v>
      </c>
      <c r="BH276" s="148">
        <f>IF(N276="sníž. přenesená",J276,0)</f>
        <v>0</v>
      </c>
      <c r="BI276" s="148">
        <f>IF(N276="nulová",J276,0)</f>
        <v>0</v>
      </c>
      <c r="BJ276" s="16" t="s">
        <v>81</v>
      </c>
      <c r="BK276" s="148">
        <f>ROUND(I276*H276,2)</f>
        <v>0</v>
      </c>
      <c r="BL276" s="16" t="s">
        <v>283</v>
      </c>
      <c r="BM276" s="147" t="s">
        <v>464</v>
      </c>
    </row>
    <row r="277" spans="2:65" s="13" customFormat="1">
      <c r="B277" s="155"/>
      <c r="D277" s="150" t="s">
        <v>203</v>
      </c>
      <c r="F277" s="157" t="s">
        <v>465</v>
      </c>
      <c r="H277" s="158">
        <v>607.43100000000004</v>
      </c>
      <c r="L277" s="155"/>
      <c r="M277" s="159"/>
      <c r="T277" s="160"/>
      <c r="AT277" s="156" t="s">
        <v>203</v>
      </c>
      <c r="AU277" s="156" t="s">
        <v>83</v>
      </c>
      <c r="AV277" s="13" t="s">
        <v>83</v>
      </c>
      <c r="AW277" s="13" t="s">
        <v>3</v>
      </c>
      <c r="AX277" s="13" t="s">
        <v>81</v>
      </c>
      <c r="AY277" s="156" t="s">
        <v>194</v>
      </c>
    </row>
    <row r="278" spans="2:65" s="1" customFormat="1" ht="16.5" customHeight="1">
      <c r="B278" s="109"/>
      <c r="C278" s="137" t="s">
        <v>466</v>
      </c>
      <c r="D278" s="137" t="s">
        <v>197</v>
      </c>
      <c r="E278" s="138" t="s">
        <v>467</v>
      </c>
      <c r="F278" s="139" t="s">
        <v>468</v>
      </c>
      <c r="G278" s="140" t="s">
        <v>450</v>
      </c>
      <c r="H278" s="141">
        <v>39.872999999999998</v>
      </c>
      <c r="I278" s="142"/>
      <c r="J278" s="142">
        <f>ROUND(I278*H278,2)</f>
        <v>0</v>
      </c>
      <c r="K278" s="143"/>
      <c r="L278" s="28"/>
      <c r="M278" s="144" t="s">
        <v>1</v>
      </c>
      <c r="N278" s="108" t="s">
        <v>38</v>
      </c>
      <c r="O278" s="145">
        <v>0.11</v>
      </c>
      <c r="P278" s="145">
        <f>O278*H278</f>
        <v>4.3860299999999999</v>
      </c>
      <c r="Q278" s="145">
        <v>1.0000000000000001E-5</v>
      </c>
      <c r="R278" s="145">
        <f>Q278*H278</f>
        <v>3.9873000000000003E-4</v>
      </c>
      <c r="S278" s="145">
        <v>0</v>
      </c>
      <c r="T278" s="146">
        <f>S278*H278</f>
        <v>0</v>
      </c>
      <c r="AR278" s="147" t="s">
        <v>283</v>
      </c>
      <c r="AT278" s="147" t="s">
        <v>197</v>
      </c>
      <c r="AU278" s="147" t="s">
        <v>83</v>
      </c>
      <c r="AY278" s="16" t="s">
        <v>194</v>
      </c>
      <c r="BE278" s="148">
        <f>IF(N278="základní",J278,0)</f>
        <v>0</v>
      </c>
      <c r="BF278" s="148">
        <f>IF(N278="snížená",J278,0)</f>
        <v>0</v>
      </c>
      <c r="BG278" s="148">
        <f>IF(N278="zákl. přenesená",J278,0)</f>
        <v>0</v>
      </c>
      <c r="BH278" s="148">
        <f>IF(N278="sníž. přenesená",J278,0)</f>
        <v>0</v>
      </c>
      <c r="BI278" s="148">
        <f>IF(N278="nulová",J278,0)</f>
        <v>0</v>
      </c>
      <c r="BJ278" s="16" t="s">
        <v>81</v>
      </c>
      <c r="BK278" s="148">
        <f>ROUND(I278*H278,2)</f>
        <v>0</v>
      </c>
      <c r="BL278" s="16" t="s">
        <v>283</v>
      </c>
      <c r="BM278" s="147" t="s">
        <v>469</v>
      </c>
    </row>
    <row r="279" spans="2:65" s="12" customFormat="1">
      <c r="B279" s="149"/>
      <c r="D279" s="150" t="s">
        <v>203</v>
      </c>
      <c r="E279" s="151" t="s">
        <v>1</v>
      </c>
      <c r="F279" s="152" t="s">
        <v>204</v>
      </c>
      <c r="H279" s="151" t="s">
        <v>1</v>
      </c>
      <c r="L279" s="149"/>
      <c r="M279" s="153"/>
      <c r="T279" s="154"/>
      <c r="AT279" s="151" t="s">
        <v>203</v>
      </c>
      <c r="AU279" s="151" t="s">
        <v>83</v>
      </c>
      <c r="AV279" s="12" t="s">
        <v>81</v>
      </c>
      <c r="AW279" s="12" t="s">
        <v>29</v>
      </c>
      <c r="AX279" s="12" t="s">
        <v>73</v>
      </c>
      <c r="AY279" s="151" t="s">
        <v>194</v>
      </c>
    </row>
    <row r="280" spans="2:65" s="12" customFormat="1">
      <c r="B280" s="149"/>
      <c r="D280" s="150" t="s">
        <v>203</v>
      </c>
      <c r="E280" s="151" t="s">
        <v>1</v>
      </c>
      <c r="F280" s="152" t="s">
        <v>470</v>
      </c>
      <c r="H280" s="151" t="s">
        <v>1</v>
      </c>
      <c r="L280" s="149"/>
      <c r="M280" s="153"/>
      <c r="T280" s="154"/>
      <c r="AT280" s="151" t="s">
        <v>203</v>
      </c>
      <c r="AU280" s="151" t="s">
        <v>83</v>
      </c>
      <c r="AV280" s="12" t="s">
        <v>81</v>
      </c>
      <c r="AW280" s="12" t="s">
        <v>29</v>
      </c>
      <c r="AX280" s="12" t="s">
        <v>73</v>
      </c>
      <c r="AY280" s="151" t="s">
        <v>194</v>
      </c>
    </row>
    <row r="281" spans="2:65" s="13" customFormat="1">
      <c r="B281" s="155"/>
      <c r="D281" s="150" t="s">
        <v>203</v>
      </c>
      <c r="E281" s="156" t="s">
        <v>1</v>
      </c>
      <c r="F281" s="157" t="s">
        <v>145</v>
      </c>
      <c r="H281" s="158">
        <v>39.872999999999998</v>
      </c>
      <c r="L281" s="155"/>
      <c r="M281" s="159"/>
      <c r="T281" s="160"/>
      <c r="AT281" s="156" t="s">
        <v>203</v>
      </c>
      <c r="AU281" s="156" t="s">
        <v>83</v>
      </c>
      <c r="AV281" s="13" t="s">
        <v>83</v>
      </c>
      <c r="AW281" s="13" t="s">
        <v>29</v>
      </c>
      <c r="AX281" s="13" t="s">
        <v>81</v>
      </c>
      <c r="AY281" s="156" t="s">
        <v>194</v>
      </c>
    </row>
    <row r="282" spans="2:65" s="1" customFormat="1" ht="16.5" customHeight="1">
      <c r="B282" s="109"/>
      <c r="C282" s="161" t="s">
        <v>471</v>
      </c>
      <c r="D282" s="161" t="s">
        <v>220</v>
      </c>
      <c r="E282" s="162" t="s">
        <v>472</v>
      </c>
      <c r="F282" s="163" t="s">
        <v>473</v>
      </c>
      <c r="G282" s="164" t="s">
        <v>450</v>
      </c>
      <c r="H282" s="165">
        <v>43.86</v>
      </c>
      <c r="I282" s="166"/>
      <c r="J282" s="166">
        <f>ROUND(I282*H282,2)</f>
        <v>0</v>
      </c>
      <c r="K282" s="167"/>
      <c r="L282" s="168"/>
      <c r="M282" s="169" t="s">
        <v>1</v>
      </c>
      <c r="N282" s="170" t="s">
        <v>38</v>
      </c>
      <c r="O282" s="145">
        <v>0</v>
      </c>
      <c r="P282" s="145">
        <f>O282*H282</f>
        <v>0</v>
      </c>
      <c r="Q282" s="145">
        <v>1.3500000000000001E-3</v>
      </c>
      <c r="R282" s="145">
        <f>Q282*H282</f>
        <v>5.9211E-2</v>
      </c>
      <c r="S282" s="145">
        <v>0</v>
      </c>
      <c r="T282" s="146">
        <f>S282*H282</f>
        <v>0</v>
      </c>
      <c r="AR282" s="147" t="s">
        <v>289</v>
      </c>
      <c r="AT282" s="147" t="s">
        <v>220</v>
      </c>
      <c r="AU282" s="147" t="s">
        <v>83</v>
      </c>
      <c r="AY282" s="16" t="s">
        <v>194</v>
      </c>
      <c r="BE282" s="148">
        <f>IF(N282="základní",J282,0)</f>
        <v>0</v>
      </c>
      <c r="BF282" s="148">
        <f>IF(N282="snížená",J282,0)</f>
        <v>0</v>
      </c>
      <c r="BG282" s="148">
        <f>IF(N282="zákl. přenesená",J282,0)</f>
        <v>0</v>
      </c>
      <c r="BH282" s="148">
        <f>IF(N282="sníž. přenesená",J282,0)</f>
        <v>0</v>
      </c>
      <c r="BI282" s="148">
        <f>IF(N282="nulová",J282,0)</f>
        <v>0</v>
      </c>
      <c r="BJ282" s="16" t="s">
        <v>81</v>
      </c>
      <c r="BK282" s="148">
        <f>ROUND(I282*H282,2)</f>
        <v>0</v>
      </c>
      <c r="BL282" s="16" t="s">
        <v>283</v>
      </c>
      <c r="BM282" s="147" t="s">
        <v>474</v>
      </c>
    </row>
    <row r="283" spans="2:65" s="13" customFormat="1">
      <c r="B283" s="155"/>
      <c r="D283" s="150" t="s">
        <v>203</v>
      </c>
      <c r="F283" s="157" t="s">
        <v>475</v>
      </c>
      <c r="H283" s="158">
        <v>43.86</v>
      </c>
      <c r="L283" s="155"/>
      <c r="M283" s="159"/>
      <c r="T283" s="160"/>
      <c r="AT283" s="156" t="s">
        <v>203</v>
      </c>
      <c r="AU283" s="156" t="s">
        <v>83</v>
      </c>
      <c r="AV283" s="13" t="s">
        <v>83</v>
      </c>
      <c r="AW283" s="13" t="s">
        <v>3</v>
      </c>
      <c r="AX283" s="13" t="s">
        <v>81</v>
      </c>
      <c r="AY283" s="156" t="s">
        <v>194</v>
      </c>
    </row>
    <row r="284" spans="2:65" s="1" customFormat="1" ht="21.75" customHeight="1">
      <c r="B284" s="109"/>
      <c r="C284" s="137" t="s">
        <v>476</v>
      </c>
      <c r="D284" s="137" t="s">
        <v>197</v>
      </c>
      <c r="E284" s="138" t="s">
        <v>477</v>
      </c>
      <c r="F284" s="139" t="s">
        <v>478</v>
      </c>
      <c r="G284" s="140" t="s">
        <v>200</v>
      </c>
      <c r="H284" s="141">
        <v>173.83</v>
      </c>
      <c r="I284" s="142"/>
      <c r="J284" s="142">
        <f>ROUND(I284*H284,2)</f>
        <v>0</v>
      </c>
      <c r="K284" s="143"/>
      <c r="L284" s="28"/>
      <c r="M284" s="144" t="s">
        <v>1</v>
      </c>
      <c r="N284" s="108" t="s">
        <v>38</v>
      </c>
      <c r="O284" s="145">
        <v>0.70399999999999996</v>
      </c>
      <c r="P284" s="145">
        <f>O284*H284</f>
        <v>122.37632000000001</v>
      </c>
      <c r="Q284" s="145">
        <v>0</v>
      </c>
      <c r="R284" s="145">
        <f>Q284*H284</f>
        <v>0</v>
      </c>
      <c r="S284" s="145">
        <v>0</v>
      </c>
      <c r="T284" s="146">
        <f>S284*H284</f>
        <v>0</v>
      </c>
      <c r="AR284" s="147" t="s">
        <v>283</v>
      </c>
      <c r="AT284" s="147" t="s">
        <v>197</v>
      </c>
      <c r="AU284" s="147" t="s">
        <v>83</v>
      </c>
      <c r="AY284" s="16" t="s">
        <v>194</v>
      </c>
      <c r="BE284" s="148">
        <f>IF(N284="základní",J284,0)</f>
        <v>0</v>
      </c>
      <c r="BF284" s="148">
        <f>IF(N284="snížená",J284,0)</f>
        <v>0</v>
      </c>
      <c r="BG284" s="148">
        <f>IF(N284="zákl. přenesená",J284,0)</f>
        <v>0</v>
      </c>
      <c r="BH284" s="148">
        <f>IF(N284="sníž. přenesená",J284,0)</f>
        <v>0</v>
      </c>
      <c r="BI284" s="148">
        <f>IF(N284="nulová",J284,0)</f>
        <v>0</v>
      </c>
      <c r="BJ284" s="16" t="s">
        <v>81</v>
      </c>
      <c r="BK284" s="148">
        <f>ROUND(I284*H284,2)</f>
        <v>0</v>
      </c>
      <c r="BL284" s="16" t="s">
        <v>283</v>
      </c>
      <c r="BM284" s="147" t="s">
        <v>479</v>
      </c>
    </row>
    <row r="285" spans="2:65" s="13" customFormat="1">
      <c r="B285" s="155"/>
      <c r="D285" s="150" t="s">
        <v>203</v>
      </c>
      <c r="E285" s="156" t="s">
        <v>1</v>
      </c>
      <c r="F285" s="157" t="s">
        <v>480</v>
      </c>
      <c r="H285" s="158">
        <v>173.83</v>
      </c>
      <c r="L285" s="155"/>
      <c r="M285" s="159"/>
      <c r="T285" s="160"/>
      <c r="AT285" s="156" t="s">
        <v>203</v>
      </c>
      <c r="AU285" s="156" t="s">
        <v>83</v>
      </c>
      <c r="AV285" s="13" t="s">
        <v>83</v>
      </c>
      <c r="AW285" s="13" t="s">
        <v>29</v>
      </c>
      <c r="AX285" s="13" t="s">
        <v>81</v>
      </c>
      <c r="AY285" s="156" t="s">
        <v>194</v>
      </c>
    </row>
    <row r="286" spans="2:65" s="1" customFormat="1" ht="16.5" customHeight="1">
      <c r="B286" s="109"/>
      <c r="C286" s="161" t="s">
        <v>481</v>
      </c>
      <c r="D286" s="161" t="s">
        <v>220</v>
      </c>
      <c r="E286" s="162" t="s">
        <v>482</v>
      </c>
      <c r="F286" s="163" t="s">
        <v>483</v>
      </c>
      <c r="G286" s="164" t="s">
        <v>200</v>
      </c>
      <c r="H286" s="165">
        <v>191.21299999999999</v>
      </c>
      <c r="I286" s="166"/>
      <c r="J286" s="166">
        <f>ROUND(I286*H286,2)</f>
        <v>0</v>
      </c>
      <c r="K286" s="167"/>
      <c r="L286" s="168"/>
      <c r="M286" s="169" t="s">
        <v>1</v>
      </c>
      <c r="N286" s="170" t="s">
        <v>38</v>
      </c>
      <c r="O286" s="145">
        <v>0</v>
      </c>
      <c r="P286" s="145">
        <f>O286*H286</f>
        <v>0</v>
      </c>
      <c r="Q286" s="145">
        <v>0.04</v>
      </c>
      <c r="R286" s="145">
        <f>Q286*H286</f>
        <v>7.6485199999999995</v>
      </c>
      <c r="S286" s="145">
        <v>0</v>
      </c>
      <c r="T286" s="146">
        <f>S286*H286</f>
        <v>0</v>
      </c>
      <c r="AR286" s="147" t="s">
        <v>289</v>
      </c>
      <c r="AT286" s="147" t="s">
        <v>220</v>
      </c>
      <c r="AU286" s="147" t="s">
        <v>83</v>
      </c>
      <c r="AY286" s="16" t="s">
        <v>194</v>
      </c>
      <c r="BE286" s="148">
        <f>IF(N286="základní",J286,0)</f>
        <v>0</v>
      </c>
      <c r="BF286" s="148">
        <f>IF(N286="snížená",J286,0)</f>
        <v>0</v>
      </c>
      <c r="BG286" s="148">
        <f>IF(N286="zákl. přenesená",J286,0)</f>
        <v>0</v>
      </c>
      <c r="BH286" s="148">
        <f>IF(N286="sníž. přenesená",J286,0)</f>
        <v>0</v>
      </c>
      <c r="BI286" s="148">
        <f>IF(N286="nulová",J286,0)</f>
        <v>0</v>
      </c>
      <c r="BJ286" s="16" t="s">
        <v>81</v>
      </c>
      <c r="BK286" s="148">
        <f>ROUND(I286*H286,2)</f>
        <v>0</v>
      </c>
      <c r="BL286" s="16" t="s">
        <v>283</v>
      </c>
      <c r="BM286" s="147" t="s">
        <v>484</v>
      </c>
    </row>
    <row r="287" spans="2:65" s="13" customFormat="1">
      <c r="B287" s="155"/>
      <c r="D287" s="150" t="s">
        <v>203</v>
      </c>
      <c r="F287" s="157" t="s">
        <v>485</v>
      </c>
      <c r="H287" s="158">
        <v>191.21299999999999</v>
      </c>
      <c r="L287" s="155"/>
      <c r="M287" s="159"/>
      <c r="T287" s="160"/>
      <c r="AT287" s="156" t="s">
        <v>203</v>
      </c>
      <c r="AU287" s="156" t="s">
        <v>83</v>
      </c>
      <c r="AV287" s="13" t="s">
        <v>83</v>
      </c>
      <c r="AW287" s="13" t="s">
        <v>3</v>
      </c>
      <c r="AX287" s="13" t="s">
        <v>81</v>
      </c>
      <c r="AY287" s="156" t="s">
        <v>194</v>
      </c>
    </row>
    <row r="288" spans="2:65" s="1" customFormat="1" ht="24.2" customHeight="1">
      <c r="B288" s="109"/>
      <c r="C288" s="137" t="s">
        <v>486</v>
      </c>
      <c r="D288" s="137" t="s">
        <v>197</v>
      </c>
      <c r="E288" s="138" t="s">
        <v>487</v>
      </c>
      <c r="F288" s="139" t="s">
        <v>488</v>
      </c>
      <c r="G288" s="140" t="s">
        <v>200</v>
      </c>
      <c r="H288" s="141">
        <v>173.83</v>
      </c>
      <c r="I288" s="142"/>
      <c r="J288" s="142">
        <f>ROUND(I288*H288,2)</f>
        <v>0</v>
      </c>
      <c r="K288" s="143"/>
      <c r="L288" s="28"/>
      <c r="M288" s="144" t="s">
        <v>1</v>
      </c>
      <c r="N288" s="108" t="s">
        <v>38</v>
      </c>
      <c r="O288" s="145">
        <v>0.246</v>
      </c>
      <c r="P288" s="145">
        <f>O288*H288</f>
        <v>42.762180000000001</v>
      </c>
      <c r="Q288" s="145">
        <v>1.14E-3</v>
      </c>
      <c r="R288" s="145">
        <f>Q288*H288</f>
        <v>0.19816620000000001</v>
      </c>
      <c r="S288" s="145">
        <v>0</v>
      </c>
      <c r="T288" s="146">
        <f>S288*H288</f>
        <v>0</v>
      </c>
      <c r="AR288" s="147" t="s">
        <v>283</v>
      </c>
      <c r="AT288" s="147" t="s">
        <v>197</v>
      </c>
      <c r="AU288" s="147" t="s">
        <v>83</v>
      </c>
      <c r="AY288" s="16" t="s">
        <v>194</v>
      </c>
      <c r="BE288" s="148">
        <f>IF(N288="základní",J288,0)</f>
        <v>0</v>
      </c>
      <c r="BF288" s="148">
        <f>IF(N288="snížená",J288,0)</f>
        <v>0</v>
      </c>
      <c r="BG288" s="148">
        <f>IF(N288="zákl. přenesená",J288,0)</f>
        <v>0</v>
      </c>
      <c r="BH288" s="148">
        <f>IF(N288="sníž. přenesená",J288,0)</f>
        <v>0</v>
      </c>
      <c r="BI288" s="148">
        <f>IF(N288="nulová",J288,0)</f>
        <v>0</v>
      </c>
      <c r="BJ288" s="16" t="s">
        <v>81</v>
      </c>
      <c r="BK288" s="148">
        <f>ROUND(I288*H288,2)</f>
        <v>0</v>
      </c>
      <c r="BL288" s="16" t="s">
        <v>283</v>
      </c>
      <c r="BM288" s="147" t="s">
        <v>489</v>
      </c>
    </row>
    <row r="289" spans="2:65" s="13" customFormat="1">
      <c r="B289" s="155"/>
      <c r="D289" s="150" t="s">
        <v>203</v>
      </c>
      <c r="E289" s="156" t="s">
        <v>1</v>
      </c>
      <c r="F289" s="157" t="s">
        <v>490</v>
      </c>
      <c r="H289" s="158">
        <v>173.83</v>
      </c>
      <c r="L289" s="155"/>
      <c r="M289" s="159"/>
      <c r="T289" s="160"/>
      <c r="AT289" s="156" t="s">
        <v>203</v>
      </c>
      <c r="AU289" s="156" t="s">
        <v>83</v>
      </c>
      <c r="AV289" s="13" t="s">
        <v>83</v>
      </c>
      <c r="AW289" s="13" t="s">
        <v>29</v>
      </c>
      <c r="AX289" s="13" t="s">
        <v>81</v>
      </c>
      <c r="AY289" s="156" t="s">
        <v>194</v>
      </c>
    </row>
    <row r="290" spans="2:65" s="1" customFormat="1" ht="24.2" customHeight="1">
      <c r="B290" s="109"/>
      <c r="C290" s="137" t="s">
        <v>491</v>
      </c>
      <c r="D290" s="137" t="s">
        <v>197</v>
      </c>
      <c r="E290" s="138" t="s">
        <v>492</v>
      </c>
      <c r="F290" s="139" t="s">
        <v>493</v>
      </c>
      <c r="G290" s="140" t="s">
        <v>251</v>
      </c>
      <c r="H290" s="141">
        <v>10.403</v>
      </c>
      <c r="I290" s="142"/>
      <c r="J290" s="142">
        <f>ROUND(I290*H290,2)</f>
        <v>0</v>
      </c>
      <c r="K290" s="143"/>
      <c r="L290" s="28"/>
      <c r="M290" s="144" t="s">
        <v>1</v>
      </c>
      <c r="N290" s="108" t="s">
        <v>38</v>
      </c>
      <c r="O290" s="145">
        <v>2.3730000000000002</v>
      </c>
      <c r="P290" s="145">
        <f>O290*H290</f>
        <v>24.686319000000005</v>
      </c>
      <c r="Q290" s="145">
        <v>0</v>
      </c>
      <c r="R290" s="145">
        <f>Q290*H290</f>
        <v>0</v>
      </c>
      <c r="S290" s="145">
        <v>0</v>
      </c>
      <c r="T290" s="146">
        <f>S290*H290</f>
        <v>0</v>
      </c>
      <c r="AR290" s="147" t="s">
        <v>283</v>
      </c>
      <c r="AT290" s="147" t="s">
        <v>197</v>
      </c>
      <c r="AU290" s="147" t="s">
        <v>83</v>
      </c>
      <c r="AY290" s="16" t="s">
        <v>194</v>
      </c>
      <c r="BE290" s="148">
        <f>IF(N290="základní",J290,0)</f>
        <v>0</v>
      </c>
      <c r="BF290" s="148">
        <f>IF(N290="snížená",J290,0)</f>
        <v>0</v>
      </c>
      <c r="BG290" s="148">
        <f>IF(N290="zákl. přenesená",J290,0)</f>
        <v>0</v>
      </c>
      <c r="BH290" s="148">
        <f>IF(N290="sníž. přenesená",J290,0)</f>
        <v>0</v>
      </c>
      <c r="BI290" s="148">
        <f>IF(N290="nulová",J290,0)</f>
        <v>0</v>
      </c>
      <c r="BJ290" s="16" t="s">
        <v>81</v>
      </c>
      <c r="BK290" s="148">
        <f>ROUND(I290*H290,2)</f>
        <v>0</v>
      </c>
      <c r="BL290" s="16" t="s">
        <v>283</v>
      </c>
      <c r="BM290" s="147" t="s">
        <v>494</v>
      </c>
    </row>
    <row r="291" spans="2:65" s="11" customFormat="1" ht="22.9" customHeight="1">
      <c r="B291" s="126"/>
      <c r="D291" s="127" t="s">
        <v>72</v>
      </c>
      <c r="E291" s="135" t="s">
        <v>495</v>
      </c>
      <c r="F291" s="135" t="s">
        <v>496</v>
      </c>
      <c r="J291" s="136">
        <f>BK291</f>
        <v>0</v>
      </c>
      <c r="L291" s="126"/>
      <c r="M291" s="130"/>
      <c r="P291" s="131">
        <f>SUM(P292:P338)</f>
        <v>543.92764</v>
      </c>
      <c r="R291" s="131">
        <f>SUM(R292:R338)</f>
        <v>28.129573040000004</v>
      </c>
      <c r="T291" s="132">
        <f>SUM(T292:T338)</f>
        <v>0</v>
      </c>
      <c r="AR291" s="127" t="s">
        <v>83</v>
      </c>
      <c r="AT291" s="133" t="s">
        <v>72</v>
      </c>
      <c r="AU291" s="133" t="s">
        <v>81</v>
      </c>
      <c r="AY291" s="127" t="s">
        <v>194</v>
      </c>
      <c r="BK291" s="134">
        <f>SUM(BK292:BK338)</f>
        <v>0</v>
      </c>
    </row>
    <row r="292" spans="2:65" s="1" customFormat="1" ht="33" customHeight="1">
      <c r="B292" s="109"/>
      <c r="C292" s="137" t="s">
        <v>497</v>
      </c>
      <c r="D292" s="137" t="s">
        <v>197</v>
      </c>
      <c r="E292" s="138" t="s">
        <v>498</v>
      </c>
      <c r="F292" s="139" t="s">
        <v>499</v>
      </c>
      <c r="G292" s="140" t="s">
        <v>200</v>
      </c>
      <c r="H292" s="141">
        <v>16.36</v>
      </c>
      <c r="I292" s="142"/>
      <c r="J292" s="142">
        <f>ROUND(I292*H292,2)</f>
        <v>0</v>
      </c>
      <c r="K292" s="143"/>
      <c r="L292" s="28"/>
      <c r="M292" s="144" t="s">
        <v>1</v>
      </c>
      <c r="N292" s="108" t="s">
        <v>38</v>
      </c>
      <c r="O292" s="145">
        <v>1.1479999999999999</v>
      </c>
      <c r="P292" s="145">
        <f>O292*H292</f>
        <v>18.781279999999999</v>
      </c>
      <c r="Q292" s="145">
        <v>2.2610000000000002E-2</v>
      </c>
      <c r="R292" s="145">
        <f>Q292*H292</f>
        <v>0.3698996</v>
      </c>
      <c r="S292" s="145">
        <v>0</v>
      </c>
      <c r="T292" s="146">
        <f>S292*H292</f>
        <v>0</v>
      </c>
      <c r="AR292" s="147" t="s">
        <v>283</v>
      </c>
      <c r="AT292" s="147" t="s">
        <v>197</v>
      </c>
      <c r="AU292" s="147" t="s">
        <v>83</v>
      </c>
      <c r="AY292" s="16" t="s">
        <v>194</v>
      </c>
      <c r="BE292" s="148">
        <f>IF(N292="základní",J292,0)</f>
        <v>0</v>
      </c>
      <c r="BF292" s="148">
        <f>IF(N292="snížená",J292,0)</f>
        <v>0</v>
      </c>
      <c r="BG292" s="148">
        <f>IF(N292="zákl. přenesená",J292,0)</f>
        <v>0</v>
      </c>
      <c r="BH292" s="148">
        <f>IF(N292="sníž. přenesená",J292,0)</f>
        <v>0</v>
      </c>
      <c r="BI292" s="148">
        <f>IF(N292="nulová",J292,0)</f>
        <v>0</v>
      </c>
      <c r="BJ292" s="16" t="s">
        <v>81</v>
      </c>
      <c r="BK292" s="148">
        <f>ROUND(I292*H292,2)</f>
        <v>0</v>
      </c>
      <c r="BL292" s="16" t="s">
        <v>283</v>
      </c>
      <c r="BM292" s="147" t="s">
        <v>500</v>
      </c>
    </row>
    <row r="293" spans="2:65" s="13" customFormat="1">
      <c r="B293" s="155"/>
      <c r="D293" s="150" t="s">
        <v>203</v>
      </c>
      <c r="E293" s="156" t="s">
        <v>1</v>
      </c>
      <c r="F293" s="157" t="s">
        <v>501</v>
      </c>
      <c r="H293" s="158">
        <v>16.36</v>
      </c>
      <c r="L293" s="155"/>
      <c r="M293" s="159"/>
      <c r="T293" s="160"/>
      <c r="AT293" s="156" t="s">
        <v>203</v>
      </c>
      <c r="AU293" s="156" t="s">
        <v>83</v>
      </c>
      <c r="AV293" s="13" t="s">
        <v>83</v>
      </c>
      <c r="AW293" s="13" t="s">
        <v>29</v>
      </c>
      <c r="AX293" s="13" t="s">
        <v>81</v>
      </c>
      <c r="AY293" s="156" t="s">
        <v>194</v>
      </c>
    </row>
    <row r="294" spans="2:65" s="1" customFormat="1" ht="44.25" customHeight="1">
      <c r="B294" s="109"/>
      <c r="C294" s="137" t="s">
        <v>502</v>
      </c>
      <c r="D294" s="137" t="s">
        <v>197</v>
      </c>
      <c r="E294" s="138" t="s">
        <v>503</v>
      </c>
      <c r="F294" s="139" t="s">
        <v>504</v>
      </c>
      <c r="G294" s="140" t="s">
        <v>200</v>
      </c>
      <c r="H294" s="141">
        <v>48.853999999999999</v>
      </c>
      <c r="I294" s="142"/>
      <c r="J294" s="142">
        <f>ROUND(I294*H294,2)</f>
        <v>0</v>
      </c>
      <c r="K294" s="143"/>
      <c r="L294" s="28"/>
      <c r="M294" s="144" t="s">
        <v>1</v>
      </c>
      <c r="N294" s="108" t="s">
        <v>38</v>
      </c>
      <c r="O294" s="145">
        <v>1.1299999999999999</v>
      </c>
      <c r="P294" s="145">
        <f>O294*H294</f>
        <v>55.20501999999999</v>
      </c>
      <c r="Q294" s="145">
        <v>4.4240000000000002E-2</v>
      </c>
      <c r="R294" s="145">
        <f>Q294*H294</f>
        <v>2.1613009600000002</v>
      </c>
      <c r="S294" s="145">
        <v>0</v>
      </c>
      <c r="T294" s="146">
        <f>S294*H294</f>
        <v>0</v>
      </c>
      <c r="AR294" s="147" t="s">
        <v>283</v>
      </c>
      <c r="AT294" s="147" t="s">
        <v>197</v>
      </c>
      <c r="AU294" s="147" t="s">
        <v>83</v>
      </c>
      <c r="AY294" s="16" t="s">
        <v>194</v>
      </c>
      <c r="BE294" s="148">
        <f>IF(N294="základní",J294,0)</f>
        <v>0</v>
      </c>
      <c r="BF294" s="148">
        <f>IF(N294="snížená",J294,0)</f>
        <v>0</v>
      </c>
      <c r="BG294" s="148">
        <f>IF(N294="zákl. přenesená",J294,0)</f>
        <v>0</v>
      </c>
      <c r="BH294" s="148">
        <f>IF(N294="sníž. přenesená",J294,0)</f>
        <v>0</v>
      </c>
      <c r="BI294" s="148">
        <f>IF(N294="nulová",J294,0)</f>
        <v>0</v>
      </c>
      <c r="BJ294" s="16" t="s">
        <v>81</v>
      </c>
      <c r="BK294" s="148">
        <f>ROUND(I294*H294,2)</f>
        <v>0</v>
      </c>
      <c r="BL294" s="16" t="s">
        <v>283</v>
      </c>
      <c r="BM294" s="147" t="s">
        <v>505</v>
      </c>
    </row>
    <row r="295" spans="2:65" s="12" customFormat="1">
      <c r="B295" s="149"/>
      <c r="D295" s="150" t="s">
        <v>203</v>
      </c>
      <c r="E295" s="151" t="s">
        <v>1</v>
      </c>
      <c r="F295" s="152" t="s">
        <v>204</v>
      </c>
      <c r="H295" s="151" t="s">
        <v>1</v>
      </c>
      <c r="L295" s="149"/>
      <c r="M295" s="153"/>
      <c r="T295" s="154"/>
      <c r="AT295" s="151" t="s">
        <v>203</v>
      </c>
      <c r="AU295" s="151" t="s">
        <v>83</v>
      </c>
      <c r="AV295" s="12" t="s">
        <v>81</v>
      </c>
      <c r="AW295" s="12" t="s">
        <v>29</v>
      </c>
      <c r="AX295" s="12" t="s">
        <v>73</v>
      </c>
      <c r="AY295" s="151" t="s">
        <v>194</v>
      </c>
    </row>
    <row r="296" spans="2:65" s="13" customFormat="1">
      <c r="B296" s="155"/>
      <c r="D296" s="150" t="s">
        <v>203</v>
      </c>
      <c r="E296" s="156" t="s">
        <v>1</v>
      </c>
      <c r="F296" s="157" t="s">
        <v>506</v>
      </c>
      <c r="H296" s="158">
        <v>-8.6679999999999993</v>
      </c>
      <c r="L296" s="155"/>
      <c r="M296" s="159"/>
      <c r="T296" s="160"/>
      <c r="AT296" s="156" t="s">
        <v>203</v>
      </c>
      <c r="AU296" s="156" t="s">
        <v>83</v>
      </c>
      <c r="AV296" s="13" t="s">
        <v>83</v>
      </c>
      <c r="AW296" s="13" t="s">
        <v>29</v>
      </c>
      <c r="AX296" s="13" t="s">
        <v>73</v>
      </c>
      <c r="AY296" s="156" t="s">
        <v>194</v>
      </c>
    </row>
    <row r="297" spans="2:65" s="13" customFormat="1">
      <c r="B297" s="155"/>
      <c r="D297" s="150" t="s">
        <v>203</v>
      </c>
      <c r="E297" s="156" t="s">
        <v>1</v>
      </c>
      <c r="F297" s="157" t="s">
        <v>507</v>
      </c>
      <c r="H297" s="158">
        <v>30.417000000000002</v>
      </c>
      <c r="L297" s="155"/>
      <c r="M297" s="159"/>
      <c r="T297" s="160"/>
      <c r="AT297" s="156" t="s">
        <v>203</v>
      </c>
      <c r="AU297" s="156" t="s">
        <v>83</v>
      </c>
      <c r="AV297" s="13" t="s">
        <v>83</v>
      </c>
      <c r="AW297" s="13" t="s">
        <v>29</v>
      </c>
      <c r="AX297" s="13" t="s">
        <v>73</v>
      </c>
      <c r="AY297" s="156" t="s">
        <v>194</v>
      </c>
    </row>
    <row r="298" spans="2:65" s="13" customFormat="1">
      <c r="B298" s="155"/>
      <c r="D298" s="150" t="s">
        <v>203</v>
      </c>
      <c r="E298" s="156" t="s">
        <v>1</v>
      </c>
      <c r="F298" s="157" t="s">
        <v>508</v>
      </c>
      <c r="H298" s="158">
        <v>27.105</v>
      </c>
      <c r="L298" s="155"/>
      <c r="M298" s="159"/>
      <c r="T298" s="160"/>
      <c r="AT298" s="156" t="s">
        <v>203</v>
      </c>
      <c r="AU298" s="156" t="s">
        <v>83</v>
      </c>
      <c r="AV298" s="13" t="s">
        <v>83</v>
      </c>
      <c r="AW298" s="13" t="s">
        <v>29</v>
      </c>
      <c r="AX298" s="13" t="s">
        <v>73</v>
      </c>
      <c r="AY298" s="156" t="s">
        <v>194</v>
      </c>
    </row>
    <row r="299" spans="2:65" s="13" customFormat="1">
      <c r="B299" s="155"/>
      <c r="D299" s="150" t="s">
        <v>203</v>
      </c>
      <c r="E299" s="156" t="s">
        <v>1</v>
      </c>
      <c r="F299" s="157" t="s">
        <v>128</v>
      </c>
      <c r="H299" s="158">
        <v>48.853999999999999</v>
      </c>
      <c r="L299" s="155"/>
      <c r="M299" s="159"/>
      <c r="T299" s="160"/>
      <c r="AT299" s="156" t="s">
        <v>203</v>
      </c>
      <c r="AU299" s="156" t="s">
        <v>83</v>
      </c>
      <c r="AV299" s="13" t="s">
        <v>83</v>
      </c>
      <c r="AW299" s="13" t="s">
        <v>29</v>
      </c>
      <c r="AX299" s="13" t="s">
        <v>81</v>
      </c>
      <c r="AY299" s="156" t="s">
        <v>194</v>
      </c>
    </row>
    <row r="300" spans="2:65" s="1" customFormat="1" ht="24.2" customHeight="1">
      <c r="B300" s="109"/>
      <c r="C300" s="137" t="s">
        <v>509</v>
      </c>
      <c r="D300" s="137" t="s">
        <v>197</v>
      </c>
      <c r="E300" s="138" t="s">
        <v>510</v>
      </c>
      <c r="F300" s="139" t="s">
        <v>511</v>
      </c>
      <c r="G300" s="140" t="s">
        <v>200</v>
      </c>
      <c r="H300" s="141">
        <v>188.422</v>
      </c>
      <c r="I300" s="142"/>
      <c r="J300" s="142">
        <f>ROUND(I300*H300,2)</f>
        <v>0</v>
      </c>
      <c r="K300" s="143"/>
      <c r="L300" s="28"/>
      <c r="M300" s="144" t="s">
        <v>1</v>
      </c>
      <c r="N300" s="108" t="s">
        <v>38</v>
      </c>
      <c r="O300" s="145">
        <v>0.1</v>
      </c>
      <c r="P300" s="145">
        <f>O300*H300</f>
        <v>18.842200000000002</v>
      </c>
      <c r="Q300" s="145">
        <v>2.9E-4</v>
      </c>
      <c r="R300" s="145">
        <f>Q300*H300</f>
        <v>5.4642379999999997E-2</v>
      </c>
      <c r="S300" s="145">
        <v>0</v>
      </c>
      <c r="T300" s="146">
        <f>S300*H300</f>
        <v>0</v>
      </c>
      <c r="AR300" s="147" t="s">
        <v>283</v>
      </c>
      <c r="AT300" s="147" t="s">
        <v>197</v>
      </c>
      <c r="AU300" s="147" t="s">
        <v>83</v>
      </c>
      <c r="AY300" s="16" t="s">
        <v>194</v>
      </c>
      <c r="BE300" s="148">
        <f>IF(N300="základní",J300,0)</f>
        <v>0</v>
      </c>
      <c r="BF300" s="148">
        <f>IF(N300="snížená",J300,0)</f>
        <v>0</v>
      </c>
      <c r="BG300" s="148">
        <f>IF(N300="zákl. přenesená",J300,0)</f>
        <v>0</v>
      </c>
      <c r="BH300" s="148">
        <f>IF(N300="sníž. přenesená",J300,0)</f>
        <v>0</v>
      </c>
      <c r="BI300" s="148">
        <f>IF(N300="nulová",J300,0)</f>
        <v>0</v>
      </c>
      <c r="BJ300" s="16" t="s">
        <v>81</v>
      </c>
      <c r="BK300" s="148">
        <f>ROUND(I300*H300,2)</f>
        <v>0</v>
      </c>
      <c r="BL300" s="16" t="s">
        <v>283</v>
      </c>
      <c r="BM300" s="147" t="s">
        <v>512</v>
      </c>
    </row>
    <row r="301" spans="2:65" s="12" customFormat="1">
      <c r="B301" s="149"/>
      <c r="D301" s="150" t="s">
        <v>203</v>
      </c>
      <c r="E301" s="151" t="s">
        <v>1</v>
      </c>
      <c r="F301" s="152" t="s">
        <v>204</v>
      </c>
      <c r="H301" s="151" t="s">
        <v>1</v>
      </c>
      <c r="L301" s="149"/>
      <c r="M301" s="153"/>
      <c r="T301" s="154"/>
      <c r="AT301" s="151" t="s">
        <v>203</v>
      </c>
      <c r="AU301" s="151" t="s">
        <v>83</v>
      </c>
      <c r="AV301" s="12" t="s">
        <v>81</v>
      </c>
      <c r="AW301" s="12" t="s">
        <v>29</v>
      </c>
      <c r="AX301" s="12" t="s">
        <v>73</v>
      </c>
      <c r="AY301" s="151" t="s">
        <v>194</v>
      </c>
    </row>
    <row r="302" spans="2:65" s="13" customFormat="1">
      <c r="B302" s="155"/>
      <c r="D302" s="150" t="s">
        <v>203</v>
      </c>
      <c r="E302" s="156" t="s">
        <v>1</v>
      </c>
      <c r="F302" s="157" t="s">
        <v>513</v>
      </c>
      <c r="H302" s="158">
        <v>87.561999999999998</v>
      </c>
      <c r="L302" s="155"/>
      <c r="M302" s="159"/>
      <c r="T302" s="160"/>
      <c r="AT302" s="156" t="s">
        <v>203</v>
      </c>
      <c r="AU302" s="156" t="s">
        <v>83</v>
      </c>
      <c r="AV302" s="13" t="s">
        <v>83</v>
      </c>
      <c r="AW302" s="13" t="s">
        <v>29</v>
      </c>
      <c r="AX302" s="13" t="s">
        <v>73</v>
      </c>
      <c r="AY302" s="156" t="s">
        <v>194</v>
      </c>
    </row>
    <row r="303" spans="2:65" s="13" customFormat="1">
      <c r="B303" s="155"/>
      <c r="D303" s="150" t="s">
        <v>203</v>
      </c>
      <c r="E303" s="156" t="s">
        <v>1</v>
      </c>
      <c r="F303" s="157" t="s">
        <v>514</v>
      </c>
      <c r="H303" s="158">
        <v>-14.183999999999999</v>
      </c>
      <c r="L303" s="155"/>
      <c r="M303" s="159"/>
      <c r="T303" s="160"/>
      <c r="AT303" s="156" t="s">
        <v>203</v>
      </c>
      <c r="AU303" s="156" t="s">
        <v>83</v>
      </c>
      <c r="AV303" s="13" t="s">
        <v>83</v>
      </c>
      <c r="AW303" s="13" t="s">
        <v>29</v>
      </c>
      <c r="AX303" s="13" t="s">
        <v>73</v>
      </c>
      <c r="AY303" s="156" t="s">
        <v>194</v>
      </c>
    </row>
    <row r="304" spans="2:65" s="13" customFormat="1">
      <c r="B304" s="155"/>
      <c r="D304" s="150" t="s">
        <v>203</v>
      </c>
      <c r="E304" s="156" t="s">
        <v>1</v>
      </c>
      <c r="F304" s="157" t="s">
        <v>515</v>
      </c>
      <c r="H304" s="158">
        <v>60.834000000000003</v>
      </c>
      <c r="L304" s="155"/>
      <c r="M304" s="159"/>
      <c r="T304" s="160"/>
      <c r="AT304" s="156" t="s">
        <v>203</v>
      </c>
      <c r="AU304" s="156" t="s">
        <v>83</v>
      </c>
      <c r="AV304" s="13" t="s">
        <v>83</v>
      </c>
      <c r="AW304" s="13" t="s">
        <v>29</v>
      </c>
      <c r="AX304" s="13" t="s">
        <v>73</v>
      </c>
      <c r="AY304" s="156" t="s">
        <v>194</v>
      </c>
    </row>
    <row r="305" spans="2:65" s="13" customFormat="1">
      <c r="B305" s="155"/>
      <c r="D305" s="150" t="s">
        <v>203</v>
      </c>
      <c r="E305" s="156" t="s">
        <v>1</v>
      </c>
      <c r="F305" s="157" t="s">
        <v>516</v>
      </c>
      <c r="H305" s="158">
        <v>54.21</v>
      </c>
      <c r="L305" s="155"/>
      <c r="M305" s="159"/>
      <c r="T305" s="160"/>
      <c r="AT305" s="156" t="s">
        <v>203</v>
      </c>
      <c r="AU305" s="156" t="s">
        <v>83</v>
      </c>
      <c r="AV305" s="13" t="s">
        <v>83</v>
      </c>
      <c r="AW305" s="13" t="s">
        <v>29</v>
      </c>
      <c r="AX305" s="13" t="s">
        <v>73</v>
      </c>
      <c r="AY305" s="156" t="s">
        <v>194</v>
      </c>
    </row>
    <row r="306" spans="2:65" s="13" customFormat="1">
      <c r="B306" s="155"/>
      <c r="D306" s="150" t="s">
        <v>203</v>
      </c>
      <c r="E306" s="156" t="s">
        <v>1</v>
      </c>
      <c r="F306" s="157" t="s">
        <v>131</v>
      </c>
      <c r="H306" s="158">
        <v>188.422</v>
      </c>
      <c r="L306" s="155"/>
      <c r="M306" s="159"/>
      <c r="T306" s="160"/>
      <c r="AT306" s="156" t="s">
        <v>203</v>
      </c>
      <c r="AU306" s="156" t="s">
        <v>83</v>
      </c>
      <c r="AV306" s="13" t="s">
        <v>83</v>
      </c>
      <c r="AW306" s="13" t="s">
        <v>29</v>
      </c>
      <c r="AX306" s="13" t="s">
        <v>81</v>
      </c>
      <c r="AY306" s="156" t="s">
        <v>194</v>
      </c>
    </row>
    <row r="307" spans="2:65" s="1" customFormat="1" ht="16.5" customHeight="1">
      <c r="B307" s="109"/>
      <c r="C307" s="161" t="s">
        <v>517</v>
      </c>
      <c r="D307" s="161" t="s">
        <v>220</v>
      </c>
      <c r="E307" s="162" t="s">
        <v>518</v>
      </c>
      <c r="F307" s="163" t="s">
        <v>519</v>
      </c>
      <c r="G307" s="164" t="s">
        <v>200</v>
      </c>
      <c r="H307" s="165">
        <v>207.26400000000001</v>
      </c>
      <c r="I307" s="166"/>
      <c r="J307" s="166">
        <f>ROUND(I307*H307,2)</f>
        <v>0</v>
      </c>
      <c r="K307" s="167"/>
      <c r="L307" s="168"/>
      <c r="M307" s="169" t="s">
        <v>1</v>
      </c>
      <c r="N307" s="170" t="s">
        <v>38</v>
      </c>
      <c r="O307" s="145">
        <v>0</v>
      </c>
      <c r="P307" s="145">
        <f>O307*H307</f>
        <v>0</v>
      </c>
      <c r="Q307" s="145">
        <v>1.4999999999999999E-2</v>
      </c>
      <c r="R307" s="145">
        <f>Q307*H307</f>
        <v>3.1089600000000002</v>
      </c>
      <c r="S307" s="145">
        <v>0</v>
      </c>
      <c r="T307" s="146">
        <f>S307*H307</f>
        <v>0</v>
      </c>
      <c r="AR307" s="147" t="s">
        <v>289</v>
      </c>
      <c r="AT307" s="147" t="s">
        <v>220</v>
      </c>
      <c r="AU307" s="147" t="s">
        <v>83</v>
      </c>
      <c r="AY307" s="16" t="s">
        <v>194</v>
      </c>
      <c r="BE307" s="148">
        <f>IF(N307="základní",J307,0)</f>
        <v>0</v>
      </c>
      <c r="BF307" s="148">
        <f>IF(N307="snížená",J307,0)</f>
        <v>0</v>
      </c>
      <c r="BG307" s="148">
        <f>IF(N307="zákl. přenesená",J307,0)</f>
        <v>0</v>
      </c>
      <c r="BH307" s="148">
        <f>IF(N307="sníž. přenesená",J307,0)</f>
        <v>0</v>
      </c>
      <c r="BI307" s="148">
        <f>IF(N307="nulová",J307,0)</f>
        <v>0</v>
      </c>
      <c r="BJ307" s="16" t="s">
        <v>81</v>
      </c>
      <c r="BK307" s="148">
        <f>ROUND(I307*H307,2)</f>
        <v>0</v>
      </c>
      <c r="BL307" s="16" t="s">
        <v>283</v>
      </c>
      <c r="BM307" s="147" t="s">
        <v>520</v>
      </c>
    </row>
    <row r="308" spans="2:65" s="13" customFormat="1">
      <c r="B308" s="155"/>
      <c r="D308" s="150" t="s">
        <v>203</v>
      </c>
      <c r="F308" s="157" t="s">
        <v>521</v>
      </c>
      <c r="H308" s="158">
        <v>207.26400000000001</v>
      </c>
      <c r="L308" s="155"/>
      <c r="M308" s="159"/>
      <c r="T308" s="160"/>
      <c r="AT308" s="156" t="s">
        <v>203</v>
      </c>
      <c r="AU308" s="156" t="s">
        <v>83</v>
      </c>
      <c r="AV308" s="13" t="s">
        <v>83</v>
      </c>
      <c r="AW308" s="13" t="s">
        <v>3</v>
      </c>
      <c r="AX308" s="13" t="s">
        <v>81</v>
      </c>
      <c r="AY308" s="156" t="s">
        <v>194</v>
      </c>
    </row>
    <row r="309" spans="2:65" s="1" customFormat="1" ht="24.2" customHeight="1">
      <c r="B309" s="109"/>
      <c r="C309" s="137" t="s">
        <v>522</v>
      </c>
      <c r="D309" s="137" t="s">
        <v>197</v>
      </c>
      <c r="E309" s="138" t="s">
        <v>523</v>
      </c>
      <c r="F309" s="139" t="s">
        <v>524</v>
      </c>
      <c r="G309" s="140" t="s">
        <v>200</v>
      </c>
      <c r="H309" s="141">
        <v>97.77</v>
      </c>
      <c r="I309" s="142"/>
      <c r="J309" s="142">
        <f>ROUND(I309*H309,2)</f>
        <v>0</v>
      </c>
      <c r="K309" s="143"/>
      <c r="L309" s="28"/>
      <c r="M309" s="144" t="s">
        <v>1</v>
      </c>
      <c r="N309" s="108" t="s">
        <v>38</v>
      </c>
      <c r="O309" s="145">
        <v>1.002</v>
      </c>
      <c r="P309" s="145">
        <f>O309*H309</f>
        <v>97.96553999999999</v>
      </c>
      <c r="Q309" s="145">
        <v>3.7670000000000002E-2</v>
      </c>
      <c r="R309" s="145">
        <f>Q309*H309</f>
        <v>3.6829958999999999</v>
      </c>
      <c r="S309" s="145">
        <v>0</v>
      </c>
      <c r="T309" s="146">
        <f>S309*H309</f>
        <v>0</v>
      </c>
      <c r="AR309" s="147" t="s">
        <v>283</v>
      </c>
      <c r="AT309" s="147" t="s">
        <v>197</v>
      </c>
      <c r="AU309" s="147" t="s">
        <v>83</v>
      </c>
      <c r="AY309" s="16" t="s">
        <v>194</v>
      </c>
      <c r="BE309" s="148">
        <f>IF(N309="základní",J309,0)</f>
        <v>0</v>
      </c>
      <c r="BF309" s="148">
        <f>IF(N309="snížená",J309,0)</f>
        <v>0</v>
      </c>
      <c r="BG309" s="148">
        <f>IF(N309="zákl. přenesená",J309,0)</f>
        <v>0</v>
      </c>
      <c r="BH309" s="148">
        <f>IF(N309="sníž. přenesená",J309,0)</f>
        <v>0</v>
      </c>
      <c r="BI309" s="148">
        <f>IF(N309="nulová",J309,0)</f>
        <v>0</v>
      </c>
      <c r="BJ309" s="16" t="s">
        <v>81</v>
      </c>
      <c r="BK309" s="148">
        <f>ROUND(I309*H309,2)</f>
        <v>0</v>
      </c>
      <c r="BL309" s="16" t="s">
        <v>283</v>
      </c>
      <c r="BM309" s="147" t="s">
        <v>525</v>
      </c>
    </row>
    <row r="310" spans="2:65" s="12" customFormat="1">
      <c r="B310" s="149"/>
      <c r="D310" s="150" t="s">
        <v>203</v>
      </c>
      <c r="E310" s="151" t="s">
        <v>1</v>
      </c>
      <c r="F310" s="152" t="s">
        <v>204</v>
      </c>
      <c r="H310" s="151" t="s">
        <v>1</v>
      </c>
      <c r="L310" s="149"/>
      <c r="M310" s="153"/>
      <c r="T310" s="154"/>
      <c r="AT310" s="151" t="s">
        <v>203</v>
      </c>
      <c r="AU310" s="151" t="s">
        <v>83</v>
      </c>
      <c r="AV310" s="12" t="s">
        <v>81</v>
      </c>
      <c r="AW310" s="12" t="s">
        <v>29</v>
      </c>
      <c r="AX310" s="12" t="s">
        <v>73</v>
      </c>
      <c r="AY310" s="151" t="s">
        <v>194</v>
      </c>
    </row>
    <row r="311" spans="2:65" s="13" customFormat="1">
      <c r="B311" s="155"/>
      <c r="D311" s="150" t="s">
        <v>203</v>
      </c>
      <c r="E311" s="156" t="s">
        <v>1</v>
      </c>
      <c r="F311" s="157" t="s">
        <v>526</v>
      </c>
      <c r="H311" s="158">
        <v>45.761000000000003</v>
      </c>
      <c r="L311" s="155"/>
      <c r="M311" s="159"/>
      <c r="T311" s="160"/>
      <c r="AT311" s="156" t="s">
        <v>203</v>
      </c>
      <c r="AU311" s="156" t="s">
        <v>83</v>
      </c>
      <c r="AV311" s="13" t="s">
        <v>83</v>
      </c>
      <c r="AW311" s="13" t="s">
        <v>29</v>
      </c>
      <c r="AX311" s="13" t="s">
        <v>73</v>
      </c>
      <c r="AY311" s="156" t="s">
        <v>194</v>
      </c>
    </row>
    <row r="312" spans="2:65" s="13" customFormat="1">
      <c r="B312" s="155"/>
      <c r="D312" s="150" t="s">
        <v>203</v>
      </c>
      <c r="E312" s="156" t="s">
        <v>1</v>
      </c>
      <c r="F312" s="157" t="s">
        <v>527</v>
      </c>
      <c r="H312" s="158">
        <v>13.888</v>
      </c>
      <c r="L312" s="155"/>
      <c r="M312" s="159"/>
      <c r="T312" s="160"/>
      <c r="AT312" s="156" t="s">
        <v>203</v>
      </c>
      <c r="AU312" s="156" t="s">
        <v>83</v>
      </c>
      <c r="AV312" s="13" t="s">
        <v>83</v>
      </c>
      <c r="AW312" s="13" t="s">
        <v>29</v>
      </c>
      <c r="AX312" s="13" t="s">
        <v>73</v>
      </c>
      <c r="AY312" s="156" t="s">
        <v>194</v>
      </c>
    </row>
    <row r="313" spans="2:65" s="13" customFormat="1">
      <c r="B313" s="155"/>
      <c r="D313" s="150" t="s">
        <v>203</v>
      </c>
      <c r="E313" s="156" t="s">
        <v>1</v>
      </c>
      <c r="F313" s="157" t="s">
        <v>528</v>
      </c>
      <c r="H313" s="158">
        <v>19.425000000000001</v>
      </c>
      <c r="L313" s="155"/>
      <c r="M313" s="159"/>
      <c r="T313" s="160"/>
      <c r="AT313" s="156" t="s">
        <v>203</v>
      </c>
      <c r="AU313" s="156" t="s">
        <v>83</v>
      </c>
      <c r="AV313" s="13" t="s">
        <v>83</v>
      </c>
      <c r="AW313" s="13" t="s">
        <v>29</v>
      </c>
      <c r="AX313" s="13" t="s">
        <v>73</v>
      </c>
      <c r="AY313" s="156" t="s">
        <v>194</v>
      </c>
    </row>
    <row r="314" spans="2:65" s="13" customFormat="1">
      <c r="B314" s="155"/>
      <c r="D314" s="150" t="s">
        <v>203</v>
      </c>
      <c r="E314" s="156" t="s">
        <v>1</v>
      </c>
      <c r="F314" s="157" t="s">
        <v>529</v>
      </c>
      <c r="H314" s="158">
        <v>18.696000000000002</v>
      </c>
      <c r="L314" s="155"/>
      <c r="M314" s="159"/>
      <c r="T314" s="160"/>
      <c r="AT314" s="156" t="s">
        <v>203</v>
      </c>
      <c r="AU314" s="156" t="s">
        <v>83</v>
      </c>
      <c r="AV314" s="13" t="s">
        <v>83</v>
      </c>
      <c r="AW314" s="13" t="s">
        <v>29</v>
      </c>
      <c r="AX314" s="13" t="s">
        <v>73</v>
      </c>
      <c r="AY314" s="156" t="s">
        <v>194</v>
      </c>
    </row>
    <row r="315" spans="2:65" s="13" customFormat="1">
      <c r="B315" s="155"/>
      <c r="D315" s="150" t="s">
        <v>203</v>
      </c>
      <c r="E315" s="156" t="s">
        <v>1</v>
      </c>
      <c r="F315" s="157" t="s">
        <v>134</v>
      </c>
      <c r="H315" s="158">
        <v>97.77</v>
      </c>
      <c r="L315" s="155"/>
      <c r="M315" s="159"/>
      <c r="T315" s="160"/>
      <c r="AT315" s="156" t="s">
        <v>203</v>
      </c>
      <c r="AU315" s="156" t="s">
        <v>83</v>
      </c>
      <c r="AV315" s="13" t="s">
        <v>83</v>
      </c>
      <c r="AW315" s="13" t="s">
        <v>29</v>
      </c>
      <c r="AX315" s="13" t="s">
        <v>81</v>
      </c>
      <c r="AY315" s="156" t="s">
        <v>194</v>
      </c>
    </row>
    <row r="316" spans="2:65" s="1" customFormat="1" ht="37.9" customHeight="1">
      <c r="B316" s="109"/>
      <c r="C316" s="137" t="s">
        <v>530</v>
      </c>
      <c r="D316" s="137" t="s">
        <v>197</v>
      </c>
      <c r="E316" s="138" t="s">
        <v>531</v>
      </c>
      <c r="F316" s="139" t="s">
        <v>532</v>
      </c>
      <c r="G316" s="140" t="s">
        <v>200</v>
      </c>
      <c r="H316" s="141">
        <v>86.7</v>
      </c>
      <c r="I316" s="142"/>
      <c r="J316" s="142">
        <f>ROUND(I316*H316,2)</f>
        <v>0</v>
      </c>
      <c r="K316" s="143"/>
      <c r="L316" s="28"/>
      <c r="M316" s="144" t="s">
        <v>1</v>
      </c>
      <c r="N316" s="108" t="s">
        <v>38</v>
      </c>
      <c r="O316" s="145">
        <v>0.91800000000000004</v>
      </c>
      <c r="P316" s="145">
        <f>O316*H316</f>
        <v>79.590600000000009</v>
      </c>
      <c r="Q316" s="145">
        <v>3.4520000000000002E-2</v>
      </c>
      <c r="R316" s="145">
        <f>Q316*H316</f>
        <v>2.9928840000000001</v>
      </c>
      <c r="S316" s="145">
        <v>0</v>
      </c>
      <c r="T316" s="146">
        <f>S316*H316</f>
        <v>0</v>
      </c>
      <c r="AR316" s="147" t="s">
        <v>283</v>
      </c>
      <c r="AT316" s="147" t="s">
        <v>197</v>
      </c>
      <c r="AU316" s="147" t="s">
        <v>83</v>
      </c>
      <c r="AY316" s="16" t="s">
        <v>194</v>
      </c>
      <c r="BE316" s="148">
        <f>IF(N316="základní",J316,0)</f>
        <v>0</v>
      </c>
      <c r="BF316" s="148">
        <f>IF(N316="snížená",J316,0)</f>
        <v>0</v>
      </c>
      <c r="BG316" s="148">
        <f>IF(N316="zákl. přenesená",J316,0)</f>
        <v>0</v>
      </c>
      <c r="BH316" s="148">
        <f>IF(N316="sníž. přenesená",J316,0)</f>
        <v>0</v>
      </c>
      <c r="BI316" s="148">
        <f>IF(N316="nulová",J316,0)</f>
        <v>0</v>
      </c>
      <c r="BJ316" s="16" t="s">
        <v>81</v>
      </c>
      <c r="BK316" s="148">
        <f>ROUND(I316*H316,2)</f>
        <v>0</v>
      </c>
      <c r="BL316" s="16" t="s">
        <v>283</v>
      </c>
      <c r="BM316" s="147" t="s">
        <v>533</v>
      </c>
    </row>
    <row r="317" spans="2:65" s="13" customFormat="1">
      <c r="B317" s="155"/>
      <c r="D317" s="150" t="s">
        <v>203</v>
      </c>
      <c r="E317" s="156" t="s">
        <v>1</v>
      </c>
      <c r="F317" s="157" t="s">
        <v>534</v>
      </c>
      <c r="H317" s="158">
        <v>86.7</v>
      </c>
      <c r="L317" s="155"/>
      <c r="M317" s="159"/>
      <c r="T317" s="160"/>
      <c r="AT317" s="156" t="s">
        <v>203</v>
      </c>
      <c r="AU317" s="156" t="s">
        <v>83</v>
      </c>
      <c r="AV317" s="13" t="s">
        <v>83</v>
      </c>
      <c r="AW317" s="13" t="s">
        <v>29</v>
      </c>
      <c r="AX317" s="13" t="s">
        <v>81</v>
      </c>
      <c r="AY317" s="156" t="s">
        <v>194</v>
      </c>
    </row>
    <row r="318" spans="2:65" s="1" customFormat="1" ht="24.2" customHeight="1">
      <c r="B318" s="109"/>
      <c r="C318" s="137" t="s">
        <v>535</v>
      </c>
      <c r="D318" s="137" t="s">
        <v>197</v>
      </c>
      <c r="E318" s="138" t="s">
        <v>536</v>
      </c>
      <c r="F318" s="139" t="s">
        <v>537</v>
      </c>
      <c r="G318" s="140" t="s">
        <v>200</v>
      </c>
      <c r="H318" s="141">
        <v>27.01</v>
      </c>
      <c r="I318" s="142"/>
      <c r="J318" s="142">
        <f>ROUND(I318*H318,2)</f>
        <v>0</v>
      </c>
      <c r="K318" s="143"/>
      <c r="L318" s="28"/>
      <c r="M318" s="144" t="s">
        <v>1</v>
      </c>
      <c r="N318" s="108" t="s">
        <v>38</v>
      </c>
      <c r="O318" s="145">
        <v>0</v>
      </c>
      <c r="P318" s="145">
        <f>O318*H318</f>
        <v>0</v>
      </c>
      <c r="Q318" s="145">
        <v>0</v>
      </c>
      <c r="R318" s="145">
        <f>Q318*H318</f>
        <v>0</v>
      </c>
      <c r="S318" s="145">
        <v>0</v>
      </c>
      <c r="T318" s="146">
        <f>S318*H318</f>
        <v>0</v>
      </c>
      <c r="AR318" s="147" t="s">
        <v>283</v>
      </c>
      <c r="AT318" s="147" t="s">
        <v>197</v>
      </c>
      <c r="AU318" s="147" t="s">
        <v>83</v>
      </c>
      <c r="AY318" s="16" t="s">
        <v>194</v>
      </c>
      <c r="BE318" s="148">
        <f>IF(N318="základní",J318,0)</f>
        <v>0</v>
      </c>
      <c r="BF318" s="148">
        <f>IF(N318="snížená",J318,0)</f>
        <v>0</v>
      </c>
      <c r="BG318" s="148">
        <f>IF(N318="zákl. přenesená",J318,0)</f>
        <v>0</v>
      </c>
      <c r="BH318" s="148">
        <f>IF(N318="sníž. přenesená",J318,0)</f>
        <v>0</v>
      </c>
      <c r="BI318" s="148">
        <f>IF(N318="nulová",J318,0)</f>
        <v>0</v>
      </c>
      <c r="BJ318" s="16" t="s">
        <v>81</v>
      </c>
      <c r="BK318" s="148">
        <f>ROUND(I318*H318,2)</f>
        <v>0</v>
      </c>
      <c r="BL318" s="16" t="s">
        <v>283</v>
      </c>
      <c r="BM318" s="147" t="s">
        <v>538</v>
      </c>
    </row>
    <row r="319" spans="2:65" s="13" customFormat="1">
      <c r="B319" s="155"/>
      <c r="D319" s="150" t="s">
        <v>203</v>
      </c>
      <c r="E319" s="156" t="s">
        <v>1</v>
      </c>
      <c r="F319" s="157" t="s">
        <v>264</v>
      </c>
      <c r="H319" s="158">
        <v>27.01</v>
      </c>
      <c r="L319" s="155"/>
      <c r="M319" s="159"/>
      <c r="T319" s="160"/>
      <c r="AT319" s="156" t="s">
        <v>203</v>
      </c>
      <c r="AU319" s="156" t="s">
        <v>83</v>
      </c>
      <c r="AV319" s="13" t="s">
        <v>83</v>
      </c>
      <c r="AW319" s="13" t="s">
        <v>29</v>
      </c>
      <c r="AX319" s="13" t="s">
        <v>81</v>
      </c>
      <c r="AY319" s="156" t="s">
        <v>194</v>
      </c>
    </row>
    <row r="320" spans="2:65" s="1" customFormat="1" ht="24.2" customHeight="1">
      <c r="B320" s="109"/>
      <c r="C320" s="137" t="s">
        <v>539</v>
      </c>
      <c r="D320" s="137" t="s">
        <v>197</v>
      </c>
      <c r="E320" s="138" t="s">
        <v>540</v>
      </c>
      <c r="F320" s="139" t="s">
        <v>541</v>
      </c>
      <c r="G320" s="140" t="s">
        <v>200</v>
      </c>
      <c r="H320" s="141">
        <v>27.01</v>
      </c>
      <c r="I320" s="142"/>
      <c r="J320" s="142">
        <f>ROUND(I320*H320,2)</f>
        <v>0</v>
      </c>
      <c r="K320" s="143"/>
      <c r="L320" s="28"/>
      <c r="M320" s="144" t="s">
        <v>1</v>
      </c>
      <c r="N320" s="108" t="s">
        <v>38</v>
      </c>
      <c r="O320" s="145">
        <v>0.35</v>
      </c>
      <c r="P320" s="145">
        <f>O320*H320</f>
        <v>9.4535</v>
      </c>
      <c r="Q320" s="145">
        <v>2.4830000000000001E-2</v>
      </c>
      <c r="R320" s="145">
        <f>Q320*H320</f>
        <v>0.67065830000000004</v>
      </c>
      <c r="S320" s="145">
        <v>0</v>
      </c>
      <c r="T320" s="146">
        <f>S320*H320</f>
        <v>0</v>
      </c>
      <c r="AR320" s="147" t="s">
        <v>283</v>
      </c>
      <c r="AT320" s="147" t="s">
        <v>197</v>
      </c>
      <c r="AU320" s="147" t="s">
        <v>83</v>
      </c>
      <c r="AY320" s="16" t="s">
        <v>194</v>
      </c>
      <c r="BE320" s="148">
        <f>IF(N320="základní",J320,0)</f>
        <v>0</v>
      </c>
      <c r="BF320" s="148">
        <f>IF(N320="snížená",J320,0)</f>
        <v>0</v>
      </c>
      <c r="BG320" s="148">
        <f>IF(N320="zákl. přenesená",J320,0)</f>
        <v>0</v>
      </c>
      <c r="BH320" s="148">
        <f>IF(N320="sníž. přenesená",J320,0)</f>
        <v>0</v>
      </c>
      <c r="BI320" s="148">
        <f>IF(N320="nulová",J320,0)</f>
        <v>0</v>
      </c>
      <c r="BJ320" s="16" t="s">
        <v>81</v>
      </c>
      <c r="BK320" s="148">
        <f>ROUND(I320*H320,2)</f>
        <v>0</v>
      </c>
      <c r="BL320" s="16" t="s">
        <v>283</v>
      </c>
      <c r="BM320" s="147" t="s">
        <v>542</v>
      </c>
    </row>
    <row r="321" spans="2:65" s="13" customFormat="1">
      <c r="B321" s="155"/>
      <c r="D321" s="150" t="s">
        <v>203</v>
      </c>
      <c r="E321" s="156" t="s">
        <v>1</v>
      </c>
      <c r="F321" s="157" t="s">
        <v>264</v>
      </c>
      <c r="H321" s="158">
        <v>27.01</v>
      </c>
      <c r="L321" s="155"/>
      <c r="M321" s="159"/>
      <c r="T321" s="160"/>
      <c r="AT321" s="156" t="s">
        <v>203</v>
      </c>
      <c r="AU321" s="156" t="s">
        <v>83</v>
      </c>
      <c r="AV321" s="13" t="s">
        <v>83</v>
      </c>
      <c r="AW321" s="13" t="s">
        <v>29</v>
      </c>
      <c r="AX321" s="13" t="s">
        <v>81</v>
      </c>
      <c r="AY321" s="156" t="s">
        <v>194</v>
      </c>
    </row>
    <row r="322" spans="2:65" s="1" customFormat="1" ht="24.2" customHeight="1">
      <c r="B322" s="109"/>
      <c r="C322" s="137" t="s">
        <v>543</v>
      </c>
      <c r="D322" s="137" t="s">
        <v>197</v>
      </c>
      <c r="E322" s="138" t="s">
        <v>544</v>
      </c>
      <c r="F322" s="139" t="s">
        <v>545</v>
      </c>
      <c r="G322" s="140" t="s">
        <v>200</v>
      </c>
      <c r="H322" s="141">
        <v>145.52000000000001</v>
      </c>
      <c r="I322" s="142"/>
      <c r="J322" s="142">
        <f>ROUND(I322*H322,2)</f>
        <v>0</v>
      </c>
      <c r="K322" s="143"/>
      <c r="L322" s="28"/>
      <c r="M322" s="144" t="s">
        <v>1</v>
      </c>
      <c r="N322" s="108" t="s">
        <v>38</v>
      </c>
      <c r="O322" s="145">
        <v>0.3</v>
      </c>
      <c r="P322" s="145">
        <f>O322*H322</f>
        <v>43.655999999999999</v>
      </c>
      <c r="Q322" s="145">
        <v>2.4830000000000001E-2</v>
      </c>
      <c r="R322" s="145">
        <f>Q322*H322</f>
        <v>3.6132616000000004</v>
      </c>
      <c r="S322" s="145">
        <v>0</v>
      </c>
      <c r="T322" s="146">
        <f>S322*H322</f>
        <v>0</v>
      </c>
      <c r="AR322" s="147" t="s">
        <v>283</v>
      </c>
      <c r="AT322" s="147" t="s">
        <v>197</v>
      </c>
      <c r="AU322" s="147" t="s">
        <v>83</v>
      </c>
      <c r="AY322" s="16" t="s">
        <v>194</v>
      </c>
      <c r="BE322" s="148">
        <f>IF(N322="základní",J322,0)</f>
        <v>0</v>
      </c>
      <c r="BF322" s="148">
        <f>IF(N322="snížená",J322,0)</f>
        <v>0</v>
      </c>
      <c r="BG322" s="148">
        <f>IF(N322="zákl. přenesená",J322,0)</f>
        <v>0</v>
      </c>
      <c r="BH322" s="148">
        <f>IF(N322="sníž. přenesená",J322,0)</f>
        <v>0</v>
      </c>
      <c r="BI322" s="148">
        <f>IF(N322="nulová",J322,0)</f>
        <v>0</v>
      </c>
      <c r="BJ322" s="16" t="s">
        <v>81</v>
      </c>
      <c r="BK322" s="148">
        <f>ROUND(I322*H322,2)</f>
        <v>0</v>
      </c>
      <c r="BL322" s="16" t="s">
        <v>283</v>
      </c>
      <c r="BM322" s="147" t="s">
        <v>546</v>
      </c>
    </row>
    <row r="323" spans="2:65" s="13" customFormat="1">
      <c r="B323" s="155"/>
      <c r="D323" s="150" t="s">
        <v>203</v>
      </c>
      <c r="E323" s="156" t="s">
        <v>1</v>
      </c>
      <c r="F323" s="157" t="s">
        <v>263</v>
      </c>
      <c r="H323" s="158">
        <v>145.52000000000001</v>
      </c>
      <c r="L323" s="155"/>
      <c r="M323" s="159"/>
      <c r="T323" s="160"/>
      <c r="AT323" s="156" t="s">
        <v>203</v>
      </c>
      <c r="AU323" s="156" t="s">
        <v>83</v>
      </c>
      <c r="AV323" s="13" t="s">
        <v>83</v>
      </c>
      <c r="AW323" s="13" t="s">
        <v>29</v>
      </c>
      <c r="AX323" s="13" t="s">
        <v>73</v>
      </c>
      <c r="AY323" s="156" t="s">
        <v>194</v>
      </c>
    </row>
    <row r="324" spans="2:65" s="14" customFormat="1">
      <c r="B324" s="171"/>
      <c r="D324" s="150" t="s">
        <v>203</v>
      </c>
      <c r="E324" s="172" t="s">
        <v>1</v>
      </c>
      <c r="F324" s="173" t="s">
        <v>243</v>
      </c>
      <c r="H324" s="174">
        <v>145.52000000000001</v>
      </c>
      <c r="L324" s="171"/>
      <c r="M324" s="175"/>
      <c r="T324" s="176"/>
      <c r="AT324" s="172" t="s">
        <v>203</v>
      </c>
      <c r="AU324" s="172" t="s">
        <v>83</v>
      </c>
      <c r="AV324" s="14" t="s">
        <v>201</v>
      </c>
      <c r="AW324" s="14" t="s">
        <v>29</v>
      </c>
      <c r="AX324" s="14" t="s">
        <v>81</v>
      </c>
      <c r="AY324" s="172" t="s">
        <v>194</v>
      </c>
    </row>
    <row r="325" spans="2:65" s="1" customFormat="1" ht="24.2" customHeight="1">
      <c r="B325" s="109"/>
      <c r="C325" s="137" t="s">
        <v>547</v>
      </c>
      <c r="D325" s="137" t="s">
        <v>197</v>
      </c>
      <c r="E325" s="138" t="s">
        <v>548</v>
      </c>
      <c r="F325" s="139" t="s">
        <v>549</v>
      </c>
      <c r="G325" s="140" t="s">
        <v>200</v>
      </c>
      <c r="H325" s="141">
        <v>172.53</v>
      </c>
      <c r="I325" s="142"/>
      <c r="J325" s="142">
        <f>ROUND(I325*H325,2)</f>
        <v>0</v>
      </c>
      <c r="K325" s="143"/>
      <c r="L325" s="28"/>
      <c r="M325" s="144" t="s">
        <v>1</v>
      </c>
      <c r="N325" s="108" t="s">
        <v>38</v>
      </c>
      <c r="O325" s="145">
        <v>0.60199999999999998</v>
      </c>
      <c r="P325" s="145">
        <f>O325*H325</f>
        <v>103.86305999999999</v>
      </c>
      <c r="Q325" s="145">
        <v>3.6510000000000001E-2</v>
      </c>
      <c r="R325" s="145">
        <f>Q325*H325</f>
        <v>6.2990703000000003</v>
      </c>
      <c r="S325" s="145">
        <v>0</v>
      </c>
      <c r="T325" s="146">
        <f>S325*H325</f>
        <v>0</v>
      </c>
      <c r="AR325" s="147" t="s">
        <v>283</v>
      </c>
      <c r="AT325" s="147" t="s">
        <v>197</v>
      </c>
      <c r="AU325" s="147" t="s">
        <v>83</v>
      </c>
      <c r="AY325" s="16" t="s">
        <v>194</v>
      </c>
      <c r="BE325" s="148">
        <f>IF(N325="základní",J325,0)</f>
        <v>0</v>
      </c>
      <c r="BF325" s="148">
        <f>IF(N325="snížená",J325,0)</f>
        <v>0</v>
      </c>
      <c r="BG325" s="148">
        <f>IF(N325="zákl. přenesená",J325,0)</f>
        <v>0</v>
      </c>
      <c r="BH325" s="148">
        <f>IF(N325="sníž. přenesená",J325,0)</f>
        <v>0</v>
      </c>
      <c r="BI325" s="148">
        <f>IF(N325="nulová",J325,0)</f>
        <v>0</v>
      </c>
      <c r="BJ325" s="16" t="s">
        <v>81</v>
      </c>
      <c r="BK325" s="148">
        <f>ROUND(I325*H325,2)</f>
        <v>0</v>
      </c>
      <c r="BL325" s="16" t="s">
        <v>283</v>
      </c>
      <c r="BM325" s="147" t="s">
        <v>550</v>
      </c>
    </row>
    <row r="326" spans="2:65" s="13" customFormat="1">
      <c r="B326" s="155"/>
      <c r="D326" s="150" t="s">
        <v>203</v>
      </c>
      <c r="E326" s="156" t="s">
        <v>1</v>
      </c>
      <c r="F326" s="157" t="s">
        <v>263</v>
      </c>
      <c r="H326" s="158">
        <v>145.52000000000001</v>
      </c>
      <c r="L326" s="155"/>
      <c r="M326" s="159"/>
      <c r="T326" s="160"/>
      <c r="AT326" s="156" t="s">
        <v>203</v>
      </c>
      <c r="AU326" s="156" t="s">
        <v>83</v>
      </c>
      <c r="AV326" s="13" t="s">
        <v>83</v>
      </c>
      <c r="AW326" s="13" t="s">
        <v>29</v>
      </c>
      <c r="AX326" s="13" t="s">
        <v>73</v>
      </c>
      <c r="AY326" s="156" t="s">
        <v>194</v>
      </c>
    </row>
    <row r="327" spans="2:65" s="13" customFormat="1">
      <c r="B327" s="155"/>
      <c r="D327" s="150" t="s">
        <v>203</v>
      </c>
      <c r="E327" s="156" t="s">
        <v>1</v>
      </c>
      <c r="F327" s="157" t="s">
        <v>264</v>
      </c>
      <c r="H327" s="158">
        <v>27.01</v>
      </c>
      <c r="L327" s="155"/>
      <c r="M327" s="159"/>
      <c r="T327" s="160"/>
      <c r="AT327" s="156" t="s">
        <v>203</v>
      </c>
      <c r="AU327" s="156" t="s">
        <v>83</v>
      </c>
      <c r="AV327" s="13" t="s">
        <v>83</v>
      </c>
      <c r="AW327" s="13" t="s">
        <v>29</v>
      </c>
      <c r="AX327" s="13" t="s">
        <v>73</v>
      </c>
      <c r="AY327" s="156" t="s">
        <v>194</v>
      </c>
    </row>
    <row r="328" spans="2:65" s="14" customFormat="1">
      <c r="B328" s="171"/>
      <c r="D328" s="150" t="s">
        <v>203</v>
      </c>
      <c r="E328" s="172" t="s">
        <v>1</v>
      </c>
      <c r="F328" s="173" t="s">
        <v>243</v>
      </c>
      <c r="H328" s="174">
        <v>172.53</v>
      </c>
      <c r="L328" s="171"/>
      <c r="M328" s="175"/>
      <c r="T328" s="176"/>
      <c r="AT328" s="172" t="s">
        <v>203</v>
      </c>
      <c r="AU328" s="172" t="s">
        <v>83</v>
      </c>
      <c r="AV328" s="14" t="s">
        <v>201</v>
      </c>
      <c r="AW328" s="14" t="s">
        <v>29</v>
      </c>
      <c r="AX328" s="14" t="s">
        <v>81</v>
      </c>
      <c r="AY328" s="172" t="s">
        <v>194</v>
      </c>
    </row>
    <row r="329" spans="2:65" s="1" customFormat="1" ht="21.75" customHeight="1">
      <c r="B329" s="109"/>
      <c r="C329" s="161" t="s">
        <v>551</v>
      </c>
      <c r="D329" s="161" t="s">
        <v>220</v>
      </c>
      <c r="E329" s="162" t="s">
        <v>552</v>
      </c>
      <c r="F329" s="163" t="s">
        <v>553</v>
      </c>
      <c r="G329" s="164" t="s">
        <v>554</v>
      </c>
      <c r="H329" s="165">
        <v>126.52200000000001</v>
      </c>
      <c r="I329" s="166"/>
      <c r="J329" s="166">
        <f>ROUND(I329*H329,2)</f>
        <v>0</v>
      </c>
      <c r="K329" s="167"/>
      <c r="L329" s="168"/>
      <c r="M329" s="169" t="s">
        <v>1</v>
      </c>
      <c r="N329" s="170" t="s">
        <v>38</v>
      </c>
      <c r="O329" s="145">
        <v>0</v>
      </c>
      <c r="P329" s="145">
        <f>O329*H329</f>
        <v>0</v>
      </c>
      <c r="Q329" s="145">
        <v>0</v>
      </c>
      <c r="R329" s="145">
        <f>Q329*H329</f>
        <v>0</v>
      </c>
      <c r="S329" s="145">
        <v>0</v>
      </c>
      <c r="T329" s="146">
        <f>S329*H329</f>
        <v>0</v>
      </c>
      <c r="AR329" s="147" t="s">
        <v>289</v>
      </c>
      <c r="AT329" s="147" t="s">
        <v>220</v>
      </c>
      <c r="AU329" s="147" t="s">
        <v>83</v>
      </c>
      <c r="AY329" s="16" t="s">
        <v>194</v>
      </c>
      <c r="BE329" s="148">
        <f>IF(N329="základní",J329,0)</f>
        <v>0</v>
      </c>
      <c r="BF329" s="148">
        <f>IF(N329="snížená",J329,0)</f>
        <v>0</v>
      </c>
      <c r="BG329" s="148">
        <f>IF(N329="zákl. přenesená",J329,0)</f>
        <v>0</v>
      </c>
      <c r="BH329" s="148">
        <f>IF(N329="sníž. přenesená",J329,0)</f>
        <v>0</v>
      </c>
      <c r="BI329" s="148">
        <f>IF(N329="nulová",J329,0)</f>
        <v>0</v>
      </c>
      <c r="BJ329" s="16" t="s">
        <v>81</v>
      </c>
      <c r="BK329" s="148">
        <f>ROUND(I329*H329,2)</f>
        <v>0</v>
      </c>
      <c r="BL329" s="16" t="s">
        <v>283</v>
      </c>
      <c r="BM329" s="147" t="s">
        <v>555</v>
      </c>
    </row>
    <row r="330" spans="2:65" s="13" customFormat="1">
      <c r="B330" s="155"/>
      <c r="D330" s="150" t="s">
        <v>203</v>
      </c>
      <c r="E330" s="156" t="s">
        <v>1</v>
      </c>
      <c r="F330" s="157" t="s">
        <v>556</v>
      </c>
      <c r="H330" s="158">
        <v>126.52200000000001</v>
      </c>
      <c r="L330" s="155"/>
      <c r="M330" s="159"/>
      <c r="T330" s="160"/>
      <c r="AT330" s="156" t="s">
        <v>203</v>
      </c>
      <c r="AU330" s="156" t="s">
        <v>83</v>
      </c>
      <c r="AV330" s="13" t="s">
        <v>83</v>
      </c>
      <c r="AW330" s="13" t="s">
        <v>29</v>
      </c>
      <c r="AX330" s="13" t="s">
        <v>81</v>
      </c>
      <c r="AY330" s="156" t="s">
        <v>194</v>
      </c>
    </row>
    <row r="331" spans="2:65" s="1" customFormat="1" ht="24.2" customHeight="1">
      <c r="B331" s="109"/>
      <c r="C331" s="137" t="s">
        <v>557</v>
      </c>
      <c r="D331" s="137" t="s">
        <v>197</v>
      </c>
      <c r="E331" s="138" t="s">
        <v>558</v>
      </c>
      <c r="F331" s="139" t="s">
        <v>559</v>
      </c>
      <c r="G331" s="140" t="s">
        <v>200</v>
      </c>
      <c r="H331" s="141">
        <v>1035.18</v>
      </c>
      <c r="I331" s="142"/>
      <c r="J331" s="142">
        <f>ROUND(I331*H331,2)</f>
        <v>0</v>
      </c>
      <c r="K331" s="143"/>
      <c r="L331" s="28"/>
      <c r="M331" s="144" t="s">
        <v>1</v>
      </c>
      <c r="N331" s="108" t="s">
        <v>38</v>
      </c>
      <c r="O331" s="145">
        <v>7.0000000000000007E-2</v>
      </c>
      <c r="P331" s="145">
        <f>O331*H331</f>
        <v>72.462600000000009</v>
      </c>
      <c r="Q331" s="145">
        <v>5.0000000000000001E-3</v>
      </c>
      <c r="R331" s="145">
        <f>Q331*H331</f>
        <v>5.1759000000000004</v>
      </c>
      <c r="S331" s="145">
        <v>0</v>
      </c>
      <c r="T331" s="146">
        <f>S331*H331</f>
        <v>0</v>
      </c>
      <c r="AR331" s="147" t="s">
        <v>283</v>
      </c>
      <c r="AT331" s="147" t="s">
        <v>197</v>
      </c>
      <c r="AU331" s="147" t="s">
        <v>83</v>
      </c>
      <c r="AY331" s="16" t="s">
        <v>194</v>
      </c>
      <c r="BE331" s="148">
        <f>IF(N331="základní",J331,0)</f>
        <v>0</v>
      </c>
      <c r="BF331" s="148">
        <f>IF(N331="snížená",J331,0)</f>
        <v>0</v>
      </c>
      <c r="BG331" s="148">
        <f>IF(N331="zákl. přenesená",J331,0)</f>
        <v>0</v>
      </c>
      <c r="BH331" s="148">
        <f>IF(N331="sníž. přenesená",J331,0)</f>
        <v>0</v>
      </c>
      <c r="BI331" s="148">
        <f>IF(N331="nulová",J331,0)</f>
        <v>0</v>
      </c>
      <c r="BJ331" s="16" t="s">
        <v>81</v>
      </c>
      <c r="BK331" s="148">
        <f>ROUND(I331*H331,2)</f>
        <v>0</v>
      </c>
      <c r="BL331" s="16" t="s">
        <v>283</v>
      </c>
      <c r="BM331" s="147" t="s">
        <v>560</v>
      </c>
    </row>
    <row r="332" spans="2:65" s="13" customFormat="1">
      <c r="B332" s="155"/>
      <c r="D332" s="150" t="s">
        <v>203</v>
      </c>
      <c r="E332" s="156" t="s">
        <v>1</v>
      </c>
      <c r="F332" s="157" t="s">
        <v>561</v>
      </c>
      <c r="H332" s="158">
        <v>582.08000000000004</v>
      </c>
      <c r="L332" s="155"/>
      <c r="M332" s="159"/>
      <c r="T332" s="160"/>
      <c r="AT332" s="156" t="s">
        <v>203</v>
      </c>
      <c r="AU332" s="156" t="s">
        <v>83</v>
      </c>
      <c r="AV332" s="13" t="s">
        <v>83</v>
      </c>
      <c r="AW332" s="13" t="s">
        <v>29</v>
      </c>
      <c r="AX332" s="13" t="s">
        <v>73</v>
      </c>
      <c r="AY332" s="156" t="s">
        <v>194</v>
      </c>
    </row>
    <row r="333" spans="2:65" s="13" customFormat="1">
      <c r="B333" s="155"/>
      <c r="D333" s="150" t="s">
        <v>203</v>
      </c>
      <c r="E333" s="156" t="s">
        <v>1</v>
      </c>
      <c r="F333" s="157" t="s">
        <v>562</v>
      </c>
      <c r="H333" s="158">
        <v>108.04</v>
      </c>
      <c r="L333" s="155"/>
      <c r="M333" s="159"/>
      <c r="T333" s="160"/>
      <c r="AT333" s="156" t="s">
        <v>203</v>
      </c>
      <c r="AU333" s="156" t="s">
        <v>83</v>
      </c>
      <c r="AV333" s="13" t="s">
        <v>83</v>
      </c>
      <c r="AW333" s="13" t="s">
        <v>29</v>
      </c>
      <c r="AX333" s="13" t="s">
        <v>73</v>
      </c>
      <c r="AY333" s="156" t="s">
        <v>194</v>
      </c>
    </row>
    <row r="334" spans="2:65" s="14" customFormat="1">
      <c r="B334" s="171"/>
      <c r="D334" s="150" t="s">
        <v>203</v>
      </c>
      <c r="E334" s="172" t="s">
        <v>1</v>
      </c>
      <c r="F334" s="173" t="s">
        <v>243</v>
      </c>
      <c r="H334" s="174">
        <v>690.12</v>
      </c>
      <c r="L334" s="171"/>
      <c r="M334" s="175"/>
      <c r="T334" s="176"/>
      <c r="AT334" s="172" t="s">
        <v>203</v>
      </c>
      <c r="AU334" s="172" t="s">
        <v>83</v>
      </c>
      <c r="AV334" s="14" t="s">
        <v>201</v>
      </c>
      <c r="AW334" s="14" t="s">
        <v>29</v>
      </c>
      <c r="AX334" s="14" t="s">
        <v>81</v>
      </c>
      <c r="AY334" s="172" t="s">
        <v>194</v>
      </c>
    </row>
    <row r="335" spans="2:65" s="13" customFormat="1">
      <c r="B335" s="155"/>
      <c r="D335" s="150" t="s">
        <v>203</v>
      </c>
      <c r="F335" s="157" t="s">
        <v>563</v>
      </c>
      <c r="H335" s="158">
        <v>1035.18</v>
      </c>
      <c r="L335" s="155"/>
      <c r="M335" s="159"/>
      <c r="T335" s="160"/>
      <c r="AT335" s="156" t="s">
        <v>203</v>
      </c>
      <c r="AU335" s="156" t="s">
        <v>83</v>
      </c>
      <c r="AV335" s="13" t="s">
        <v>83</v>
      </c>
      <c r="AW335" s="13" t="s">
        <v>3</v>
      </c>
      <c r="AX335" s="13" t="s">
        <v>81</v>
      </c>
      <c r="AY335" s="156" t="s">
        <v>194</v>
      </c>
    </row>
    <row r="336" spans="2:65" s="1" customFormat="1" ht="24.2" customHeight="1">
      <c r="B336" s="109"/>
      <c r="C336" s="137" t="s">
        <v>564</v>
      </c>
      <c r="D336" s="137" t="s">
        <v>197</v>
      </c>
      <c r="E336" s="138" t="s">
        <v>565</v>
      </c>
      <c r="F336" s="139" t="s">
        <v>566</v>
      </c>
      <c r="G336" s="140" t="s">
        <v>1</v>
      </c>
      <c r="H336" s="141">
        <v>27.01</v>
      </c>
      <c r="I336" s="142"/>
      <c r="J336" s="142">
        <f>ROUND(I336*H336,2)</f>
        <v>0</v>
      </c>
      <c r="K336" s="143"/>
      <c r="L336" s="28"/>
      <c r="M336" s="144" t="s">
        <v>1</v>
      </c>
      <c r="N336" s="108" t="s">
        <v>38</v>
      </c>
      <c r="O336" s="145">
        <v>0</v>
      </c>
      <c r="P336" s="145">
        <f>O336*H336</f>
        <v>0</v>
      </c>
      <c r="Q336" s="145">
        <v>0</v>
      </c>
      <c r="R336" s="145">
        <f>Q336*H336</f>
        <v>0</v>
      </c>
      <c r="S336" s="145">
        <v>0</v>
      </c>
      <c r="T336" s="146">
        <f>S336*H336</f>
        <v>0</v>
      </c>
      <c r="AR336" s="147" t="s">
        <v>283</v>
      </c>
      <c r="AT336" s="147" t="s">
        <v>197</v>
      </c>
      <c r="AU336" s="147" t="s">
        <v>83</v>
      </c>
      <c r="AY336" s="16" t="s">
        <v>194</v>
      </c>
      <c r="BE336" s="148">
        <f>IF(N336="základní",J336,0)</f>
        <v>0</v>
      </c>
      <c r="BF336" s="148">
        <f>IF(N336="snížená",J336,0)</f>
        <v>0</v>
      </c>
      <c r="BG336" s="148">
        <f>IF(N336="zákl. přenesená",J336,0)</f>
        <v>0</v>
      </c>
      <c r="BH336" s="148">
        <f>IF(N336="sníž. přenesená",J336,0)</f>
        <v>0</v>
      </c>
      <c r="BI336" s="148">
        <f>IF(N336="nulová",J336,0)</f>
        <v>0</v>
      </c>
      <c r="BJ336" s="16" t="s">
        <v>81</v>
      </c>
      <c r="BK336" s="148">
        <f>ROUND(I336*H336,2)</f>
        <v>0</v>
      </c>
      <c r="BL336" s="16" t="s">
        <v>283</v>
      </c>
      <c r="BM336" s="147" t="s">
        <v>567</v>
      </c>
    </row>
    <row r="337" spans="2:65" s="13" customFormat="1">
      <c r="B337" s="155"/>
      <c r="D337" s="150" t="s">
        <v>203</v>
      </c>
      <c r="E337" s="156" t="s">
        <v>1</v>
      </c>
      <c r="F337" s="157" t="s">
        <v>264</v>
      </c>
      <c r="H337" s="158">
        <v>27.01</v>
      </c>
      <c r="L337" s="155"/>
      <c r="M337" s="159"/>
      <c r="T337" s="160"/>
      <c r="AT337" s="156" t="s">
        <v>203</v>
      </c>
      <c r="AU337" s="156" t="s">
        <v>83</v>
      </c>
      <c r="AV337" s="13" t="s">
        <v>83</v>
      </c>
      <c r="AW337" s="13" t="s">
        <v>29</v>
      </c>
      <c r="AX337" s="13" t="s">
        <v>81</v>
      </c>
      <c r="AY337" s="156" t="s">
        <v>194</v>
      </c>
    </row>
    <row r="338" spans="2:65" s="1" customFormat="1" ht="24.2" customHeight="1">
      <c r="B338" s="109"/>
      <c r="C338" s="137" t="s">
        <v>568</v>
      </c>
      <c r="D338" s="137" t="s">
        <v>197</v>
      </c>
      <c r="E338" s="138" t="s">
        <v>569</v>
      </c>
      <c r="F338" s="139" t="s">
        <v>570</v>
      </c>
      <c r="G338" s="140" t="s">
        <v>251</v>
      </c>
      <c r="H338" s="141">
        <v>28.13</v>
      </c>
      <c r="I338" s="142"/>
      <c r="J338" s="142">
        <f>ROUND(I338*H338,2)</f>
        <v>0</v>
      </c>
      <c r="K338" s="143"/>
      <c r="L338" s="28"/>
      <c r="M338" s="144" t="s">
        <v>1</v>
      </c>
      <c r="N338" s="108" t="s">
        <v>38</v>
      </c>
      <c r="O338" s="145">
        <v>1.5680000000000001</v>
      </c>
      <c r="P338" s="145">
        <f>O338*H338</f>
        <v>44.107840000000003</v>
      </c>
      <c r="Q338" s="145">
        <v>0</v>
      </c>
      <c r="R338" s="145">
        <f>Q338*H338</f>
        <v>0</v>
      </c>
      <c r="S338" s="145">
        <v>0</v>
      </c>
      <c r="T338" s="146">
        <f>S338*H338</f>
        <v>0</v>
      </c>
      <c r="AR338" s="147" t="s">
        <v>283</v>
      </c>
      <c r="AT338" s="147" t="s">
        <v>197</v>
      </c>
      <c r="AU338" s="147" t="s">
        <v>83</v>
      </c>
      <c r="AY338" s="16" t="s">
        <v>194</v>
      </c>
      <c r="BE338" s="148">
        <f>IF(N338="základní",J338,0)</f>
        <v>0</v>
      </c>
      <c r="BF338" s="148">
        <f>IF(N338="snížená",J338,0)</f>
        <v>0</v>
      </c>
      <c r="BG338" s="148">
        <f>IF(N338="zákl. přenesená",J338,0)</f>
        <v>0</v>
      </c>
      <c r="BH338" s="148">
        <f>IF(N338="sníž. přenesená",J338,0)</f>
        <v>0</v>
      </c>
      <c r="BI338" s="148">
        <f>IF(N338="nulová",J338,0)</f>
        <v>0</v>
      </c>
      <c r="BJ338" s="16" t="s">
        <v>81</v>
      </c>
      <c r="BK338" s="148">
        <f>ROUND(I338*H338,2)</f>
        <v>0</v>
      </c>
      <c r="BL338" s="16" t="s">
        <v>283</v>
      </c>
      <c r="BM338" s="147" t="s">
        <v>571</v>
      </c>
    </row>
    <row r="339" spans="2:65" s="11" customFormat="1" ht="22.9" customHeight="1">
      <c r="B339" s="126"/>
      <c r="D339" s="127" t="s">
        <v>72</v>
      </c>
      <c r="E339" s="135" t="s">
        <v>572</v>
      </c>
      <c r="F339" s="135" t="s">
        <v>573</v>
      </c>
      <c r="J339" s="136">
        <f>BK339</f>
        <v>0</v>
      </c>
      <c r="L339" s="126"/>
      <c r="M339" s="130"/>
      <c r="P339" s="131">
        <f>SUM(P340:P362)</f>
        <v>215.79503399999999</v>
      </c>
      <c r="R339" s="131">
        <f>SUM(R340:R362)</f>
        <v>2.8313226999999999</v>
      </c>
      <c r="T339" s="132">
        <f>SUM(T340:T362)</f>
        <v>0</v>
      </c>
      <c r="AR339" s="127" t="s">
        <v>83</v>
      </c>
      <c r="AT339" s="133" t="s">
        <v>72</v>
      </c>
      <c r="AU339" s="133" t="s">
        <v>81</v>
      </c>
      <c r="AY339" s="127" t="s">
        <v>194</v>
      </c>
      <c r="BK339" s="134">
        <f>SUM(BK340:BK362)</f>
        <v>0</v>
      </c>
    </row>
    <row r="340" spans="2:65" s="1" customFormat="1" ht="16.5" customHeight="1">
      <c r="B340" s="109"/>
      <c r="C340" s="137" t="s">
        <v>574</v>
      </c>
      <c r="D340" s="137" t="s">
        <v>197</v>
      </c>
      <c r="E340" s="138" t="s">
        <v>575</v>
      </c>
      <c r="F340" s="139" t="s">
        <v>576</v>
      </c>
      <c r="G340" s="140" t="s">
        <v>200</v>
      </c>
      <c r="H340" s="141">
        <v>59.649000000000001</v>
      </c>
      <c r="I340" s="142"/>
      <c r="J340" s="142">
        <f>ROUND(I340*H340,2)</f>
        <v>0</v>
      </c>
      <c r="K340" s="143"/>
      <c r="L340" s="28"/>
      <c r="M340" s="144" t="s">
        <v>1</v>
      </c>
      <c r="N340" s="108" t="s">
        <v>38</v>
      </c>
      <c r="O340" s="145">
        <v>0.79300000000000004</v>
      </c>
      <c r="P340" s="145">
        <f>O340*H340</f>
        <v>47.301657000000006</v>
      </c>
      <c r="Q340" s="145">
        <v>0</v>
      </c>
      <c r="R340" s="145">
        <f>Q340*H340</f>
        <v>0</v>
      </c>
      <c r="S340" s="145">
        <v>0</v>
      </c>
      <c r="T340" s="146">
        <f>S340*H340</f>
        <v>0</v>
      </c>
      <c r="AR340" s="147" t="s">
        <v>283</v>
      </c>
      <c r="AT340" s="147" t="s">
        <v>197</v>
      </c>
      <c r="AU340" s="147" t="s">
        <v>83</v>
      </c>
      <c r="AY340" s="16" t="s">
        <v>194</v>
      </c>
      <c r="BE340" s="148">
        <f>IF(N340="základní",J340,0)</f>
        <v>0</v>
      </c>
      <c r="BF340" s="148">
        <f>IF(N340="snížená",J340,0)</f>
        <v>0</v>
      </c>
      <c r="BG340" s="148">
        <f>IF(N340="zákl. přenesená",J340,0)</f>
        <v>0</v>
      </c>
      <c r="BH340" s="148">
        <f>IF(N340="sníž. přenesená",J340,0)</f>
        <v>0</v>
      </c>
      <c r="BI340" s="148">
        <f>IF(N340="nulová",J340,0)</f>
        <v>0</v>
      </c>
      <c r="BJ340" s="16" t="s">
        <v>81</v>
      </c>
      <c r="BK340" s="148">
        <f>ROUND(I340*H340,2)</f>
        <v>0</v>
      </c>
      <c r="BL340" s="16" t="s">
        <v>283</v>
      </c>
      <c r="BM340" s="147" t="s">
        <v>577</v>
      </c>
    </row>
    <row r="341" spans="2:65" s="12" customFormat="1">
      <c r="B341" s="149"/>
      <c r="D341" s="150" t="s">
        <v>203</v>
      </c>
      <c r="E341" s="151" t="s">
        <v>1</v>
      </c>
      <c r="F341" s="152" t="s">
        <v>204</v>
      </c>
      <c r="H341" s="151" t="s">
        <v>1</v>
      </c>
      <c r="L341" s="149"/>
      <c r="M341" s="153"/>
      <c r="T341" s="154"/>
      <c r="AT341" s="151" t="s">
        <v>203</v>
      </c>
      <c r="AU341" s="151" t="s">
        <v>83</v>
      </c>
      <c r="AV341" s="12" t="s">
        <v>81</v>
      </c>
      <c r="AW341" s="12" t="s">
        <v>29</v>
      </c>
      <c r="AX341" s="12" t="s">
        <v>73</v>
      </c>
      <c r="AY341" s="151" t="s">
        <v>194</v>
      </c>
    </row>
    <row r="342" spans="2:65" s="13" customFormat="1">
      <c r="B342" s="155"/>
      <c r="D342" s="150" t="s">
        <v>203</v>
      </c>
      <c r="E342" s="156" t="s">
        <v>1</v>
      </c>
      <c r="F342" s="157" t="s">
        <v>578</v>
      </c>
      <c r="H342" s="158">
        <v>45.761000000000003</v>
      </c>
      <c r="L342" s="155"/>
      <c r="M342" s="159"/>
      <c r="T342" s="160"/>
      <c r="AT342" s="156" t="s">
        <v>203</v>
      </c>
      <c r="AU342" s="156" t="s">
        <v>83</v>
      </c>
      <c r="AV342" s="13" t="s">
        <v>83</v>
      </c>
      <c r="AW342" s="13" t="s">
        <v>29</v>
      </c>
      <c r="AX342" s="13" t="s">
        <v>73</v>
      </c>
      <c r="AY342" s="156" t="s">
        <v>194</v>
      </c>
    </row>
    <row r="343" spans="2:65" s="13" customFormat="1">
      <c r="B343" s="155"/>
      <c r="D343" s="150" t="s">
        <v>203</v>
      </c>
      <c r="E343" s="156" t="s">
        <v>1</v>
      </c>
      <c r="F343" s="157" t="s">
        <v>579</v>
      </c>
      <c r="H343" s="158">
        <v>13.888</v>
      </c>
      <c r="L343" s="155"/>
      <c r="M343" s="159"/>
      <c r="T343" s="160"/>
      <c r="AT343" s="156" t="s">
        <v>203</v>
      </c>
      <c r="AU343" s="156" t="s">
        <v>83</v>
      </c>
      <c r="AV343" s="13" t="s">
        <v>83</v>
      </c>
      <c r="AW343" s="13" t="s">
        <v>29</v>
      </c>
      <c r="AX343" s="13" t="s">
        <v>73</v>
      </c>
      <c r="AY343" s="156" t="s">
        <v>194</v>
      </c>
    </row>
    <row r="344" spans="2:65" s="13" customFormat="1">
      <c r="B344" s="155"/>
      <c r="D344" s="150" t="s">
        <v>203</v>
      </c>
      <c r="E344" s="156" t="s">
        <v>1</v>
      </c>
      <c r="F344" s="157" t="s">
        <v>138</v>
      </c>
      <c r="H344" s="158">
        <v>59.649000000000001</v>
      </c>
      <c r="L344" s="155"/>
      <c r="M344" s="159"/>
      <c r="T344" s="160"/>
      <c r="AT344" s="156" t="s">
        <v>203</v>
      </c>
      <c r="AU344" s="156" t="s">
        <v>83</v>
      </c>
      <c r="AV344" s="13" t="s">
        <v>83</v>
      </c>
      <c r="AW344" s="13" t="s">
        <v>29</v>
      </c>
      <c r="AX344" s="13" t="s">
        <v>81</v>
      </c>
      <c r="AY344" s="156" t="s">
        <v>194</v>
      </c>
    </row>
    <row r="345" spans="2:65" s="1" customFormat="1" ht="16.5" customHeight="1">
      <c r="B345" s="109"/>
      <c r="C345" s="161" t="s">
        <v>580</v>
      </c>
      <c r="D345" s="161" t="s">
        <v>220</v>
      </c>
      <c r="E345" s="162" t="s">
        <v>581</v>
      </c>
      <c r="F345" s="163" t="s">
        <v>582</v>
      </c>
      <c r="G345" s="164" t="s">
        <v>200</v>
      </c>
      <c r="H345" s="165">
        <v>65.614000000000004</v>
      </c>
      <c r="I345" s="166"/>
      <c r="J345" s="166">
        <f>ROUND(I345*H345,2)</f>
        <v>0</v>
      </c>
      <c r="K345" s="167"/>
      <c r="L345" s="168"/>
      <c r="M345" s="169" t="s">
        <v>1</v>
      </c>
      <c r="N345" s="170" t="s">
        <v>38</v>
      </c>
      <c r="O345" s="145">
        <v>0</v>
      </c>
      <c r="P345" s="145">
        <f>O345*H345</f>
        <v>0</v>
      </c>
      <c r="Q345" s="145">
        <v>8.5500000000000003E-3</v>
      </c>
      <c r="R345" s="145">
        <f>Q345*H345</f>
        <v>0.5609997000000001</v>
      </c>
      <c r="S345" s="145">
        <v>0</v>
      </c>
      <c r="T345" s="146">
        <f>S345*H345</f>
        <v>0</v>
      </c>
      <c r="AR345" s="147" t="s">
        <v>289</v>
      </c>
      <c r="AT345" s="147" t="s">
        <v>220</v>
      </c>
      <c r="AU345" s="147" t="s">
        <v>83</v>
      </c>
      <c r="AY345" s="16" t="s">
        <v>194</v>
      </c>
      <c r="BE345" s="148">
        <f>IF(N345="základní",J345,0)</f>
        <v>0</v>
      </c>
      <c r="BF345" s="148">
        <f>IF(N345="snížená",J345,0)</f>
        <v>0</v>
      </c>
      <c r="BG345" s="148">
        <f>IF(N345="zákl. přenesená",J345,0)</f>
        <v>0</v>
      </c>
      <c r="BH345" s="148">
        <f>IF(N345="sníž. přenesená",J345,0)</f>
        <v>0</v>
      </c>
      <c r="BI345" s="148">
        <f>IF(N345="nulová",J345,0)</f>
        <v>0</v>
      </c>
      <c r="BJ345" s="16" t="s">
        <v>81</v>
      </c>
      <c r="BK345" s="148">
        <f>ROUND(I345*H345,2)</f>
        <v>0</v>
      </c>
      <c r="BL345" s="16" t="s">
        <v>283</v>
      </c>
      <c r="BM345" s="147" t="s">
        <v>583</v>
      </c>
    </row>
    <row r="346" spans="2:65" s="13" customFormat="1">
      <c r="B346" s="155"/>
      <c r="D346" s="150" t="s">
        <v>203</v>
      </c>
      <c r="E346" s="156" t="s">
        <v>1</v>
      </c>
      <c r="F346" s="157" t="s">
        <v>140</v>
      </c>
      <c r="H346" s="158">
        <v>59.649000000000001</v>
      </c>
      <c r="L346" s="155"/>
      <c r="M346" s="159"/>
      <c r="T346" s="160"/>
      <c r="AT346" s="156" t="s">
        <v>203</v>
      </c>
      <c r="AU346" s="156" t="s">
        <v>83</v>
      </c>
      <c r="AV346" s="13" t="s">
        <v>83</v>
      </c>
      <c r="AW346" s="13" t="s">
        <v>29</v>
      </c>
      <c r="AX346" s="13" t="s">
        <v>81</v>
      </c>
      <c r="AY346" s="156" t="s">
        <v>194</v>
      </c>
    </row>
    <row r="347" spans="2:65" s="13" customFormat="1">
      <c r="B347" s="155"/>
      <c r="D347" s="150" t="s">
        <v>203</v>
      </c>
      <c r="F347" s="157" t="s">
        <v>584</v>
      </c>
      <c r="H347" s="158">
        <v>65.614000000000004</v>
      </c>
      <c r="L347" s="155"/>
      <c r="M347" s="159"/>
      <c r="T347" s="160"/>
      <c r="AT347" s="156" t="s">
        <v>203</v>
      </c>
      <c r="AU347" s="156" t="s">
        <v>83</v>
      </c>
      <c r="AV347" s="13" t="s">
        <v>83</v>
      </c>
      <c r="AW347" s="13" t="s">
        <v>3</v>
      </c>
      <c r="AX347" s="13" t="s">
        <v>81</v>
      </c>
      <c r="AY347" s="156" t="s">
        <v>194</v>
      </c>
    </row>
    <row r="348" spans="2:65" s="1" customFormat="1" ht="24.2" customHeight="1">
      <c r="B348" s="109"/>
      <c r="C348" s="137" t="s">
        <v>585</v>
      </c>
      <c r="D348" s="137" t="s">
        <v>197</v>
      </c>
      <c r="E348" s="138" t="s">
        <v>586</v>
      </c>
      <c r="F348" s="139" t="s">
        <v>587</v>
      </c>
      <c r="G348" s="140" t="s">
        <v>200</v>
      </c>
      <c r="H348" s="141">
        <v>136.6</v>
      </c>
      <c r="I348" s="142"/>
      <c r="J348" s="142">
        <f>ROUND(I348*H348,2)</f>
        <v>0</v>
      </c>
      <c r="K348" s="143"/>
      <c r="L348" s="28"/>
      <c r="M348" s="144" t="s">
        <v>1</v>
      </c>
      <c r="N348" s="108" t="s">
        <v>38</v>
      </c>
      <c r="O348" s="145">
        <v>0.67400000000000004</v>
      </c>
      <c r="P348" s="145">
        <f>O348*H348</f>
        <v>92.068399999999997</v>
      </c>
      <c r="Q348" s="145">
        <v>0</v>
      </c>
      <c r="R348" s="145">
        <f>Q348*H348</f>
        <v>0</v>
      </c>
      <c r="S348" s="145">
        <v>0</v>
      </c>
      <c r="T348" s="146">
        <f>S348*H348</f>
        <v>0</v>
      </c>
      <c r="AR348" s="147" t="s">
        <v>283</v>
      </c>
      <c r="AT348" s="147" t="s">
        <v>197</v>
      </c>
      <c r="AU348" s="147" t="s">
        <v>83</v>
      </c>
      <c r="AY348" s="16" t="s">
        <v>194</v>
      </c>
      <c r="BE348" s="148">
        <f>IF(N348="základní",J348,0)</f>
        <v>0</v>
      </c>
      <c r="BF348" s="148">
        <f>IF(N348="snížená",J348,0)</f>
        <v>0</v>
      </c>
      <c r="BG348" s="148">
        <f>IF(N348="zákl. přenesená",J348,0)</f>
        <v>0</v>
      </c>
      <c r="BH348" s="148">
        <f>IF(N348="sníž. přenesená",J348,0)</f>
        <v>0</v>
      </c>
      <c r="BI348" s="148">
        <f>IF(N348="nulová",J348,0)</f>
        <v>0</v>
      </c>
      <c r="BJ348" s="16" t="s">
        <v>81</v>
      </c>
      <c r="BK348" s="148">
        <f>ROUND(I348*H348,2)</f>
        <v>0</v>
      </c>
      <c r="BL348" s="16" t="s">
        <v>283</v>
      </c>
      <c r="BM348" s="147" t="s">
        <v>588</v>
      </c>
    </row>
    <row r="349" spans="2:65" s="13" customFormat="1">
      <c r="B349" s="155"/>
      <c r="D349" s="150" t="s">
        <v>203</v>
      </c>
      <c r="E349" s="156" t="s">
        <v>1</v>
      </c>
      <c r="F349" s="157" t="s">
        <v>589</v>
      </c>
      <c r="H349" s="158">
        <v>86.7</v>
      </c>
      <c r="L349" s="155"/>
      <c r="M349" s="159"/>
      <c r="T349" s="160"/>
      <c r="AT349" s="156" t="s">
        <v>203</v>
      </c>
      <c r="AU349" s="156" t="s">
        <v>83</v>
      </c>
      <c r="AV349" s="13" t="s">
        <v>83</v>
      </c>
      <c r="AW349" s="13" t="s">
        <v>29</v>
      </c>
      <c r="AX349" s="13" t="s">
        <v>73</v>
      </c>
      <c r="AY349" s="156" t="s">
        <v>194</v>
      </c>
    </row>
    <row r="350" spans="2:65" s="13" customFormat="1">
      <c r="B350" s="155"/>
      <c r="D350" s="150" t="s">
        <v>203</v>
      </c>
      <c r="E350" s="156" t="s">
        <v>1</v>
      </c>
      <c r="F350" s="157" t="s">
        <v>590</v>
      </c>
      <c r="H350" s="158">
        <v>49.9</v>
      </c>
      <c r="L350" s="155"/>
      <c r="M350" s="159"/>
      <c r="T350" s="160"/>
      <c r="AT350" s="156" t="s">
        <v>203</v>
      </c>
      <c r="AU350" s="156" t="s">
        <v>83</v>
      </c>
      <c r="AV350" s="13" t="s">
        <v>83</v>
      </c>
      <c r="AW350" s="13" t="s">
        <v>29</v>
      </c>
      <c r="AX350" s="13" t="s">
        <v>73</v>
      </c>
      <c r="AY350" s="156" t="s">
        <v>194</v>
      </c>
    </row>
    <row r="351" spans="2:65" s="14" customFormat="1">
      <c r="B351" s="171"/>
      <c r="D351" s="150" t="s">
        <v>203</v>
      </c>
      <c r="E351" s="172" t="s">
        <v>1</v>
      </c>
      <c r="F351" s="173" t="s">
        <v>243</v>
      </c>
      <c r="H351" s="174">
        <v>136.6</v>
      </c>
      <c r="L351" s="171"/>
      <c r="M351" s="175"/>
      <c r="T351" s="176"/>
      <c r="AT351" s="172" t="s">
        <v>203</v>
      </c>
      <c r="AU351" s="172" t="s">
        <v>83</v>
      </c>
      <c r="AV351" s="14" t="s">
        <v>201</v>
      </c>
      <c r="AW351" s="14" t="s">
        <v>29</v>
      </c>
      <c r="AX351" s="14" t="s">
        <v>81</v>
      </c>
      <c r="AY351" s="172" t="s">
        <v>194</v>
      </c>
    </row>
    <row r="352" spans="2:65" s="1" customFormat="1" ht="16.5" customHeight="1">
      <c r="B352" s="109"/>
      <c r="C352" s="161" t="s">
        <v>591</v>
      </c>
      <c r="D352" s="161" t="s">
        <v>220</v>
      </c>
      <c r="E352" s="162" t="s">
        <v>581</v>
      </c>
      <c r="F352" s="163" t="s">
        <v>582</v>
      </c>
      <c r="G352" s="164" t="s">
        <v>200</v>
      </c>
      <c r="H352" s="165">
        <v>150.26</v>
      </c>
      <c r="I352" s="166"/>
      <c r="J352" s="166">
        <f>ROUND(I352*H352,2)</f>
        <v>0</v>
      </c>
      <c r="K352" s="167"/>
      <c r="L352" s="168"/>
      <c r="M352" s="169" t="s">
        <v>1</v>
      </c>
      <c r="N352" s="170" t="s">
        <v>38</v>
      </c>
      <c r="O352" s="145">
        <v>0</v>
      </c>
      <c r="P352" s="145">
        <f>O352*H352</f>
        <v>0</v>
      </c>
      <c r="Q352" s="145">
        <v>8.5500000000000003E-3</v>
      </c>
      <c r="R352" s="145">
        <f>Q352*H352</f>
        <v>1.2847230000000001</v>
      </c>
      <c r="S352" s="145">
        <v>0</v>
      </c>
      <c r="T352" s="146">
        <f>S352*H352</f>
        <v>0</v>
      </c>
      <c r="AR352" s="147" t="s">
        <v>289</v>
      </c>
      <c r="AT352" s="147" t="s">
        <v>220</v>
      </c>
      <c r="AU352" s="147" t="s">
        <v>83</v>
      </c>
      <c r="AY352" s="16" t="s">
        <v>194</v>
      </c>
      <c r="BE352" s="148">
        <f>IF(N352="základní",J352,0)</f>
        <v>0</v>
      </c>
      <c r="BF352" s="148">
        <f>IF(N352="snížená",J352,0)</f>
        <v>0</v>
      </c>
      <c r="BG352" s="148">
        <f>IF(N352="zákl. přenesená",J352,0)</f>
        <v>0</v>
      </c>
      <c r="BH352" s="148">
        <f>IF(N352="sníž. přenesená",J352,0)</f>
        <v>0</v>
      </c>
      <c r="BI352" s="148">
        <f>IF(N352="nulová",J352,0)</f>
        <v>0</v>
      </c>
      <c r="BJ352" s="16" t="s">
        <v>81</v>
      </c>
      <c r="BK352" s="148">
        <f>ROUND(I352*H352,2)</f>
        <v>0</v>
      </c>
      <c r="BL352" s="16" t="s">
        <v>283</v>
      </c>
      <c r="BM352" s="147" t="s">
        <v>592</v>
      </c>
    </row>
    <row r="353" spans="2:65" s="13" customFormat="1">
      <c r="B353" s="155"/>
      <c r="D353" s="150" t="s">
        <v>203</v>
      </c>
      <c r="F353" s="157" t="s">
        <v>593</v>
      </c>
      <c r="H353" s="158">
        <v>150.26</v>
      </c>
      <c r="L353" s="155"/>
      <c r="M353" s="159"/>
      <c r="T353" s="160"/>
      <c r="AT353" s="156" t="s">
        <v>203</v>
      </c>
      <c r="AU353" s="156" t="s">
        <v>83</v>
      </c>
      <c r="AV353" s="13" t="s">
        <v>83</v>
      </c>
      <c r="AW353" s="13" t="s">
        <v>3</v>
      </c>
      <c r="AX353" s="13" t="s">
        <v>81</v>
      </c>
      <c r="AY353" s="156" t="s">
        <v>194</v>
      </c>
    </row>
    <row r="354" spans="2:65" s="1" customFormat="1" ht="21.75" customHeight="1">
      <c r="B354" s="109"/>
      <c r="C354" s="137" t="s">
        <v>594</v>
      </c>
      <c r="D354" s="137" t="s">
        <v>197</v>
      </c>
      <c r="E354" s="138" t="s">
        <v>595</v>
      </c>
      <c r="F354" s="139" t="s">
        <v>596</v>
      </c>
      <c r="G354" s="140" t="s">
        <v>450</v>
      </c>
      <c r="H354" s="141">
        <v>199.6</v>
      </c>
      <c r="I354" s="142"/>
      <c r="J354" s="142">
        <f>ROUND(I354*H354,2)</f>
        <v>0</v>
      </c>
      <c r="K354" s="143"/>
      <c r="L354" s="28"/>
      <c r="M354" s="144" t="s">
        <v>1</v>
      </c>
      <c r="N354" s="108" t="s">
        <v>38</v>
      </c>
      <c r="O354" s="145">
        <v>0.20100000000000001</v>
      </c>
      <c r="P354" s="145">
        <f>O354*H354</f>
        <v>40.119599999999998</v>
      </c>
      <c r="Q354" s="145">
        <v>0</v>
      </c>
      <c r="R354" s="145">
        <f>Q354*H354</f>
        <v>0</v>
      </c>
      <c r="S354" s="145">
        <v>0</v>
      </c>
      <c r="T354" s="146">
        <f>S354*H354</f>
        <v>0</v>
      </c>
      <c r="AR354" s="147" t="s">
        <v>283</v>
      </c>
      <c r="AT354" s="147" t="s">
        <v>197</v>
      </c>
      <c r="AU354" s="147" t="s">
        <v>83</v>
      </c>
      <c r="AY354" s="16" t="s">
        <v>194</v>
      </c>
      <c r="BE354" s="148">
        <f>IF(N354="základní",J354,0)</f>
        <v>0</v>
      </c>
      <c r="BF354" s="148">
        <f>IF(N354="snížená",J354,0)</f>
        <v>0</v>
      </c>
      <c r="BG354" s="148">
        <f>IF(N354="zákl. přenesená",J354,0)</f>
        <v>0</v>
      </c>
      <c r="BH354" s="148">
        <f>IF(N354="sníž. přenesená",J354,0)</f>
        <v>0</v>
      </c>
      <c r="BI354" s="148">
        <f>IF(N354="nulová",J354,0)</f>
        <v>0</v>
      </c>
      <c r="BJ354" s="16" t="s">
        <v>81</v>
      </c>
      <c r="BK354" s="148">
        <f>ROUND(I354*H354,2)</f>
        <v>0</v>
      </c>
      <c r="BL354" s="16" t="s">
        <v>283</v>
      </c>
      <c r="BM354" s="147" t="s">
        <v>597</v>
      </c>
    </row>
    <row r="355" spans="2:65" s="13" customFormat="1">
      <c r="B355" s="155"/>
      <c r="D355" s="150" t="s">
        <v>203</v>
      </c>
      <c r="E355" s="156" t="s">
        <v>1</v>
      </c>
      <c r="F355" s="157" t="s">
        <v>598</v>
      </c>
      <c r="H355" s="158">
        <v>199.6</v>
      </c>
      <c r="L355" s="155"/>
      <c r="M355" s="159"/>
      <c r="T355" s="160"/>
      <c r="AT355" s="156" t="s">
        <v>203</v>
      </c>
      <c r="AU355" s="156" t="s">
        <v>83</v>
      </c>
      <c r="AV355" s="13" t="s">
        <v>83</v>
      </c>
      <c r="AW355" s="13" t="s">
        <v>29</v>
      </c>
      <c r="AX355" s="13" t="s">
        <v>81</v>
      </c>
      <c r="AY355" s="156" t="s">
        <v>194</v>
      </c>
    </row>
    <row r="356" spans="2:65" s="1" customFormat="1" ht="16.5" customHeight="1">
      <c r="B356" s="109"/>
      <c r="C356" s="161" t="s">
        <v>599</v>
      </c>
      <c r="D356" s="161" t="s">
        <v>220</v>
      </c>
      <c r="E356" s="162" t="s">
        <v>600</v>
      </c>
      <c r="F356" s="163" t="s">
        <v>601</v>
      </c>
      <c r="G356" s="164" t="s">
        <v>239</v>
      </c>
      <c r="H356" s="165">
        <v>0.52700000000000002</v>
      </c>
      <c r="I356" s="166"/>
      <c r="J356" s="166">
        <f>ROUND(I356*H356,2)</f>
        <v>0</v>
      </c>
      <c r="K356" s="167"/>
      <c r="L356" s="168"/>
      <c r="M356" s="169" t="s">
        <v>1</v>
      </c>
      <c r="N356" s="170" t="s">
        <v>38</v>
      </c>
      <c r="O356" s="145">
        <v>0</v>
      </c>
      <c r="P356" s="145">
        <f>O356*H356</f>
        <v>0</v>
      </c>
      <c r="Q356" s="145">
        <v>0.55000000000000004</v>
      </c>
      <c r="R356" s="145">
        <f>Q356*H356</f>
        <v>0.28985000000000005</v>
      </c>
      <c r="S356" s="145">
        <v>0</v>
      </c>
      <c r="T356" s="146">
        <f>S356*H356</f>
        <v>0</v>
      </c>
      <c r="AR356" s="147" t="s">
        <v>289</v>
      </c>
      <c r="AT356" s="147" t="s">
        <v>220</v>
      </c>
      <c r="AU356" s="147" t="s">
        <v>83</v>
      </c>
      <c r="AY356" s="16" t="s">
        <v>194</v>
      </c>
      <c r="BE356" s="148">
        <f>IF(N356="základní",J356,0)</f>
        <v>0</v>
      </c>
      <c r="BF356" s="148">
        <f>IF(N356="snížená",J356,0)</f>
        <v>0</v>
      </c>
      <c r="BG356" s="148">
        <f>IF(N356="zákl. přenesená",J356,0)</f>
        <v>0</v>
      </c>
      <c r="BH356" s="148">
        <f>IF(N356="sníž. přenesená",J356,0)</f>
        <v>0</v>
      </c>
      <c r="BI356" s="148">
        <f>IF(N356="nulová",J356,0)</f>
        <v>0</v>
      </c>
      <c r="BJ356" s="16" t="s">
        <v>81</v>
      </c>
      <c r="BK356" s="148">
        <f>ROUND(I356*H356,2)</f>
        <v>0</v>
      </c>
      <c r="BL356" s="16" t="s">
        <v>283</v>
      </c>
      <c r="BM356" s="147" t="s">
        <v>602</v>
      </c>
    </row>
    <row r="357" spans="2:65" s="13" customFormat="1">
      <c r="B357" s="155"/>
      <c r="D357" s="150" t="s">
        <v>203</v>
      </c>
      <c r="F357" s="157" t="s">
        <v>603</v>
      </c>
      <c r="H357" s="158">
        <v>0.52700000000000002</v>
      </c>
      <c r="L357" s="155"/>
      <c r="M357" s="159"/>
      <c r="T357" s="160"/>
      <c r="AT357" s="156" t="s">
        <v>203</v>
      </c>
      <c r="AU357" s="156" t="s">
        <v>83</v>
      </c>
      <c r="AV357" s="13" t="s">
        <v>83</v>
      </c>
      <c r="AW357" s="13" t="s">
        <v>3</v>
      </c>
      <c r="AX357" s="13" t="s">
        <v>81</v>
      </c>
      <c r="AY357" s="156" t="s">
        <v>194</v>
      </c>
    </row>
    <row r="358" spans="2:65" s="1" customFormat="1" ht="21.75" customHeight="1">
      <c r="B358" s="109"/>
      <c r="C358" s="137" t="s">
        <v>604</v>
      </c>
      <c r="D358" s="137" t="s">
        <v>197</v>
      </c>
      <c r="E358" s="138" t="s">
        <v>595</v>
      </c>
      <c r="F358" s="139" t="s">
        <v>596</v>
      </c>
      <c r="G358" s="140" t="s">
        <v>450</v>
      </c>
      <c r="H358" s="141">
        <v>159.68</v>
      </c>
      <c r="I358" s="142"/>
      <c r="J358" s="142">
        <f>ROUND(I358*H358,2)</f>
        <v>0</v>
      </c>
      <c r="K358" s="143"/>
      <c r="L358" s="28"/>
      <c r="M358" s="144" t="s">
        <v>1</v>
      </c>
      <c r="N358" s="108" t="s">
        <v>38</v>
      </c>
      <c r="O358" s="145">
        <v>0.20100000000000001</v>
      </c>
      <c r="P358" s="145">
        <f>O358*H358</f>
        <v>32.095680000000002</v>
      </c>
      <c r="Q358" s="145">
        <v>0</v>
      </c>
      <c r="R358" s="145">
        <f>Q358*H358</f>
        <v>0</v>
      </c>
      <c r="S358" s="145">
        <v>0</v>
      </c>
      <c r="T358" s="146">
        <f>S358*H358</f>
        <v>0</v>
      </c>
      <c r="AR358" s="147" t="s">
        <v>283</v>
      </c>
      <c r="AT358" s="147" t="s">
        <v>197</v>
      </c>
      <c r="AU358" s="147" t="s">
        <v>83</v>
      </c>
      <c r="AY358" s="16" t="s">
        <v>194</v>
      </c>
      <c r="BE358" s="148">
        <f>IF(N358="základní",J358,0)</f>
        <v>0</v>
      </c>
      <c r="BF358" s="148">
        <f>IF(N358="snížená",J358,0)</f>
        <v>0</v>
      </c>
      <c r="BG358" s="148">
        <f>IF(N358="zákl. přenesená",J358,0)</f>
        <v>0</v>
      </c>
      <c r="BH358" s="148">
        <f>IF(N358="sníž. přenesená",J358,0)</f>
        <v>0</v>
      </c>
      <c r="BI358" s="148">
        <f>IF(N358="nulová",J358,0)</f>
        <v>0</v>
      </c>
      <c r="BJ358" s="16" t="s">
        <v>81</v>
      </c>
      <c r="BK358" s="148">
        <f>ROUND(I358*H358,2)</f>
        <v>0</v>
      </c>
      <c r="BL358" s="16" t="s">
        <v>283</v>
      </c>
      <c r="BM358" s="147" t="s">
        <v>605</v>
      </c>
    </row>
    <row r="359" spans="2:65" s="13" customFormat="1">
      <c r="B359" s="155"/>
      <c r="D359" s="150" t="s">
        <v>203</v>
      </c>
      <c r="E359" s="156" t="s">
        <v>1</v>
      </c>
      <c r="F359" s="157" t="s">
        <v>606</v>
      </c>
      <c r="H359" s="158">
        <v>159.68</v>
      </c>
      <c r="L359" s="155"/>
      <c r="M359" s="159"/>
      <c r="T359" s="160"/>
      <c r="AT359" s="156" t="s">
        <v>203</v>
      </c>
      <c r="AU359" s="156" t="s">
        <v>83</v>
      </c>
      <c r="AV359" s="13" t="s">
        <v>83</v>
      </c>
      <c r="AW359" s="13" t="s">
        <v>29</v>
      </c>
      <c r="AX359" s="13" t="s">
        <v>81</v>
      </c>
      <c r="AY359" s="156" t="s">
        <v>194</v>
      </c>
    </row>
    <row r="360" spans="2:65" s="1" customFormat="1" ht="21.75" customHeight="1">
      <c r="B360" s="109"/>
      <c r="C360" s="161" t="s">
        <v>607</v>
      </c>
      <c r="D360" s="161" t="s">
        <v>220</v>
      </c>
      <c r="E360" s="162" t="s">
        <v>608</v>
      </c>
      <c r="F360" s="163" t="s">
        <v>609</v>
      </c>
      <c r="G360" s="164" t="s">
        <v>239</v>
      </c>
      <c r="H360" s="165">
        <v>1.2649999999999999</v>
      </c>
      <c r="I360" s="166"/>
      <c r="J360" s="166">
        <f>ROUND(I360*H360,2)</f>
        <v>0</v>
      </c>
      <c r="K360" s="167"/>
      <c r="L360" s="168"/>
      <c r="M360" s="169" t="s">
        <v>1</v>
      </c>
      <c r="N360" s="170" t="s">
        <v>38</v>
      </c>
      <c r="O360" s="145">
        <v>0</v>
      </c>
      <c r="P360" s="145">
        <f>O360*H360</f>
        <v>0</v>
      </c>
      <c r="Q360" s="145">
        <v>0.55000000000000004</v>
      </c>
      <c r="R360" s="145">
        <f>Q360*H360</f>
        <v>0.69574999999999998</v>
      </c>
      <c r="S360" s="145">
        <v>0</v>
      </c>
      <c r="T360" s="146">
        <f>S360*H360</f>
        <v>0</v>
      </c>
      <c r="AR360" s="147" t="s">
        <v>289</v>
      </c>
      <c r="AT360" s="147" t="s">
        <v>220</v>
      </c>
      <c r="AU360" s="147" t="s">
        <v>83</v>
      </c>
      <c r="AY360" s="16" t="s">
        <v>194</v>
      </c>
      <c r="BE360" s="148">
        <f>IF(N360="základní",J360,0)</f>
        <v>0</v>
      </c>
      <c r="BF360" s="148">
        <f>IF(N360="snížená",J360,0)</f>
        <v>0</v>
      </c>
      <c r="BG360" s="148">
        <f>IF(N360="zákl. přenesená",J360,0)</f>
        <v>0</v>
      </c>
      <c r="BH360" s="148">
        <f>IF(N360="sníž. přenesená",J360,0)</f>
        <v>0</v>
      </c>
      <c r="BI360" s="148">
        <f>IF(N360="nulová",J360,0)</f>
        <v>0</v>
      </c>
      <c r="BJ360" s="16" t="s">
        <v>81</v>
      </c>
      <c r="BK360" s="148">
        <f>ROUND(I360*H360,2)</f>
        <v>0</v>
      </c>
      <c r="BL360" s="16" t="s">
        <v>283</v>
      </c>
      <c r="BM360" s="147" t="s">
        <v>610</v>
      </c>
    </row>
    <row r="361" spans="2:65" s="13" customFormat="1">
      <c r="B361" s="155"/>
      <c r="D361" s="150" t="s">
        <v>203</v>
      </c>
      <c r="F361" s="157" t="s">
        <v>611</v>
      </c>
      <c r="H361" s="158">
        <v>1.2649999999999999</v>
      </c>
      <c r="L361" s="155"/>
      <c r="M361" s="159"/>
      <c r="T361" s="160"/>
      <c r="AT361" s="156" t="s">
        <v>203</v>
      </c>
      <c r="AU361" s="156" t="s">
        <v>83</v>
      </c>
      <c r="AV361" s="13" t="s">
        <v>83</v>
      </c>
      <c r="AW361" s="13" t="s">
        <v>3</v>
      </c>
      <c r="AX361" s="13" t="s">
        <v>81</v>
      </c>
      <c r="AY361" s="156" t="s">
        <v>194</v>
      </c>
    </row>
    <row r="362" spans="2:65" s="1" customFormat="1" ht="24.2" customHeight="1">
      <c r="B362" s="109"/>
      <c r="C362" s="137" t="s">
        <v>612</v>
      </c>
      <c r="D362" s="137" t="s">
        <v>197</v>
      </c>
      <c r="E362" s="138" t="s">
        <v>613</v>
      </c>
      <c r="F362" s="139" t="s">
        <v>614</v>
      </c>
      <c r="G362" s="140" t="s">
        <v>251</v>
      </c>
      <c r="H362" s="141">
        <v>2.831</v>
      </c>
      <c r="I362" s="142"/>
      <c r="J362" s="142">
        <f>ROUND(I362*H362,2)</f>
        <v>0</v>
      </c>
      <c r="K362" s="143"/>
      <c r="L362" s="28"/>
      <c r="M362" s="144" t="s">
        <v>1</v>
      </c>
      <c r="N362" s="108" t="s">
        <v>38</v>
      </c>
      <c r="O362" s="145">
        <v>1.4870000000000001</v>
      </c>
      <c r="P362" s="145">
        <f>O362*H362</f>
        <v>4.2096970000000002</v>
      </c>
      <c r="Q362" s="145">
        <v>0</v>
      </c>
      <c r="R362" s="145">
        <f>Q362*H362</f>
        <v>0</v>
      </c>
      <c r="S362" s="145">
        <v>0</v>
      </c>
      <c r="T362" s="146">
        <f>S362*H362</f>
        <v>0</v>
      </c>
      <c r="AR362" s="147" t="s">
        <v>283</v>
      </c>
      <c r="AT362" s="147" t="s">
        <v>197</v>
      </c>
      <c r="AU362" s="147" t="s">
        <v>83</v>
      </c>
      <c r="AY362" s="16" t="s">
        <v>194</v>
      </c>
      <c r="BE362" s="148">
        <f>IF(N362="základní",J362,0)</f>
        <v>0</v>
      </c>
      <c r="BF362" s="148">
        <f>IF(N362="snížená",J362,0)</f>
        <v>0</v>
      </c>
      <c r="BG362" s="148">
        <f>IF(N362="zákl. přenesená",J362,0)</f>
        <v>0</v>
      </c>
      <c r="BH362" s="148">
        <f>IF(N362="sníž. přenesená",J362,0)</f>
        <v>0</v>
      </c>
      <c r="BI362" s="148">
        <f>IF(N362="nulová",J362,0)</f>
        <v>0</v>
      </c>
      <c r="BJ362" s="16" t="s">
        <v>81</v>
      </c>
      <c r="BK362" s="148">
        <f>ROUND(I362*H362,2)</f>
        <v>0</v>
      </c>
      <c r="BL362" s="16" t="s">
        <v>283</v>
      </c>
      <c r="BM362" s="147" t="s">
        <v>615</v>
      </c>
    </row>
    <row r="363" spans="2:65" s="11" customFormat="1" ht="22.9" customHeight="1">
      <c r="B363" s="126"/>
      <c r="D363" s="127" t="s">
        <v>72</v>
      </c>
      <c r="E363" s="135" t="s">
        <v>616</v>
      </c>
      <c r="F363" s="135" t="s">
        <v>617</v>
      </c>
      <c r="J363" s="136">
        <f>BK363</f>
        <v>0</v>
      </c>
      <c r="L363" s="126"/>
      <c r="M363" s="130"/>
      <c r="P363" s="131">
        <f>SUM(P364:P370)</f>
        <v>35.476950000000002</v>
      </c>
      <c r="R363" s="131">
        <f>SUM(R364:R370)</f>
        <v>1.309774</v>
      </c>
      <c r="T363" s="132">
        <f>SUM(T364:T370)</f>
        <v>0</v>
      </c>
      <c r="AR363" s="127" t="s">
        <v>83</v>
      </c>
      <c r="AT363" s="133" t="s">
        <v>72</v>
      </c>
      <c r="AU363" s="133" t="s">
        <v>81</v>
      </c>
      <c r="AY363" s="127" t="s">
        <v>194</v>
      </c>
      <c r="BK363" s="134">
        <f>SUM(BK364:BK370)</f>
        <v>0</v>
      </c>
    </row>
    <row r="364" spans="2:65" s="1" customFormat="1" ht="33" customHeight="1">
      <c r="B364" s="109"/>
      <c r="C364" s="137" t="s">
        <v>618</v>
      </c>
      <c r="D364" s="137" t="s">
        <v>197</v>
      </c>
      <c r="E364" s="138" t="s">
        <v>619</v>
      </c>
      <c r="F364" s="139" t="s">
        <v>620</v>
      </c>
      <c r="G364" s="140" t="s">
        <v>200</v>
      </c>
      <c r="H364" s="141">
        <v>43.37</v>
      </c>
      <c r="I364" s="142"/>
      <c r="J364" s="142">
        <f>ROUND(I364*H364,2)</f>
        <v>0</v>
      </c>
      <c r="K364" s="143"/>
      <c r="L364" s="28"/>
      <c r="M364" s="144" t="s">
        <v>1</v>
      </c>
      <c r="N364" s="108" t="s">
        <v>38</v>
      </c>
      <c r="O364" s="145">
        <v>0.79200000000000004</v>
      </c>
      <c r="P364" s="145">
        <f>O364*H364</f>
        <v>34.349040000000002</v>
      </c>
      <c r="Q364" s="145">
        <v>6.0000000000000001E-3</v>
      </c>
      <c r="R364" s="145">
        <f>Q364*H364</f>
        <v>0.26022000000000001</v>
      </c>
      <c r="S364" s="145">
        <v>0</v>
      </c>
      <c r="T364" s="146">
        <f>S364*H364</f>
        <v>0</v>
      </c>
      <c r="AR364" s="147" t="s">
        <v>283</v>
      </c>
      <c r="AT364" s="147" t="s">
        <v>197</v>
      </c>
      <c r="AU364" s="147" t="s">
        <v>83</v>
      </c>
      <c r="AY364" s="16" t="s">
        <v>194</v>
      </c>
      <c r="BE364" s="148">
        <f>IF(N364="základní",J364,0)</f>
        <v>0</v>
      </c>
      <c r="BF364" s="148">
        <f>IF(N364="snížená",J364,0)</f>
        <v>0</v>
      </c>
      <c r="BG364" s="148">
        <f>IF(N364="zákl. přenesená",J364,0)</f>
        <v>0</v>
      </c>
      <c r="BH364" s="148">
        <f>IF(N364="sníž. přenesená",J364,0)</f>
        <v>0</v>
      </c>
      <c r="BI364" s="148">
        <f>IF(N364="nulová",J364,0)</f>
        <v>0</v>
      </c>
      <c r="BJ364" s="16" t="s">
        <v>81</v>
      </c>
      <c r="BK364" s="148">
        <f>ROUND(I364*H364,2)</f>
        <v>0</v>
      </c>
      <c r="BL364" s="16" t="s">
        <v>283</v>
      </c>
      <c r="BM364" s="147" t="s">
        <v>621</v>
      </c>
    </row>
    <row r="365" spans="2:65" s="13" customFormat="1">
      <c r="B365" s="155"/>
      <c r="D365" s="150" t="s">
        <v>203</v>
      </c>
      <c r="E365" s="156" t="s">
        <v>1</v>
      </c>
      <c r="F365" s="157" t="s">
        <v>264</v>
      </c>
      <c r="H365" s="158">
        <v>27.01</v>
      </c>
      <c r="L365" s="155"/>
      <c r="M365" s="159"/>
      <c r="T365" s="160"/>
      <c r="AT365" s="156" t="s">
        <v>203</v>
      </c>
      <c r="AU365" s="156" t="s">
        <v>83</v>
      </c>
      <c r="AV365" s="13" t="s">
        <v>83</v>
      </c>
      <c r="AW365" s="13" t="s">
        <v>29</v>
      </c>
      <c r="AX365" s="13" t="s">
        <v>73</v>
      </c>
      <c r="AY365" s="156" t="s">
        <v>194</v>
      </c>
    </row>
    <row r="366" spans="2:65" s="13" customFormat="1">
      <c r="B366" s="155"/>
      <c r="D366" s="150" t="s">
        <v>203</v>
      </c>
      <c r="E366" s="156" t="s">
        <v>1</v>
      </c>
      <c r="F366" s="157" t="s">
        <v>622</v>
      </c>
      <c r="H366" s="158">
        <v>16.36</v>
      </c>
      <c r="L366" s="155"/>
      <c r="M366" s="159"/>
      <c r="T366" s="160"/>
      <c r="AT366" s="156" t="s">
        <v>203</v>
      </c>
      <c r="AU366" s="156" t="s">
        <v>83</v>
      </c>
      <c r="AV366" s="13" t="s">
        <v>83</v>
      </c>
      <c r="AW366" s="13" t="s">
        <v>29</v>
      </c>
      <c r="AX366" s="13" t="s">
        <v>73</v>
      </c>
      <c r="AY366" s="156" t="s">
        <v>194</v>
      </c>
    </row>
    <row r="367" spans="2:65" s="14" customFormat="1">
      <c r="B367" s="171"/>
      <c r="D367" s="150" t="s">
        <v>203</v>
      </c>
      <c r="E367" s="172" t="s">
        <v>1</v>
      </c>
      <c r="F367" s="173" t="s">
        <v>243</v>
      </c>
      <c r="H367" s="174">
        <v>43.37</v>
      </c>
      <c r="L367" s="171"/>
      <c r="M367" s="175"/>
      <c r="T367" s="176"/>
      <c r="AT367" s="172" t="s">
        <v>203</v>
      </c>
      <c r="AU367" s="172" t="s">
        <v>83</v>
      </c>
      <c r="AV367" s="14" t="s">
        <v>201</v>
      </c>
      <c r="AW367" s="14" t="s">
        <v>29</v>
      </c>
      <c r="AX367" s="14" t="s">
        <v>81</v>
      </c>
      <c r="AY367" s="172" t="s">
        <v>194</v>
      </c>
    </row>
    <row r="368" spans="2:65" s="1" customFormat="1" ht="33" customHeight="1">
      <c r="B368" s="109"/>
      <c r="C368" s="161" t="s">
        <v>623</v>
      </c>
      <c r="D368" s="161" t="s">
        <v>220</v>
      </c>
      <c r="E368" s="162" t="s">
        <v>624</v>
      </c>
      <c r="F368" s="163" t="s">
        <v>625</v>
      </c>
      <c r="G368" s="164" t="s">
        <v>200</v>
      </c>
      <c r="H368" s="165">
        <v>47.707000000000001</v>
      </c>
      <c r="I368" s="166"/>
      <c r="J368" s="166">
        <f>ROUND(I368*H368,2)</f>
        <v>0</v>
      </c>
      <c r="K368" s="167"/>
      <c r="L368" s="168"/>
      <c r="M368" s="169" t="s">
        <v>1</v>
      </c>
      <c r="N368" s="170" t="s">
        <v>38</v>
      </c>
      <c r="O368" s="145">
        <v>0</v>
      </c>
      <c r="P368" s="145">
        <f>O368*H368</f>
        <v>0</v>
      </c>
      <c r="Q368" s="145">
        <v>2.1999999999999999E-2</v>
      </c>
      <c r="R368" s="145">
        <f>Q368*H368</f>
        <v>1.0495539999999999</v>
      </c>
      <c r="S368" s="145">
        <v>0</v>
      </c>
      <c r="T368" s="146">
        <f>S368*H368</f>
        <v>0</v>
      </c>
      <c r="AR368" s="147" t="s">
        <v>289</v>
      </c>
      <c r="AT368" s="147" t="s">
        <v>220</v>
      </c>
      <c r="AU368" s="147" t="s">
        <v>83</v>
      </c>
      <c r="AY368" s="16" t="s">
        <v>194</v>
      </c>
      <c r="BE368" s="148">
        <f>IF(N368="základní",J368,0)</f>
        <v>0</v>
      </c>
      <c r="BF368" s="148">
        <f>IF(N368="snížená",J368,0)</f>
        <v>0</v>
      </c>
      <c r="BG368" s="148">
        <f>IF(N368="zákl. přenesená",J368,0)</f>
        <v>0</v>
      </c>
      <c r="BH368" s="148">
        <f>IF(N368="sníž. přenesená",J368,0)</f>
        <v>0</v>
      </c>
      <c r="BI368" s="148">
        <f>IF(N368="nulová",J368,0)</f>
        <v>0</v>
      </c>
      <c r="BJ368" s="16" t="s">
        <v>81</v>
      </c>
      <c r="BK368" s="148">
        <f>ROUND(I368*H368,2)</f>
        <v>0</v>
      </c>
      <c r="BL368" s="16" t="s">
        <v>283</v>
      </c>
      <c r="BM368" s="147" t="s">
        <v>626</v>
      </c>
    </row>
    <row r="369" spans="2:65" s="13" customFormat="1">
      <c r="B369" s="155"/>
      <c r="D369" s="150" t="s">
        <v>203</v>
      </c>
      <c r="F369" s="157" t="s">
        <v>627</v>
      </c>
      <c r="H369" s="158">
        <v>47.707000000000001</v>
      </c>
      <c r="L369" s="155"/>
      <c r="M369" s="159"/>
      <c r="T369" s="160"/>
      <c r="AT369" s="156" t="s">
        <v>203</v>
      </c>
      <c r="AU369" s="156" t="s">
        <v>83</v>
      </c>
      <c r="AV369" s="13" t="s">
        <v>83</v>
      </c>
      <c r="AW369" s="13" t="s">
        <v>3</v>
      </c>
      <c r="AX369" s="13" t="s">
        <v>81</v>
      </c>
      <c r="AY369" s="156" t="s">
        <v>194</v>
      </c>
    </row>
    <row r="370" spans="2:65" s="1" customFormat="1" ht="24.2" customHeight="1">
      <c r="B370" s="109"/>
      <c r="C370" s="137" t="s">
        <v>628</v>
      </c>
      <c r="D370" s="137" t="s">
        <v>197</v>
      </c>
      <c r="E370" s="138" t="s">
        <v>629</v>
      </c>
      <c r="F370" s="139" t="s">
        <v>630</v>
      </c>
      <c r="G370" s="140" t="s">
        <v>251</v>
      </c>
      <c r="H370" s="141">
        <v>1.31</v>
      </c>
      <c r="I370" s="142"/>
      <c r="J370" s="142">
        <f>ROUND(I370*H370,2)</f>
        <v>0</v>
      </c>
      <c r="K370" s="143"/>
      <c r="L370" s="28"/>
      <c r="M370" s="144" t="s">
        <v>1</v>
      </c>
      <c r="N370" s="108" t="s">
        <v>38</v>
      </c>
      <c r="O370" s="145">
        <v>0.86099999999999999</v>
      </c>
      <c r="P370" s="145">
        <f>O370*H370</f>
        <v>1.12791</v>
      </c>
      <c r="Q370" s="145">
        <v>0</v>
      </c>
      <c r="R370" s="145">
        <f>Q370*H370</f>
        <v>0</v>
      </c>
      <c r="S370" s="145">
        <v>0</v>
      </c>
      <c r="T370" s="146">
        <f>S370*H370</f>
        <v>0</v>
      </c>
      <c r="AR370" s="147" t="s">
        <v>283</v>
      </c>
      <c r="AT370" s="147" t="s">
        <v>197</v>
      </c>
      <c r="AU370" s="147" t="s">
        <v>83</v>
      </c>
      <c r="AY370" s="16" t="s">
        <v>194</v>
      </c>
      <c r="BE370" s="148">
        <f>IF(N370="základní",J370,0)</f>
        <v>0</v>
      </c>
      <c r="BF370" s="148">
        <f>IF(N370="snížená",J370,0)</f>
        <v>0</v>
      </c>
      <c r="BG370" s="148">
        <f>IF(N370="zákl. přenesená",J370,0)</f>
        <v>0</v>
      </c>
      <c r="BH370" s="148">
        <f>IF(N370="sníž. přenesená",J370,0)</f>
        <v>0</v>
      </c>
      <c r="BI370" s="148">
        <f>IF(N370="nulová",J370,0)</f>
        <v>0</v>
      </c>
      <c r="BJ370" s="16" t="s">
        <v>81</v>
      </c>
      <c r="BK370" s="148">
        <f>ROUND(I370*H370,2)</f>
        <v>0</v>
      </c>
      <c r="BL370" s="16" t="s">
        <v>283</v>
      </c>
      <c r="BM370" s="147" t="s">
        <v>631</v>
      </c>
    </row>
    <row r="371" spans="2:65" s="11" customFormat="1" ht="22.9" customHeight="1">
      <c r="B371" s="126"/>
      <c r="D371" s="127" t="s">
        <v>72</v>
      </c>
      <c r="E371" s="135" t="s">
        <v>632</v>
      </c>
      <c r="F371" s="135" t="s">
        <v>633</v>
      </c>
      <c r="J371" s="136">
        <f>BK371</f>
        <v>0</v>
      </c>
      <c r="L371" s="126"/>
      <c r="M371" s="130"/>
      <c r="P371" s="131">
        <f>SUM(P372:P375)</f>
        <v>55.217912000000005</v>
      </c>
      <c r="R371" s="131">
        <f>SUM(R372:R375)</f>
        <v>1.9288140000000002E-2</v>
      </c>
      <c r="T371" s="132">
        <f>SUM(T372:T375)</f>
        <v>0</v>
      </c>
      <c r="AR371" s="127" t="s">
        <v>83</v>
      </c>
      <c r="AT371" s="133" t="s">
        <v>72</v>
      </c>
      <c r="AU371" s="133" t="s">
        <v>81</v>
      </c>
      <c r="AY371" s="127" t="s">
        <v>194</v>
      </c>
      <c r="BK371" s="134">
        <f>SUM(BK372:BK375)</f>
        <v>0</v>
      </c>
    </row>
    <row r="372" spans="2:65" s="1" customFormat="1" ht="21.75" customHeight="1">
      <c r="B372" s="109"/>
      <c r="C372" s="137" t="s">
        <v>634</v>
      </c>
      <c r="D372" s="137" t="s">
        <v>197</v>
      </c>
      <c r="E372" s="138" t="s">
        <v>635</v>
      </c>
      <c r="F372" s="139" t="s">
        <v>636</v>
      </c>
      <c r="G372" s="140" t="s">
        <v>200</v>
      </c>
      <c r="H372" s="141">
        <v>2.8980000000000001</v>
      </c>
      <c r="I372" s="142"/>
      <c r="J372" s="142">
        <f>ROUND(I372*H372,2)</f>
        <v>0</v>
      </c>
      <c r="K372" s="143"/>
      <c r="L372" s="28"/>
      <c r="M372" s="144" t="s">
        <v>1</v>
      </c>
      <c r="N372" s="108" t="s">
        <v>38</v>
      </c>
      <c r="O372" s="145">
        <v>0.113</v>
      </c>
      <c r="P372" s="145">
        <f>O372*H372</f>
        <v>0.32747400000000004</v>
      </c>
      <c r="Q372" s="145">
        <v>2.5000000000000001E-4</v>
      </c>
      <c r="R372" s="145">
        <f>Q372*H372</f>
        <v>7.245000000000001E-4</v>
      </c>
      <c r="S372" s="145">
        <v>0</v>
      </c>
      <c r="T372" s="146">
        <f>S372*H372</f>
        <v>0</v>
      </c>
      <c r="AR372" s="147" t="s">
        <v>283</v>
      </c>
      <c r="AT372" s="147" t="s">
        <v>197</v>
      </c>
      <c r="AU372" s="147" t="s">
        <v>83</v>
      </c>
      <c r="AY372" s="16" t="s">
        <v>194</v>
      </c>
      <c r="BE372" s="148">
        <f>IF(N372="základní",J372,0)</f>
        <v>0</v>
      </c>
      <c r="BF372" s="148">
        <f>IF(N372="snížená",J372,0)</f>
        <v>0</v>
      </c>
      <c r="BG372" s="148">
        <f>IF(N372="zákl. přenesená",J372,0)</f>
        <v>0</v>
      </c>
      <c r="BH372" s="148">
        <f>IF(N372="sníž. přenesená",J372,0)</f>
        <v>0</v>
      </c>
      <c r="BI372" s="148">
        <f>IF(N372="nulová",J372,0)</f>
        <v>0</v>
      </c>
      <c r="BJ372" s="16" t="s">
        <v>81</v>
      </c>
      <c r="BK372" s="148">
        <f>ROUND(I372*H372,2)</f>
        <v>0</v>
      </c>
      <c r="BL372" s="16" t="s">
        <v>283</v>
      </c>
      <c r="BM372" s="147" t="s">
        <v>637</v>
      </c>
    </row>
    <row r="373" spans="2:65" s="1" customFormat="1" ht="21.75" customHeight="1">
      <c r="B373" s="109"/>
      <c r="C373" s="137" t="s">
        <v>638</v>
      </c>
      <c r="D373" s="137" t="s">
        <v>197</v>
      </c>
      <c r="E373" s="138" t="s">
        <v>639</v>
      </c>
      <c r="F373" s="139" t="s">
        <v>640</v>
      </c>
      <c r="G373" s="140" t="s">
        <v>200</v>
      </c>
      <c r="H373" s="141">
        <v>2.8980000000000001</v>
      </c>
      <c r="I373" s="142"/>
      <c r="J373" s="142">
        <f>ROUND(I373*H373,2)</f>
        <v>0</v>
      </c>
      <c r="K373" s="143"/>
      <c r="L373" s="28"/>
      <c r="M373" s="144" t="s">
        <v>1</v>
      </c>
      <c r="N373" s="108" t="s">
        <v>38</v>
      </c>
      <c r="O373" s="145">
        <v>0.21099999999999999</v>
      </c>
      <c r="P373" s="145">
        <f>O373*H373</f>
        <v>0.61147799999999997</v>
      </c>
      <c r="Q373" s="145">
        <v>3.8000000000000002E-4</v>
      </c>
      <c r="R373" s="145">
        <f>Q373*H373</f>
        <v>1.1012400000000001E-3</v>
      </c>
      <c r="S373" s="145">
        <v>0</v>
      </c>
      <c r="T373" s="146">
        <f>S373*H373</f>
        <v>0</v>
      </c>
      <c r="AR373" s="147" t="s">
        <v>283</v>
      </c>
      <c r="AT373" s="147" t="s">
        <v>197</v>
      </c>
      <c r="AU373" s="147" t="s">
        <v>83</v>
      </c>
      <c r="AY373" s="16" t="s">
        <v>194</v>
      </c>
      <c r="BE373" s="148">
        <f>IF(N373="základní",J373,0)</f>
        <v>0</v>
      </c>
      <c r="BF373" s="148">
        <f>IF(N373="snížená",J373,0)</f>
        <v>0</v>
      </c>
      <c r="BG373" s="148">
        <f>IF(N373="zákl. přenesená",J373,0)</f>
        <v>0</v>
      </c>
      <c r="BH373" s="148">
        <f>IF(N373="sníž. přenesená",J373,0)</f>
        <v>0</v>
      </c>
      <c r="BI373" s="148">
        <f>IF(N373="nulová",J373,0)</f>
        <v>0</v>
      </c>
      <c r="BJ373" s="16" t="s">
        <v>81</v>
      </c>
      <c r="BK373" s="148">
        <f>ROUND(I373*H373,2)</f>
        <v>0</v>
      </c>
      <c r="BL373" s="16" t="s">
        <v>283</v>
      </c>
      <c r="BM373" s="147" t="s">
        <v>641</v>
      </c>
    </row>
    <row r="374" spans="2:65" s="1" customFormat="1" ht="24.2" customHeight="1">
      <c r="B374" s="109"/>
      <c r="C374" s="137" t="s">
        <v>642</v>
      </c>
      <c r="D374" s="137" t="s">
        <v>197</v>
      </c>
      <c r="E374" s="138" t="s">
        <v>643</v>
      </c>
      <c r="F374" s="139" t="s">
        <v>644</v>
      </c>
      <c r="G374" s="140" t="s">
        <v>200</v>
      </c>
      <c r="H374" s="141">
        <v>145.52000000000001</v>
      </c>
      <c r="I374" s="142"/>
      <c r="J374" s="142">
        <f>ROUND(I374*H374,2)</f>
        <v>0</v>
      </c>
      <c r="K374" s="143"/>
      <c r="L374" s="28"/>
      <c r="M374" s="144" t="s">
        <v>1</v>
      </c>
      <c r="N374" s="108" t="s">
        <v>38</v>
      </c>
      <c r="O374" s="145">
        <v>0.373</v>
      </c>
      <c r="P374" s="145">
        <f>O374*H374</f>
        <v>54.278960000000005</v>
      </c>
      <c r="Q374" s="145">
        <v>1.2E-4</v>
      </c>
      <c r="R374" s="145">
        <f>Q374*H374</f>
        <v>1.7462400000000003E-2</v>
      </c>
      <c r="S374" s="145">
        <v>0</v>
      </c>
      <c r="T374" s="146">
        <f>S374*H374</f>
        <v>0</v>
      </c>
      <c r="AR374" s="147" t="s">
        <v>283</v>
      </c>
      <c r="AT374" s="147" t="s">
        <v>197</v>
      </c>
      <c r="AU374" s="147" t="s">
        <v>83</v>
      </c>
      <c r="AY374" s="16" t="s">
        <v>194</v>
      </c>
      <c r="BE374" s="148">
        <f>IF(N374="základní",J374,0)</f>
        <v>0</v>
      </c>
      <c r="BF374" s="148">
        <f>IF(N374="snížená",J374,0)</f>
        <v>0</v>
      </c>
      <c r="BG374" s="148">
        <f>IF(N374="zákl. přenesená",J374,0)</f>
        <v>0</v>
      </c>
      <c r="BH374" s="148">
        <f>IF(N374="sníž. přenesená",J374,0)</f>
        <v>0</v>
      </c>
      <c r="BI374" s="148">
        <f>IF(N374="nulová",J374,0)</f>
        <v>0</v>
      </c>
      <c r="BJ374" s="16" t="s">
        <v>81</v>
      </c>
      <c r="BK374" s="148">
        <f>ROUND(I374*H374,2)</f>
        <v>0</v>
      </c>
      <c r="BL374" s="16" t="s">
        <v>283</v>
      </c>
      <c r="BM374" s="147" t="s">
        <v>645</v>
      </c>
    </row>
    <row r="375" spans="2:65" s="13" customFormat="1">
      <c r="B375" s="155"/>
      <c r="D375" s="150" t="s">
        <v>203</v>
      </c>
      <c r="E375" s="156" t="s">
        <v>1</v>
      </c>
      <c r="F375" s="157" t="s">
        <v>263</v>
      </c>
      <c r="H375" s="158">
        <v>145.52000000000001</v>
      </c>
      <c r="L375" s="155"/>
      <c r="M375" s="159"/>
      <c r="T375" s="160"/>
      <c r="AT375" s="156" t="s">
        <v>203</v>
      </c>
      <c r="AU375" s="156" t="s">
        <v>83</v>
      </c>
      <c r="AV375" s="13" t="s">
        <v>83</v>
      </c>
      <c r="AW375" s="13" t="s">
        <v>29</v>
      </c>
      <c r="AX375" s="13" t="s">
        <v>81</v>
      </c>
      <c r="AY375" s="156" t="s">
        <v>194</v>
      </c>
    </row>
    <row r="376" spans="2:65" s="11" customFormat="1" ht="22.9" customHeight="1">
      <c r="B376" s="126"/>
      <c r="D376" s="127" t="s">
        <v>72</v>
      </c>
      <c r="E376" s="135" t="s">
        <v>646</v>
      </c>
      <c r="F376" s="135" t="s">
        <v>647</v>
      </c>
      <c r="J376" s="136">
        <f>BK376</f>
        <v>0</v>
      </c>
      <c r="L376" s="126"/>
      <c r="M376" s="130"/>
      <c r="P376" s="131">
        <f>SUM(P377:P379)</f>
        <v>1.7177999999999998</v>
      </c>
      <c r="R376" s="131">
        <f>SUM(R377:R379)</f>
        <v>6.0531999999999999E-3</v>
      </c>
      <c r="T376" s="132">
        <f>SUM(T377:T379)</f>
        <v>0</v>
      </c>
      <c r="AR376" s="127" t="s">
        <v>83</v>
      </c>
      <c r="AT376" s="133" t="s">
        <v>72</v>
      </c>
      <c r="AU376" s="133" t="s">
        <v>81</v>
      </c>
      <c r="AY376" s="127" t="s">
        <v>194</v>
      </c>
      <c r="BK376" s="134">
        <f>SUM(BK377:BK379)</f>
        <v>0</v>
      </c>
    </row>
    <row r="377" spans="2:65" s="1" customFormat="1" ht="24.2" customHeight="1">
      <c r="B377" s="109"/>
      <c r="C377" s="137" t="s">
        <v>648</v>
      </c>
      <c r="D377" s="137" t="s">
        <v>197</v>
      </c>
      <c r="E377" s="138" t="s">
        <v>649</v>
      </c>
      <c r="F377" s="139" t="s">
        <v>650</v>
      </c>
      <c r="G377" s="140" t="s">
        <v>200</v>
      </c>
      <c r="H377" s="141">
        <v>16.36</v>
      </c>
      <c r="I377" s="142"/>
      <c r="J377" s="142">
        <f>ROUND(I377*H377,2)</f>
        <v>0</v>
      </c>
      <c r="K377" s="143"/>
      <c r="L377" s="28"/>
      <c r="M377" s="144" t="s">
        <v>1</v>
      </c>
      <c r="N377" s="108" t="s">
        <v>38</v>
      </c>
      <c r="O377" s="145">
        <v>0.105</v>
      </c>
      <c r="P377" s="145">
        <f>O377*H377</f>
        <v>1.7177999999999998</v>
      </c>
      <c r="Q377" s="145">
        <v>3.3E-4</v>
      </c>
      <c r="R377" s="145">
        <f>Q377*H377</f>
        <v>5.3987999999999996E-3</v>
      </c>
      <c r="S377" s="145">
        <v>0</v>
      </c>
      <c r="T377" s="146">
        <f>S377*H377</f>
        <v>0</v>
      </c>
      <c r="AR377" s="147" t="s">
        <v>283</v>
      </c>
      <c r="AT377" s="147" t="s">
        <v>197</v>
      </c>
      <c r="AU377" s="147" t="s">
        <v>83</v>
      </c>
      <c r="AY377" s="16" t="s">
        <v>194</v>
      </c>
      <c r="BE377" s="148">
        <f>IF(N377="základní",J377,0)</f>
        <v>0</v>
      </c>
      <c r="BF377" s="148">
        <f>IF(N377="snížená",J377,0)</f>
        <v>0</v>
      </c>
      <c r="BG377" s="148">
        <f>IF(N377="zákl. přenesená",J377,0)</f>
        <v>0</v>
      </c>
      <c r="BH377" s="148">
        <f>IF(N377="sníž. přenesená",J377,0)</f>
        <v>0</v>
      </c>
      <c r="BI377" s="148">
        <f>IF(N377="nulová",J377,0)</f>
        <v>0</v>
      </c>
      <c r="BJ377" s="16" t="s">
        <v>81</v>
      </c>
      <c r="BK377" s="148">
        <f>ROUND(I377*H377,2)</f>
        <v>0</v>
      </c>
      <c r="BL377" s="16" t="s">
        <v>283</v>
      </c>
      <c r="BM377" s="147" t="s">
        <v>651</v>
      </c>
    </row>
    <row r="378" spans="2:65" s="13" customFormat="1">
      <c r="B378" s="155"/>
      <c r="D378" s="150" t="s">
        <v>203</v>
      </c>
      <c r="E378" s="156" t="s">
        <v>1</v>
      </c>
      <c r="F378" s="157" t="s">
        <v>652</v>
      </c>
      <c r="H378" s="158">
        <v>16.36</v>
      </c>
      <c r="L378" s="155"/>
      <c r="M378" s="159"/>
      <c r="T378" s="160"/>
      <c r="AT378" s="156" t="s">
        <v>203</v>
      </c>
      <c r="AU378" s="156" t="s">
        <v>83</v>
      </c>
      <c r="AV378" s="13" t="s">
        <v>83</v>
      </c>
      <c r="AW378" s="13" t="s">
        <v>29</v>
      </c>
      <c r="AX378" s="13" t="s">
        <v>81</v>
      </c>
      <c r="AY378" s="156" t="s">
        <v>194</v>
      </c>
    </row>
    <row r="379" spans="2:65" s="1" customFormat="1" ht="24.2" customHeight="1">
      <c r="B379" s="109"/>
      <c r="C379" s="137" t="s">
        <v>653</v>
      </c>
      <c r="D379" s="137" t="s">
        <v>197</v>
      </c>
      <c r="E379" s="138" t="s">
        <v>654</v>
      </c>
      <c r="F379" s="139" t="s">
        <v>655</v>
      </c>
      <c r="G379" s="140" t="s">
        <v>200</v>
      </c>
      <c r="H379" s="141">
        <v>16.36</v>
      </c>
      <c r="I379" s="142"/>
      <c r="J379" s="142">
        <f>ROUND(I379*H379,2)</f>
        <v>0</v>
      </c>
      <c r="K379" s="143"/>
      <c r="L379" s="28"/>
      <c r="M379" s="144" t="s">
        <v>1</v>
      </c>
      <c r="N379" s="108" t="s">
        <v>38</v>
      </c>
      <c r="O379" s="145">
        <v>0</v>
      </c>
      <c r="P379" s="145">
        <f>O379*H379</f>
        <v>0</v>
      </c>
      <c r="Q379" s="145">
        <v>4.0000000000000003E-5</v>
      </c>
      <c r="R379" s="145">
        <f>Q379*H379</f>
        <v>6.5440000000000008E-4</v>
      </c>
      <c r="S379" s="145">
        <v>0</v>
      </c>
      <c r="T379" s="146">
        <f>S379*H379</f>
        <v>0</v>
      </c>
      <c r="AR379" s="147" t="s">
        <v>283</v>
      </c>
      <c r="AT379" s="147" t="s">
        <v>197</v>
      </c>
      <c r="AU379" s="147" t="s">
        <v>83</v>
      </c>
      <c r="AY379" s="16" t="s">
        <v>194</v>
      </c>
      <c r="BE379" s="148">
        <f>IF(N379="základní",J379,0)</f>
        <v>0</v>
      </c>
      <c r="BF379" s="148">
        <f>IF(N379="snížená",J379,0)</f>
        <v>0</v>
      </c>
      <c r="BG379" s="148">
        <f>IF(N379="zákl. přenesená",J379,0)</f>
        <v>0</v>
      </c>
      <c r="BH379" s="148">
        <f>IF(N379="sníž. přenesená",J379,0)</f>
        <v>0</v>
      </c>
      <c r="BI379" s="148">
        <f>IF(N379="nulová",J379,0)</f>
        <v>0</v>
      </c>
      <c r="BJ379" s="16" t="s">
        <v>81</v>
      </c>
      <c r="BK379" s="148">
        <f>ROUND(I379*H379,2)</f>
        <v>0</v>
      </c>
      <c r="BL379" s="16" t="s">
        <v>283</v>
      </c>
      <c r="BM379" s="147" t="s">
        <v>656</v>
      </c>
    </row>
    <row r="380" spans="2:65" s="11" customFormat="1" ht="25.9" customHeight="1">
      <c r="B380" s="126"/>
      <c r="D380" s="127" t="s">
        <v>72</v>
      </c>
      <c r="E380" s="128" t="s">
        <v>657</v>
      </c>
      <c r="F380" s="128" t="s">
        <v>658</v>
      </c>
      <c r="J380" s="129">
        <f>BK380</f>
        <v>0</v>
      </c>
      <c r="L380" s="126"/>
      <c r="M380" s="130"/>
      <c r="P380" s="131">
        <f>P381</f>
        <v>0</v>
      </c>
      <c r="R380" s="131">
        <f>R381</f>
        <v>0</v>
      </c>
      <c r="T380" s="132">
        <f>T381</f>
        <v>0</v>
      </c>
      <c r="AR380" s="127" t="s">
        <v>201</v>
      </c>
      <c r="AT380" s="133" t="s">
        <v>72</v>
      </c>
      <c r="AU380" s="133" t="s">
        <v>73</v>
      </c>
      <c r="AY380" s="127" t="s">
        <v>194</v>
      </c>
      <c r="BK380" s="134">
        <f>BK381</f>
        <v>0</v>
      </c>
    </row>
    <row r="381" spans="2:65" s="1" customFormat="1" ht="16.5" customHeight="1">
      <c r="B381" s="109"/>
      <c r="C381" s="137" t="s">
        <v>659</v>
      </c>
      <c r="D381" s="137" t="s">
        <v>197</v>
      </c>
      <c r="E381" s="138" t="s">
        <v>660</v>
      </c>
      <c r="F381" s="139" t="s">
        <v>661</v>
      </c>
      <c r="G381" s="140" t="s">
        <v>662</v>
      </c>
      <c r="H381" s="141">
        <v>1</v>
      </c>
      <c r="I381" s="142"/>
      <c r="J381" s="142">
        <f>ROUND(I381*H381,2)</f>
        <v>0</v>
      </c>
      <c r="K381" s="143"/>
      <c r="L381" s="28"/>
      <c r="M381" s="177" t="s">
        <v>1</v>
      </c>
      <c r="N381" s="178" t="s">
        <v>38</v>
      </c>
      <c r="O381" s="179">
        <v>0</v>
      </c>
      <c r="P381" s="179">
        <f>O381*H381</f>
        <v>0</v>
      </c>
      <c r="Q381" s="179">
        <v>0</v>
      </c>
      <c r="R381" s="179">
        <f>Q381*H381</f>
        <v>0</v>
      </c>
      <c r="S381" s="179">
        <v>0</v>
      </c>
      <c r="T381" s="180">
        <f>S381*H381</f>
        <v>0</v>
      </c>
      <c r="AR381" s="147" t="s">
        <v>663</v>
      </c>
      <c r="AT381" s="147" t="s">
        <v>197</v>
      </c>
      <c r="AU381" s="147" t="s">
        <v>81</v>
      </c>
      <c r="AY381" s="16" t="s">
        <v>194</v>
      </c>
      <c r="BE381" s="148">
        <f>IF(N381="základní",J381,0)</f>
        <v>0</v>
      </c>
      <c r="BF381" s="148">
        <f>IF(N381="snížená",J381,0)</f>
        <v>0</v>
      </c>
      <c r="BG381" s="148">
        <f>IF(N381="zákl. přenesená",J381,0)</f>
        <v>0</v>
      </c>
      <c r="BH381" s="148">
        <f>IF(N381="sníž. přenesená",J381,0)</f>
        <v>0</v>
      </c>
      <c r="BI381" s="148">
        <f>IF(N381="nulová",J381,0)</f>
        <v>0</v>
      </c>
      <c r="BJ381" s="16" t="s">
        <v>81</v>
      </c>
      <c r="BK381" s="148">
        <f>ROUND(I381*H381,2)</f>
        <v>0</v>
      </c>
      <c r="BL381" s="16" t="s">
        <v>663</v>
      </c>
      <c r="BM381" s="147" t="s">
        <v>664</v>
      </c>
    </row>
    <row r="382" spans="2:65" s="1" customFormat="1" ht="6.95" customHeight="1">
      <c r="B382" s="40"/>
      <c r="C382" s="41"/>
      <c r="D382" s="41"/>
      <c r="E382" s="41"/>
      <c r="F382" s="41"/>
      <c r="G382" s="41"/>
      <c r="H382" s="41"/>
      <c r="I382" s="41"/>
      <c r="J382" s="41"/>
      <c r="K382" s="41"/>
      <c r="L382" s="28"/>
    </row>
  </sheetData>
  <autoFilter ref="C140:K381" xr:uid="{00000000-0009-0000-0000-000001000000}"/>
  <mergeCells count="13">
    <mergeCell ref="E131:H131"/>
    <mergeCell ref="E133:H133"/>
    <mergeCell ref="L2:V2"/>
    <mergeCell ref="E87:H87"/>
    <mergeCell ref="D117:F117"/>
    <mergeCell ref="D118:F118"/>
    <mergeCell ref="D119:F119"/>
    <mergeCell ref="D120:F120"/>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79998168889431442"/>
    <pageSetUpPr fitToPage="1"/>
  </sheetPr>
  <dimension ref="B2:BM132"/>
  <sheetViews>
    <sheetView showGridLines="0" topLeftCell="A112" workbookViewId="0">
      <selection activeCell="J130" sqref="J130"/>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801" t="s">
        <v>5</v>
      </c>
      <c r="M2" s="788"/>
      <c r="N2" s="788"/>
      <c r="O2" s="788"/>
      <c r="P2" s="788"/>
      <c r="Q2" s="788"/>
      <c r="R2" s="788"/>
      <c r="S2" s="788"/>
      <c r="T2" s="788"/>
      <c r="U2" s="788"/>
      <c r="V2" s="788"/>
      <c r="AT2" s="16" t="s">
        <v>116</v>
      </c>
    </row>
    <row r="3" spans="2:46" ht="6.95" customHeight="1">
      <c r="B3" s="17"/>
      <c r="C3" s="18"/>
      <c r="D3" s="18"/>
      <c r="E3" s="18"/>
      <c r="F3" s="18"/>
      <c r="G3" s="18"/>
      <c r="H3" s="18"/>
      <c r="I3" s="18"/>
      <c r="J3" s="18"/>
      <c r="K3" s="18"/>
      <c r="L3" s="19"/>
      <c r="AT3" s="16" t="s">
        <v>83</v>
      </c>
    </row>
    <row r="4" spans="2:46" ht="24.95" customHeight="1">
      <c r="B4" s="19"/>
      <c r="D4" s="20" t="s">
        <v>124</v>
      </c>
      <c r="L4" s="19"/>
      <c r="M4" s="81" t="s">
        <v>10</v>
      </c>
      <c r="AT4" s="16" t="s">
        <v>3</v>
      </c>
    </row>
    <row r="5" spans="2:46" ht="6.95" customHeight="1">
      <c r="B5" s="19"/>
      <c r="L5" s="19"/>
    </row>
    <row r="6" spans="2:46" ht="12" customHeight="1">
      <c r="B6" s="19"/>
      <c r="D6" s="25" t="s">
        <v>14</v>
      </c>
      <c r="L6" s="19"/>
    </row>
    <row r="7" spans="2:46" ht="16.5" customHeight="1">
      <c r="B7" s="19"/>
      <c r="E7" s="811" t="str">
        <f>'Rekapitulace stavby'!K6</f>
        <v>Výukový pavilon Lesovna</v>
      </c>
      <c r="F7" s="812"/>
      <c r="G7" s="812"/>
      <c r="H7" s="812"/>
      <c r="L7" s="19"/>
    </row>
    <row r="8" spans="2:46" s="1" customFormat="1" ht="12" customHeight="1">
      <c r="B8" s="28"/>
      <c r="D8" s="25" t="s">
        <v>137</v>
      </c>
      <c r="L8" s="28"/>
    </row>
    <row r="9" spans="2:46" s="1" customFormat="1" ht="16.5" customHeight="1">
      <c r="B9" s="28"/>
      <c r="E9" s="781" t="s">
        <v>932</v>
      </c>
      <c r="F9" s="813"/>
      <c r="G9" s="813"/>
      <c r="H9" s="813"/>
      <c r="L9" s="28"/>
    </row>
    <row r="10" spans="2:46" s="1" customFormat="1">
      <c r="B10" s="28"/>
      <c r="L10" s="28"/>
    </row>
    <row r="11" spans="2:46" s="1" customFormat="1" ht="12" customHeight="1">
      <c r="B11" s="28"/>
      <c r="D11" s="25" t="s">
        <v>16</v>
      </c>
      <c r="F11" s="23" t="s">
        <v>1</v>
      </c>
      <c r="I11" s="25" t="s">
        <v>17</v>
      </c>
      <c r="J11" s="23" t="s">
        <v>1</v>
      </c>
      <c r="L11" s="28"/>
    </row>
    <row r="12" spans="2:46" s="1" customFormat="1" ht="12" customHeight="1">
      <c r="B12" s="28"/>
      <c r="D12" s="25" t="s">
        <v>18</v>
      </c>
      <c r="F12" s="23" t="s">
        <v>19</v>
      </c>
      <c r="I12" s="25" t="s">
        <v>20</v>
      </c>
      <c r="J12" s="48">
        <f>'Rekapitulace stavby'!AN8</f>
        <v>45909</v>
      </c>
      <c r="L12" s="28"/>
    </row>
    <row r="13" spans="2:46" s="1" customFormat="1" ht="10.9" customHeight="1">
      <c r="B13" s="28"/>
      <c r="L13" s="28"/>
    </row>
    <row r="14" spans="2:46" s="1" customFormat="1" ht="12" customHeight="1">
      <c r="B14" s="28"/>
      <c r="D14" s="25" t="s">
        <v>21</v>
      </c>
      <c r="I14" s="25" t="s">
        <v>22</v>
      </c>
      <c r="J14" s="23" t="s">
        <v>1</v>
      </c>
      <c r="L14" s="28"/>
    </row>
    <row r="15" spans="2:46" s="1" customFormat="1" ht="18" customHeight="1">
      <c r="B15" s="28"/>
      <c r="E15" s="23" t="s">
        <v>23</v>
      </c>
      <c r="I15" s="25" t="s">
        <v>24</v>
      </c>
      <c r="J15" s="23" t="s">
        <v>1</v>
      </c>
      <c r="L15" s="28"/>
    </row>
    <row r="16" spans="2:46" s="1" customFormat="1" ht="6.95" customHeight="1">
      <c r="B16" s="28"/>
      <c r="L16" s="28"/>
    </row>
    <row r="17" spans="2:12" s="1" customFormat="1" ht="12" customHeight="1">
      <c r="B17" s="28"/>
      <c r="D17" s="25" t="s">
        <v>25</v>
      </c>
      <c r="I17" s="25" t="s">
        <v>22</v>
      </c>
      <c r="J17" s="23" t="str">
        <f>'Rekapitulace stavby'!AN13</f>
        <v/>
      </c>
      <c r="L17" s="28"/>
    </row>
    <row r="18" spans="2:12" s="1" customFormat="1" ht="18" customHeight="1">
      <c r="B18" s="28"/>
      <c r="E18" s="787" t="str">
        <f>'Rekapitulace stavby'!E14</f>
        <v xml:space="preserve"> </v>
      </c>
      <c r="F18" s="787"/>
      <c r="G18" s="787"/>
      <c r="H18" s="787"/>
      <c r="I18" s="25" t="s">
        <v>24</v>
      </c>
      <c r="J18" s="23" t="str">
        <f>'Rekapitulace stavby'!AN14</f>
        <v/>
      </c>
      <c r="L18" s="28"/>
    </row>
    <row r="19" spans="2:12" s="1" customFormat="1" ht="6.95" customHeight="1">
      <c r="B19" s="28"/>
      <c r="L19" s="28"/>
    </row>
    <row r="20" spans="2:12" s="1" customFormat="1" ht="12" customHeight="1">
      <c r="B20" s="28"/>
      <c r="D20" s="25" t="s">
        <v>27</v>
      </c>
      <c r="I20" s="25" t="s">
        <v>22</v>
      </c>
      <c r="J20" s="23" t="s">
        <v>1</v>
      </c>
      <c r="L20" s="28"/>
    </row>
    <row r="21" spans="2:12" s="1" customFormat="1" ht="18" customHeight="1">
      <c r="B21" s="28"/>
      <c r="E21" s="23" t="s">
        <v>28</v>
      </c>
      <c r="I21" s="25" t="s">
        <v>24</v>
      </c>
      <c r="J21" s="23" t="s">
        <v>1</v>
      </c>
      <c r="L21" s="28"/>
    </row>
    <row r="22" spans="2:12" s="1" customFormat="1" ht="6.95" customHeight="1">
      <c r="B22" s="28"/>
      <c r="L22" s="28"/>
    </row>
    <row r="23" spans="2:12" s="1" customFormat="1" ht="12" customHeight="1">
      <c r="B23" s="28"/>
      <c r="D23" s="25" t="s">
        <v>30</v>
      </c>
      <c r="I23" s="25" t="s">
        <v>22</v>
      </c>
      <c r="J23" s="23" t="s">
        <v>1</v>
      </c>
      <c r="L23" s="28"/>
    </row>
    <row r="24" spans="2:12" s="1" customFormat="1" ht="18" customHeight="1">
      <c r="B24" s="28"/>
      <c r="E24" s="23" t="s">
        <v>31</v>
      </c>
      <c r="I24" s="25" t="s">
        <v>24</v>
      </c>
      <c r="J24" s="23" t="s">
        <v>1</v>
      </c>
      <c r="L24" s="28"/>
    </row>
    <row r="25" spans="2:12" s="1" customFormat="1" ht="6.95" customHeight="1">
      <c r="B25" s="28"/>
      <c r="L25" s="28"/>
    </row>
    <row r="26" spans="2:12" s="1" customFormat="1" ht="12" customHeight="1">
      <c r="B26" s="28"/>
      <c r="D26" s="25" t="s">
        <v>32</v>
      </c>
      <c r="L26" s="28"/>
    </row>
    <row r="27" spans="2:12" s="7" customFormat="1" ht="16.5" customHeight="1">
      <c r="B27" s="82"/>
      <c r="E27" s="790" t="s">
        <v>1</v>
      </c>
      <c r="F27" s="790"/>
      <c r="G27" s="790"/>
      <c r="H27" s="790"/>
      <c r="L27" s="82"/>
    </row>
    <row r="28" spans="2:12" s="1" customFormat="1" ht="6.95" customHeight="1">
      <c r="B28" s="28"/>
      <c r="L28" s="28"/>
    </row>
    <row r="29" spans="2:12" s="1" customFormat="1" ht="6.95" customHeight="1">
      <c r="B29" s="28"/>
      <c r="D29" s="49"/>
      <c r="E29" s="49"/>
      <c r="F29" s="49"/>
      <c r="G29" s="49"/>
      <c r="H29" s="49"/>
      <c r="I29" s="49"/>
      <c r="J29" s="49"/>
      <c r="K29" s="49"/>
      <c r="L29" s="28"/>
    </row>
    <row r="30" spans="2:12" s="1" customFormat="1" ht="14.45" customHeight="1">
      <c r="B30" s="28"/>
      <c r="D30" s="23" t="s">
        <v>148</v>
      </c>
      <c r="J30" s="83">
        <f>J96</f>
        <v>0</v>
      </c>
      <c r="L30" s="28"/>
    </row>
    <row r="31" spans="2:12" s="1" customFormat="1" ht="14.45" customHeight="1">
      <c r="B31" s="28"/>
      <c r="D31" s="84" t="s">
        <v>149</v>
      </c>
      <c r="J31" s="83">
        <f>J101</f>
        <v>0</v>
      </c>
      <c r="L31" s="28"/>
    </row>
    <row r="32" spans="2:12" s="1" customFormat="1" ht="25.35" customHeight="1">
      <c r="B32" s="28"/>
      <c r="D32" s="85" t="s">
        <v>33</v>
      </c>
      <c r="J32" s="62">
        <f>ROUND(J30 + J31, 2)</f>
        <v>0</v>
      </c>
      <c r="L32" s="28"/>
    </row>
    <row r="33" spans="2:12" s="1" customFormat="1" ht="6.95" customHeight="1">
      <c r="B33" s="28"/>
      <c r="D33" s="49"/>
      <c r="E33" s="49"/>
      <c r="F33" s="49"/>
      <c r="G33" s="49"/>
      <c r="H33" s="49"/>
      <c r="I33" s="49"/>
      <c r="J33" s="49"/>
      <c r="K33" s="49"/>
      <c r="L33" s="28"/>
    </row>
    <row r="34" spans="2:12" s="1" customFormat="1" ht="14.45" customHeight="1">
      <c r="B34" s="28"/>
      <c r="F34" s="31" t="s">
        <v>35</v>
      </c>
      <c r="I34" s="31" t="s">
        <v>34</v>
      </c>
      <c r="J34" s="31" t="s">
        <v>36</v>
      </c>
      <c r="L34" s="28"/>
    </row>
    <row r="35" spans="2:12" s="1" customFormat="1" ht="14.45" customHeight="1">
      <c r="B35" s="28"/>
      <c r="D35" s="51" t="s">
        <v>37</v>
      </c>
      <c r="E35" s="25" t="s">
        <v>38</v>
      </c>
      <c r="F35" s="86">
        <f>ROUND((SUM(BE101:BE106) + SUM(BE126:BE131)),  2)</f>
        <v>0</v>
      </c>
      <c r="I35" s="87">
        <v>0.21</v>
      </c>
      <c r="J35" s="86">
        <f>ROUND(((SUM(BE101:BE106) + SUM(BE126:BE131))*I35),  2)</f>
        <v>0</v>
      </c>
      <c r="L35" s="28"/>
    </row>
    <row r="36" spans="2:12" s="1" customFormat="1" ht="14.45" customHeight="1">
      <c r="B36" s="28"/>
      <c r="E36" s="25" t="s">
        <v>39</v>
      </c>
      <c r="F36" s="86">
        <f>ROUND((SUM(BF101:BF106) + SUM(BF126:BF131)),  2)</f>
        <v>0</v>
      </c>
      <c r="I36" s="87">
        <v>0.12</v>
      </c>
      <c r="J36" s="86">
        <f>ROUND(((SUM(BF101:BF106) + SUM(BF126:BF131))*I36),  2)</f>
        <v>0</v>
      </c>
      <c r="L36" s="28"/>
    </row>
    <row r="37" spans="2:12" s="1" customFormat="1" ht="14.45" hidden="1" customHeight="1">
      <c r="B37" s="28"/>
      <c r="E37" s="25" t="s">
        <v>40</v>
      </c>
      <c r="F37" s="86">
        <f>ROUND((SUM(BG101:BG106) + SUM(BG126:BG131)),  2)</f>
        <v>0</v>
      </c>
      <c r="I37" s="87">
        <v>0.21</v>
      </c>
      <c r="J37" s="86">
        <f>0</f>
        <v>0</v>
      </c>
      <c r="L37" s="28"/>
    </row>
    <row r="38" spans="2:12" s="1" customFormat="1" ht="14.45" hidden="1" customHeight="1">
      <c r="B38" s="28"/>
      <c r="E38" s="25" t="s">
        <v>41</v>
      </c>
      <c r="F38" s="86">
        <f>ROUND((SUM(BH101:BH106) + SUM(BH126:BH131)),  2)</f>
        <v>0</v>
      </c>
      <c r="I38" s="87">
        <v>0.12</v>
      </c>
      <c r="J38" s="86">
        <f>0</f>
        <v>0</v>
      </c>
      <c r="L38" s="28"/>
    </row>
    <row r="39" spans="2:12" s="1" customFormat="1" ht="14.45" hidden="1" customHeight="1">
      <c r="B39" s="28"/>
      <c r="E39" s="25" t="s">
        <v>42</v>
      </c>
      <c r="F39" s="86">
        <f>ROUND((SUM(BI101:BI106) + SUM(BI126:BI131)),  2)</f>
        <v>0</v>
      </c>
      <c r="I39" s="87">
        <v>0</v>
      </c>
      <c r="J39" s="86">
        <f>0</f>
        <v>0</v>
      </c>
      <c r="L39" s="28"/>
    </row>
    <row r="40" spans="2:12" s="1" customFormat="1" ht="6.95" customHeight="1">
      <c r="B40" s="28"/>
      <c r="L40" s="28"/>
    </row>
    <row r="41" spans="2:12" s="1" customFormat="1" ht="25.35" customHeight="1">
      <c r="B41" s="28"/>
      <c r="C41" s="88"/>
      <c r="D41" s="89" t="s">
        <v>43</v>
      </c>
      <c r="E41" s="53"/>
      <c r="F41" s="53"/>
      <c r="G41" s="90" t="s">
        <v>44</v>
      </c>
      <c r="H41" s="91" t="s">
        <v>45</v>
      </c>
      <c r="I41" s="53"/>
      <c r="J41" s="92">
        <f>SUM(J32:J39)</f>
        <v>0</v>
      </c>
      <c r="K41" s="93"/>
      <c r="L41" s="28"/>
    </row>
    <row r="42" spans="2:12" s="1" customFormat="1" ht="14.45" customHeight="1">
      <c r="B42" s="28"/>
      <c r="L42" s="28"/>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28"/>
      <c r="D50" s="37" t="s">
        <v>46</v>
      </c>
      <c r="E50" s="38"/>
      <c r="F50" s="38"/>
      <c r="G50" s="37" t="s">
        <v>47</v>
      </c>
      <c r="H50" s="38"/>
      <c r="I50" s="38"/>
      <c r="J50" s="38"/>
      <c r="K50" s="38"/>
      <c r="L50" s="28"/>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2.75">
      <c r="B61" s="28"/>
      <c r="D61" s="39" t="s">
        <v>48</v>
      </c>
      <c r="E61" s="30"/>
      <c r="F61" s="94" t="s">
        <v>49</v>
      </c>
      <c r="G61" s="39" t="s">
        <v>48</v>
      </c>
      <c r="H61" s="30"/>
      <c r="I61" s="30"/>
      <c r="J61" s="95" t="s">
        <v>49</v>
      </c>
      <c r="K61" s="30"/>
      <c r="L61" s="28"/>
    </row>
    <row r="62" spans="2:12">
      <c r="B62" s="19"/>
      <c r="L62" s="19"/>
    </row>
    <row r="63" spans="2:12">
      <c r="B63" s="19"/>
      <c r="L63" s="19"/>
    </row>
    <row r="64" spans="2:12">
      <c r="B64" s="19"/>
      <c r="L64" s="19"/>
    </row>
    <row r="65" spans="2:12" s="1" customFormat="1" ht="12.75">
      <c r="B65" s="28"/>
      <c r="D65" s="37" t="s">
        <v>50</v>
      </c>
      <c r="E65" s="38"/>
      <c r="F65" s="38"/>
      <c r="G65" s="37" t="s">
        <v>51</v>
      </c>
      <c r="H65" s="38"/>
      <c r="I65" s="38"/>
      <c r="J65" s="38"/>
      <c r="K65" s="38"/>
      <c r="L65" s="28"/>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2.75">
      <c r="B76" s="28"/>
      <c r="D76" s="39" t="s">
        <v>48</v>
      </c>
      <c r="E76" s="30"/>
      <c r="F76" s="94" t="s">
        <v>49</v>
      </c>
      <c r="G76" s="39" t="s">
        <v>48</v>
      </c>
      <c r="H76" s="30"/>
      <c r="I76" s="30"/>
      <c r="J76" s="95" t="s">
        <v>49</v>
      </c>
      <c r="K76" s="30"/>
      <c r="L76" s="28"/>
    </row>
    <row r="77" spans="2:12" s="1" customFormat="1" ht="14.45" customHeight="1">
      <c r="B77" s="40"/>
      <c r="C77" s="41"/>
      <c r="D77" s="41"/>
      <c r="E77" s="41"/>
      <c r="F77" s="41"/>
      <c r="G77" s="41"/>
      <c r="H77" s="41"/>
      <c r="I77" s="41"/>
      <c r="J77" s="41"/>
      <c r="K77" s="41"/>
      <c r="L77" s="28"/>
    </row>
    <row r="81" spans="2:47" s="1" customFormat="1" ht="6.95" customHeight="1">
      <c r="B81" s="42"/>
      <c r="C81" s="43"/>
      <c r="D81" s="43"/>
      <c r="E81" s="43"/>
      <c r="F81" s="43"/>
      <c r="G81" s="43"/>
      <c r="H81" s="43"/>
      <c r="I81" s="43"/>
      <c r="J81" s="43"/>
      <c r="K81" s="43"/>
      <c r="L81" s="28"/>
    </row>
    <row r="82" spans="2:47" s="1" customFormat="1" ht="24.95" customHeight="1">
      <c r="B82" s="28"/>
      <c r="C82" s="20" t="s">
        <v>150</v>
      </c>
      <c r="L82" s="28"/>
    </row>
    <row r="83" spans="2:47" s="1" customFormat="1" ht="6.95" customHeight="1">
      <c r="B83" s="28"/>
      <c r="L83" s="28"/>
    </row>
    <row r="84" spans="2:47" s="1" customFormat="1" ht="12" customHeight="1">
      <c r="B84" s="28"/>
      <c r="C84" s="25" t="s">
        <v>14</v>
      </c>
      <c r="L84" s="28"/>
    </row>
    <row r="85" spans="2:47" s="1" customFormat="1" ht="16.5" customHeight="1">
      <c r="B85" s="28"/>
      <c r="E85" s="811" t="str">
        <f>E7</f>
        <v>Výukový pavilon Lesovna</v>
      </c>
      <c r="F85" s="812"/>
      <c r="G85" s="812"/>
      <c r="H85" s="812"/>
      <c r="L85" s="28"/>
    </row>
    <row r="86" spans="2:47" s="1" customFormat="1" ht="12" customHeight="1">
      <c r="B86" s="28"/>
      <c r="C86" s="25" t="s">
        <v>137</v>
      </c>
      <c r="L86" s="28"/>
    </row>
    <row r="87" spans="2:47" s="1" customFormat="1" ht="16.5" customHeight="1">
      <c r="B87" s="28"/>
      <c r="E87" s="781" t="str">
        <f>E9</f>
        <v>202504P - 16-Slaboproud + AV technika + MaR</v>
      </c>
      <c r="F87" s="813"/>
      <c r="G87" s="813"/>
      <c r="H87" s="813"/>
      <c r="L87" s="28"/>
    </row>
    <row r="88" spans="2:47" s="1" customFormat="1" ht="6.95" customHeight="1">
      <c r="B88" s="28"/>
      <c r="L88" s="28"/>
    </row>
    <row r="89" spans="2:47" s="1" customFormat="1" ht="12" customHeight="1">
      <c r="B89" s="28"/>
      <c r="C89" s="25" t="s">
        <v>18</v>
      </c>
      <c r="F89" s="23" t="str">
        <f>F12</f>
        <v>Areál ČZU, p.č. 1627/1, Suchdol</v>
      </c>
      <c r="I89" s="25" t="s">
        <v>20</v>
      </c>
      <c r="J89" s="48">
        <f>IF(J12="","",J12)</f>
        <v>45909</v>
      </c>
      <c r="L89" s="28"/>
    </row>
    <row r="90" spans="2:47" s="1" customFormat="1" ht="6.95" customHeight="1">
      <c r="B90" s="28"/>
      <c r="L90" s="28"/>
    </row>
    <row r="91" spans="2:47" s="1" customFormat="1" ht="15.2" customHeight="1">
      <c r="B91" s="28"/>
      <c r="C91" s="25" t="s">
        <v>21</v>
      </c>
      <c r="F91" s="23" t="str">
        <f>E15</f>
        <v>ČZU v Praze, Kamýcká 129, P6</v>
      </c>
      <c r="I91" s="25" t="s">
        <v>27</v>
      </c>
      <c r="J91" s="26" t="str">
        <f>E21</f>
        <v>MJÖLKING s.r.o.</v>
      </c>
      <c r="L91" s="28"/>
    </row>
    <row r="92" spans="2:47" s="1" customFormat="1" ht="15.2" customHeight="1">
      <c r="B92" s="28"/>
      <c r="C92" s="25" t="s">
        <v>25</v>
      </c>
      <c r="F92" s="23" t="str">
        <f>IF(E18="","",E18)</f>
        <v xml:space="preserve"> </v>
      </c>
      <c r="I92" s="25" t="s">
        <v>30</v>
      </c>
      <c r="J92" s="26" t="str">
        <f>E24</f>
        <v>Ing. Martin Macoun</v>
      </c>
      <c r="L92" s="28"/>
    </row>
    <row r="93" spans="2:47" s="1" customFormat="1" ht="10.35" customHeight="1">
      <c r="B93" s="28"/>
      <c r="L93" s="28"/>
    </row>
    <row r="94" spans="2:47" s="1" customFormat="1" ht="29.25" customHeight="1">
      <c r="B94" s="28"/>
      <c r="C94" s="96" t="s">
        <v>151</v>
      </c>
      <c r="D94" s="88"/>
      <c r="E94" s="88"/>
      <c r="F94" s="88"/>
      <c r="G94" s="88"/>
      <c r="H94" s="88"/>
      <c r="I94" s="88"/>
      <c r="J94" s="97" t="s">
        <v>152</v>
      </c>
      <c r="K94" s="88"/>
      <c r="L94" s="28"/>
    </row>
    <row r="95" spans="2:47" s="1" customFormat="1" ht="10.35" customHeight="1">
      <c r="B95" s="28"/>
      <c r="L95" s="28"/>
    </row>
    <row r="96" spans="2:47" s="1" customFormat="1" ht="22.9" customHeight="1">
      <c r="B96" s="28"/>
      <c r="C96" s="98" t="s">
        <v>153</v>
      </c>
      <c r="J96" s="62">
        <f>J126</f>
        <v>0</v>
      </c>
      <c r="L96" s="28"/>
      <c r="AU96" s="16" t="s">
        <v>154</v>
      </c>
    </row>
    <row r="97" spans="2:65" s="8" customFormat="1" ht="24.95" customHeight="1">
      <c r="B97" s="99"/>
      <c r="D97" s="100" t="s">
        <v>160</v>
      </c>
      <c r="E97" s="101"/>
      <c r="F97" s="101"/>
      <c r="G97" s="101"/>
      <c r="H97" s="101"/>
      <c r="I97" s="101"/>
      <c r="J97" s="102">
        <f>J127</f>
        <v>0</v>
      </c>
      <c r="L97" s="99"/>
    </row>
    <row r="98" spans="2:65" s="9" customFormat="1" ht="19.899999999999999" customHeight="1">
      <c r="B98" s="103"/>
      <c r="D98" s="104" t="s">
        <v>933</v>
      </c>
      <c r="E98" s="105"/>
      <c r="F98" s="105"/>
      <c r="G98" s="105"/>
      <c r="H98" s="105"/>
      <c r="I98" s="105"/>
      <c r="J98" s="106">
        <f>J128</f>
        <v>0</v>
      </c>
      <c r="L98" s="103"/>
    </row>
    <row r="99" spans="2:65" s="1" customFormat="1" ht="21.75" customHeight="1">
      <c r="B99" s="28"/>
      <c r="L99" s="28"/>
    </row>
    <row r="100" spans="2:65" s="1" customFormat="1" ht="6.95" customHeight="1">
      <c r="B100" s="28"/>
      <c r="L100" s="28"/>
    </row>
    <row r="101" spans="2:65" s="1" customFormat="1" ht="29.25" customHeight="1">
      <c r="B101" s="28"/>
      <c r="C101" s="98" t="s">
        <v>172</v>
      </c>
      <c r="J101" s="107">
        <f>ROUND(J102 + J103 + J104 + J105,2)</f>
        <v>0</v>
      </c>
      <c r="L101" s="28"/>
      <c r="N101" s="108" t="s">
        <v>37</v>
      </c>
    </row>
    <row r="102" spans="2:65" s="1" customFormat="1" ht="18" customHeight="1">
      <c r="B102" s="109"/>
      <c r="C102" s="110"/>
      <c r="D102" s="814" t="s">
        <v>173</v>
      </c>
      <c r="E102" s="814"/>
      <c r="F102" s="814"/>
      <c r="G102" s="110"/>
      <c r="H102" s="110"/>
      <c r="I102" s="110"/>
      <c r="J102" s="111"/>
      <c r="K102" s="110"/>
      <c r="L102" s="109"/>
      <c r="M102" s="110"/>
      <c r="N102" s="112" t="s">
        <v>38</v>
      </c>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0"/>
      <c r="AM102" s="110"/>
      <c r="AN102" s="110"/>
      <c r="AO102" s="110"/>
      <c r="AP102" s="110"/>
      <c r="AQ102" s="110"/>
      <c r="AR102" s="110"/>
      <c r="AS102" s="110"/>
      <c r="AT102" s="110"/>
      <c r="AU102" s="110"/>
      <c r="AV102" s="110"/>
      <c r="AW102" s="110"/>
      <c r="AX102" s="110"/>
      <c r="AY102" s="113" t="s">
        <v>174</v>
      </c>
      <c r="AZ102" s="110"/>
      <c r="BA102" s="110"/>
      <c r="BB102" s="110"/>
      <c r="BC102" s="110"/>
      <c r="BD102" s="110"/>
      <c r="BE102" s="114">
        <f>IF(N102="základní",J102,0)</f>
        <v>0</v>
      </c>
      <c r="BF102" s="114">
        <f>IF(N102="snížená",J102,0)</f>
        <v>0</v>
      </c>
      <c r="BG102" s="114">
        <f>IF(N102="zákl. přenesená",J102,0)</f>
        <v>0</v>
      </c>
      <c r="BH102" s="114">
        <f>IF(N102="sníž. přenesená",J102,0)</f>
        <v>0</v>
      </c>
      <c r="BI102" s="114">
        <f>IF(N102="nulová",J102,0)</f>
        <v>0</v>
      </c>
      <c r="BJ102" s="113" t="s">
        <v>81</v>
      </c>
      <c r="BK102" s="110"/>
      <c r="BL102" s="110"/>
      <c r="BM102" s="110"/>
    </row>
    <row r="103" spans="2:65" s="1" customFormat="1" ht="18" customHeight="1">
      <c r="B103" s="109"/>
      <c r="C103" s="110"/>
      <c r="D103" s="814" t="s">
        <v>175</v>
      </c>
      <c r="E103" s="814"/>
      <c r="F103" s="814"/>
      <c r="G103" s="110"/>
      <c r="H103" s="110"/>
      <c r="I103" s="110"/>
      <c r="J103" s="111"/>
      <c r="K103" s="110"/>
      <c r="L103" s="109"/>
      <c r="M103" s="110"/>
      <c r="N103" s="112" t="s">
        <v>38</v>
      </c>
      <c r="O103" s="110"/>
      <c r="P103" s="110"/>
      <c r="Q103" s="110"/>
      <c r="R103" s="110"/>
      <c r="S103" s="110"/>
      <c r="T103" s="110"/>
      <c r="U103" s="110"/>
      <c r="V103" s="110"/>
      <c r="W103" s="110"/>
      <c r="X103" s="110"/>
      <c r="Y103" s="110"/>
      <c r="Z103" s="110"/>
      <c r="AA103" s="110"/>
      <c r="AB103" s="110"/>
      <c r="AC103" s="110"/>
      <c r="AD103" s="110"/>
      <c r="AE103" s="110"/>
      <c r="AF103" s="110"/>
      <c r="AG103" s="110"/>
      <c r="AH103" s="110"/>
      <c r="AI103" s="110"/>
      <c r="AJ103" s="110"/>
      <c r="AK103" s="110"/>
      <c r="AL103" s="110"/>
      <c r="AM103" s="110"/>
      <c r="AN103" s="110"/>
      <c r="AO103" s="110"/>
      <c r="AP103" s="110"/>
      <c r="AQ103" s="110"/>
      <c r="AR103" s="110"/>
      <c r="AS103" s="110"/>
      <c r="AT103" s="110"/>
      <c r="AU103" s="110"/>
      <c r="AV103" s="110"/>
      <c r="AW103" s="110"/>
      <c r="AX103" s="110"/>
      <c r="AY103" s="113" t="s">
        <v>174</v>
      </c>
      <c r="AZ103" s="110"/>
      <c r="BA103" s="110"/>
      <c r="BB103" s="110"/>
      <c r="BC103" s="110"/>
      <c r="BD103" s="110"/>
      <c r="BE103" s="114">
        <f>IF(N103="základní",J103,0)</f>
        <v>0</v>
      </c>
      <c r="BF103" s="114">
        <f>IF(N103="snížená",J103,0)</f>
        <v>0</v>
      </c>
      <c r="BG103" s="114">
        <f>IF(N103="zákl. přenesená",J103,0)</f>
        <v>0</v>
      </c>
      <c r="BH103" s="114">
        <f>IF(N103="sníž. přenesená",J103,0)</f>
        <v>0</v>
      </c>
      <c r="BI103" s="114">
        <f>IF(N103="nulová",J103,0)</f>
        <v>0</v>
      </c>
      <c r="BJ103" s="113" t="s">
        <v>81</v>
      </c>
      <c r="BK103" s="110"/>
      <c r="BL103" s="110"/>
      <c r="BM103" s="110"/>
    </row>
    <row r="104" spans="2:65" s="1" customFormat="1" ht="18" customHeight="1">
      <c r="B104" s="109"/>
      <c r="C104" s="110"/>
      <c r="D104" s="814" t="s">
        <v>176</v>
      </c>
      <c r="E104" s="814"/>
      <c r="F104" s="814"/>
      <c r="G104" s="110"/>
      <c r="H104" s="110"/>
      <c r="I104" s="110"/>
      <c r="J104" s="111"/>
      <c r="K104" s="110"/>
      <c r="L104" s="109"/>
      <c r="M104" s="110"/>
      <c r="N104" s="112" t="s">
        <v>38</v>
      </c>
      <c r="O104" s="110"/>
      <c r="P104" s="110"/>
      <c r="Q104" s="110"/>
      <c r="R104" s="110"/>
      <c r="S104" s="110"/>
      <c r="T104" s="110"/>
      <c r="U104" s="110"/>
      <c r="V104" s="110"/>
      <c r="W104" s="110"/>
      <c r="X104" s="110"/>
      <c r="Y104" s="110"/>
      <c r="Z104" s="110"/>
      <c r="AA104" s="110"/>
      <c r="AB104" s="110"/>
      <c r="AC104" s="110"/>
      <c r="AD104" s="110"/>
      <c r="AE104" s="110"/>
      <c r="AF104" s="110"/>
      <c r="AG104" s="110"/>
      <c r="AH104" s="110"/>
      <c r="AI104" s="110"/>
      <c r="AJ104" s="110"/>
      <c r="AK104" s="110"/>
      <c r="AL104" s="110"/>
      <c r="AM104" s="110"/>
      <c r="AN104" s="110"/>
      <c r="AO104" s="110"/>
      <c r="AP104" s="110"/>
      <c r="AQ104" s="110"/>
      <c r="AR104" s="110"/>
      <c r="AS104" s="110"/>
      <c r="AT104" s="110"/>
      <c r="AU104" s="110"/>
      <c r="AV104" s="110"/>
      <c r="AW104" s="110"/>
      <c r="AX104" s="110"/>
      <c r="AY104" s="113" t="s">
        <v>174</v>
      </c>
      <c r="AZ104" s="110"/>
      <c r="BA104" s="110"/>
      <c r="BB104" s="110"/>
      <c r="BC104" s="110"/>
      <c r="BD104" s="110"/>
      <c r="BE104" s="114">
        <f>IF(N104="základní",J104,0)</f>
        <v>0</v>
      </c>
      <c r="BF104" s="114">
        <f>IF(N104="snížená",J104,0)</f>
        <v>0</v>
      </c>
      <c r="BG104" s="114">
        <f>IF(N104="zákl. přenesená",J104,0)</f>
        <v>0</v>
      </c>
      <c r="BH104" s="114">
        <f>IF(N104="sníž. přenesená",J104,0)</f>
        <v>0</v>
      </c>
      <c r="BI104" s="114">
        <f>IF(N104="nulová",J104,0)</f>
        <v>0</v>
      </c>
      <c r="BJ104" s="113" t="s">
        <v>81</v>
      </c>
      <c r="BK104" s="110"/>
      <c r="BL104" s="110"/>
      <c r="BM104" s="110"/>
    </row>
    <row r="105" spans="2:65" s="1" customFormat="1" ht="18" customHeight="1">
      <c r="B105" s="109"/>
      <c r="C105" s="110"/>
      <c r="D105" s="814" t="s">
        <v>177</v>
      </c>
      <c r="E105" s="814"/>
      <c r="F105" s="814"/>
      <c r="G105" s="110"/>
      <c r="H105" s="110"/>
      <c r="I105" s="110"/>
      <c r="J105" s="111"/>
      <c r="K105" s="110"/>
      <c r="L105" s="109"/>
      <c r="M105" s="110"/>
      <c r="N105" s="112" t="s">
        <v>38</v>
      </c>
      <c r="O105" s="110"/>
      <c r="P105" s="110"/>
      <c r="Q105" s="110"/>
      <c r="R105" s="110"/>
      <c r="S105" s="110"/>
      <c r="T105" s="110"/>
      <c r="U105" s="110"/>
      <c r="V105" s="110"/>
      <c r="W105" s="110"/>
      <c r="X105" s="110"/>
      <c r="Y105" s="110"/>
      <c r="Z105" s="110"/>
      <c r="AA105" s="110"/>
      <c r="AB105" s="110"/>
      <c r="AC105" s="110"/>
      <c r="AD105" s="110"/>
      <c r="AE105" s="110"/>
      <c r="AF105" s="110"/>
      <c r="AG105" s="110"/>
      <c r="AH105" s="110"/>
      <c r="AI105" s="110"/>
      <c r="AJ105" s="110"/>
      <c r="AK105" s="110"/>
      <c r="AL105" s="110"/>
      <c r="AM105" s="110"/>
      <c r="AN105" s="110"/>
      <c r="AO105" s="110"/>
      <c r="AP105" s="110"/>
      <c r="AQ105" s="110"/>
      <c r="AR105" s="110"/>
      <c r="AS105" s="110"/>
      <c r="AT105" s="110"/>
      <c r="AU105" s="110"/>
      <c r="AV105" s="110"/>
      <c r="AW105" s="110"/>
      <c r="AX105" s="110"/>
      <c r="AY105" s="113" t="s">
        <v>174</v>
      </c>
      <c r="AZ105" s="110"/>
      <c r="BA105" s="110"/>
      <c r="BB105" s="110"/>
      <c r="BC105" s="110"/>
      <c r="BD105" s="110"/>
      <c r="BE105" s="114">
        <f>IF(N105="základní",J105,0)</f>
        <v>0</v>
      </c>
      <c r="BF105" s="114">
        <f>IF(N105="snížená",J105,0)</f>
        <v>0</v>
      </c>
      <c r="BG105" s="114">
        <f>IF(N105="zákl. přenesená",J105,0)</f>
        <v>0</v>
      </c>
      <c r="BH105" s="114">
        <f>IF(N105="sníž. přenesená",J105,0)</f>
        <v>0</v>
      </c>
      <c r="BI105" s="114">
        <f>IF(N105="nulová",J105,0)</f>
        <v>0</v>
      </c>
      <c r="BJ105" s="113" t="s">
        <v>81</v>
      </c>
      <c r="BK105" s="110"/>
      <c r="BL105" s="110"/>
      <c r="BM105" s="110"/>
    </row>
    <row r="106" spans="2:65" s="1" customFormat="1" ht="18" customHeight="1">
      <c r="B106" s="28"/>
      <c r="L106" s="28"/>
    </row>
    <row r="107" spans="2:65" s="1" customFormat="1" ht="29.25" customHeight="1">
      <c r="B107" s="28"/>
      <c r="C107" s="115" t="s">
        <v>178</v>
      </c>
      <c r="D107" s="88"/>
      <c r="E107" s="88"/>
      <c r="F107" s="88"/>
      <c r="G107" s="88"/>
      <c r="H107" s="88"/>
      <c r="I107" s="88"/>
      <c r="J107" s="116">
        <f>ROUND(J96+J101,2)</f>
        <v>0</v>
      </c>
      <c r="K107" s="88"/>
      <c r="L107" s="28"/>
    </row>
    <row r="108" spans="2:65" s="1" customFormat="1" ht="6.95" customHeight="1">
      <c r="B108" s="40"/>
      <c r="C108" s="41"/>
      <c r="D108" s="41"/>
      <c r="E108" s="41"/>
      <c r="F108" s="41"/>
      <c r="G108" s="41"/>
      <c r="H108" s="41"/>
      <c r="I108" s="41"/>
      <c r="J108" s="41"/>
      <c r="K108" s="41"/>
      <c r="L108" s="28"/>
    </row>
    <row r="112" spans="2:65" s="1" customFormat="1" ht="6.95" customHeight="1">
      <c r="B112" s="42"/>
      <c r="C112" s="43"/>
      <c r="D112" s="43"/>
      <c r="E112" s="43"/>
      <c r="F112" s="43"/>
      <c r="G112" s="43"/>
      <c r="H112" s="43"/>
      <c r="I112" s="43"/>
      <c r="J112" s="43"/>
      <c r="K112" s="43"/>
      <c r="L112" s="28"/>
    </row>
    <row r="113" spans="2:63" s="1" customFormat="1" ht="24.95" customHeight="1">
      <c r="B113" s="28"/>
      <c r="C113" s="20" t="s">
        <v>179</v>
      </c>
      <c r="L113" s="28"/>
    </row>
    <row r="114" spans="2:63" s="1" customFormat="1" ht="6.95" customHeight="1">
      <c r="B114" s="28"/>
      <c r="L114" s="28"/>
    </row>
    <row r="115" spans="2:63" s="1" customFormat="1" ht="12" customHeight="1">
      <c r="B115" s="28"/>
      <c r="C115" s="25" t="s">
        <v>14</v>
      </c>
      <c r="L115" s="28"/>
    </row>
    <row r="116" spans="2:63" s="1" customFormat="1" ht="16.5" customHeight="1">
      <c r="B116" s="28"/>
      <c r="E116" s="811" t="str">
        <f>E7</f>
        <v>Výukový pavilon Lesovna</v>
      </c>
      <c r="F116" s="812"/>
      <c r="G116" s="812"/>
      <c r="H116" s="812"/>
      <c r="L116" s="28"/>
    </row>
    <row r="117" spans="2:63" s="1" customFormat="1" ht="12" customHeight="1">
      <c r="B117" s="28"/>
      <c r="C117" s="25" t="s">
        <v>137</v>
      </c>
      <c r="L117" s="28"/>
    </row>
    <row r="118" spans="2:63" s="1" customFormat="1" ht="16.5" customHeight="1">
      <c r="B118" s="28"/>
      <c r="E118" s="781" t="str">
        <f>E9</f>
        <v>202504P - 16-Slaboproud + AV technika + MaR</v>
      </c>
      <c r="F118" s="813"/>
      <c r="G118" s="813"/>
      <c r="H118" s="813"/>
      <c r="L118" s="28"/>
    </row>
    <row r="119" spans="2:63" s="1" customFormat="1" ht="6.95" customHeight="1">
      <c r="B119" s="28"/>
      <c r="L119" s="28"/>
    </row>
    <row r="120" spans="2:63" s="1" customFormat="1" ht="12" customHeight="1">
      <c r="B120" s="28"/>
      <c r="C120" s="25" t="s">
        <v>18</v>
      </c>
      <c r="F120" s="23" t="str">
        <f>F12</f>
        <v>Areál ČZU, p.č. 1627/1, Suchdol</v>
      </c>
      <c r="I120" s="25" t="s">
        <v>20</v>
      </c>
      <c r="J120" s="48">
        <f>IF(J12="","",J12)</f>
        <v>45909</v>
      </c>
      <c r="L120" s="28"/>
    </row>
    <row r="121" spans="2:63" s="1" customFormat="1" ht="6.95" customHeight="1">
      <c r="B121" s="28"/>
      <c r="L121" s="28"/>
    </row>
    <row r="122" spans="2:63" s="1" customFormat="1" ht="15.2" customHeight="1">
      <c r="B122" s="28"/>
      <c r="C122" s="25" t="s">
        <v>21</v>
      </c>
      <c r="F122" s="23" t="str">
        <f>E15</f>
        <v>ČZU v Praze, Kamýcká 129, P6</v>
      </c>
      <c r="I122" s="25" t="s">
        <v>27</v>
      </c>
      <c r="J122" s="26" t="str">
        <f>E21</f>
        <v>MJÖLKING s.r.o.</v>
      </c>
      <c r="L122" s="28"/>
    </row>
    <row r="123" spans="2:63" s="1" customFormat="1" ht="15.2" customHeight="1">
      <c r="B123" s="28"/>
      <c r="C123" s="25" t="s">
        <v>25</v>
      </c>
      <c r="F123" s="23" t="str">
        <f>IF(E18="","",E18)</f>
        <v xml:space="preserve"> </v>
      </c>
      <c r="I123" s="25" t="s">
        <v>30</v>
      </c>
      <c r="J123" s="26" t="str">
        <f>E24</f>
        <v>Ing. Martin Macoun</v>
      </c>
      <c r="L123" s="28"/>
    </row>
    <row r="124" spans="2:63" s="1" customFormat="1" ht="10.35" customHeight="1">
      <c r="B124" s="28"/>
      <c r="L124" s="28"/>
    </row>
    <row r="125" spans="2:63" s="10" customFormat="1" ht="29.25" customHeight="1">
      <c r="B125" s="117"/>
      <c r="C125" s="118" t="s">
        <v>180</v>
      </c>
      <c r="D125" s="119" t="s">
        <v>58</v>
      </c>
      <c r="E125" s="119" t="s">
        <v>54</v>
      </c>
      <c r="F125" s="119" t="s">
        <v>55</v>
      </c>
      <c r="G125" s="119" t="s">
        <v>181</v>
      </c>
      <c r="H125" s="119" t="s">
        <v>182</v>
      </c>
      <c r="I125" s="119" t="s">
        <v>183</v>
      </c>
      <c r="J125" s="120" t="s">
        <v>152</v>
      </c>
      <c r="K125" s="121" t="s">
        <v>184</v>
      </c>
      <c r="L125" s="117"/>
      <c r="M125" s="55" t="s">
        <v>1</v>
      </c>
      <c r="N125" s="56" t="s">
        <v>37</v>
      </c>
      <c r="O125" s="56" t="s">
        <v>185</v>
      </c>
      <c r="P125" s="56" t="s">
        <v>186</v>
      </c>
      <c r="Q125" s="56" t="s">
        <v>187</v>
      </c>
      <c r="R125" s="56" t="s">
        <v>188</v>
      </c>
      <c r="S125" s="56" t="s">
        <v>189</v>
      </c>
      <c r="T125" s="57" t="s">
        <v>190</v>
      </c>
    </row>
    <row r="126" spans="2:63" s="1" customFormat="1" ht="22.9" customHeight="1">
      <c r="B126" s="28"/>
      <c r="C126" s="60" t="s">
        <v>191</v>
      </c>
      <c r="J126" s="122">
        <f>BK126</f>
        <v>0</v>
      </c>
      <c r="L126" s="28"/>
      <c r="M126" s="58"/>
      <c r="N126" s="49"/>
      <c r="O126" s="49"/>
      <c r="P126" s="123">
        <f>P127</f>
        <v>0</v>
      </c>
      <c r="Q126" s="49"/>
      <c r="R126" s="123">
        <f>R127</f>
        <v>0</v>
      </c>
      <c r="S126" s="49"/>
      <c r="T126" s="124">
        <f>T127</f>
        <v>0</v>
      </c>
      <c r="AT126" s="16" t="s">
        <v>72</v>
      </c>
      <c r="AU126" s="16" t="s">
        <v>154</v>
      </c>
      <c r="BK126" s="125">
        <f>BK127</f>
        <v>0</v>
      </c>
    </row>
    <row r="127" spans="2:63" s="11" customFormat="1" ht="25.9" customHeight="1">
      <c r="B127" s="126"/>
      <c r="D127" s="127" t="s">
        <v>72</v>
      </c>
      <c r="E127" s="128" t="s">
        <v>276</v>
      </c>
      <c r="F127" s="128" t="s">
        <v>277</v>
      </c>
      <c r="J127" s="129">
        <f>BK127</f>
        <v>0</v>
      </c>
      <c r="L127" s="126"/>
      <c r="M127" s="130"/>
      <c r="P127" s="131">
        <f>P128</f>
        <v>0</v>
      </c>
      <c r="R127" s="131">
        <f>R128</f>
        <v>0</v>
      </c>
      <c r="T127" s="132">
        <f>T128</f>
        <v>0</v>
      </c>
      <c r="AR127" s="127" t="s">
        <v>83</v>
      </c>
      <c r="AT127" s="133" t="s">
        <v>72</v>
      </c>
      <c r="AU127" s="133" t="s">
        <v>73</v>
      </c>
      <c r="AY127" s="127" t="s">
        <v>194</v>
      </c>
      <c r="BK127" s="134">
        <f>BK128</f>
        <v>0</v>
      </c>
    </row>
    <row r="128" spans="2:63" s="11" customFormat="1" ht="22.9" customHeight="1">
      <c r="B128" s="126"/>
      <c r="D128" s="127" t="s">
        <v>72</v>
      </c>
      <c r="E128" s="135" t="s">
        <v>934</v>
      </c>
      <c r="F128" s="135" t="s">
        <v>935</v>
      </c>
      <c r="J128" s="136">
        <f>BK128</f>
        <v>0</v>
      </c>
      <c r="L128" s="126"/>
      <c r="M128" s="130"/>
      <c r="P128" s="131">
        <f>SUM(P129:P131)</f>
        <v>0</v>
      </c>
      <c r="R128" s="131">
        <f>SUM(R129:R131)</f>
        <v>0</v>
      </c>
      <c r="T128" s="132">
        <f>SUM(T129:T131)</f>
        <v>0</v>
      </c>
      <c r="AR128" s="127" t="s">
        <v>83</v>
      </c>
      <c r="AT128" s="133" t="s">
        <v>72</v>
      </c>
      <c r="AU128" s="133" t="s">
        <v>81</v>
      </c>
      <c r="AY128" s="127" t="s">
        <v>194</v>
      </c>
      <c r="BK128" s="134">
        <f>SUM(BK129:BK131)</f>
        <v>0</v>
      </c>
    </row>
    <row r="129" spans="2:65" s="1" customFormat="1" ht="16.5" customHeight="1">
      <c r="B129" s="109"/>
      <c r="C129" s="137" t="s">
        <v>81</v>
      </c>
      <c r="D129" s="137" t="s">
        <v>197</v>
      </c>
      <c r="E129" s="138" t="s">
        <v>936</v>
      </c>
      <c r="F129" s="139" t="s">
        <v>937</v>
      </c>
      <c r="G129" s="140" t="s">
        <v>662</v>
      </c>
      <c r="H129" s="141">
        <v>1</v>
      </c>
      <c r="I129" s="142">
        <f>ESL!H3</f>
        <v>0</v>
      </c>
      <c r="J129" s="142">
        <f>ROUND(I129*H129,2)</f>
        <v>0</v>
      </c>
      <c r="K129" s="143"/>
      <c r="L129" s="28"/>
      <c r="M129" s="144" t="s">
        <v>1</v>
      </c>
      <c r="N129" s="108" t="s">
        <v>38</v>
      </c>
      <c r="O129" s="145">
        <v>0</v>
      </c>
      <c r="P129" s="145">
        <f>O129*H129</f>
        <v>0</v>
      </c>
      <c r="Q129" s="145">
        <v>0</v>
      </c>
      <c r="R129" s="145">
        <f>Q129*H129</f>
        <v>0</v>
      </c>
      <c r="S129" s="145">
        <v>0</v>
      </c>
      <c r="T129" s="146">
        <f>S129*H129</f>
        <v>0</v>
      </c>
      <c r="AR129" s="147" t="s">
        <v>283</v>
      </c>
      <c r="AT129" s="147" t="s">
        <v>197</v>
      </c>
      <c r="AU129" s="147" t="s">
        <v>83</v>
      </c>
      <c r="AY129" s="16" t="s">
        <v>194</v>
      </c>
      <c r="BE129" s="148">
        <f>IF(N129="základní",J129,0)</f>
        <v>0</v>
      </c>
      <c r="BF129" s="148">
        <f>IF(N129="snížená",J129,0)</f>
        <v>0</v>
      </c>
      <c r="BG129" s="148">
        <f>IF(N129="zákl. přenesená",J129,0)</f>
        <v>0</v>
      </c>
      <c r="BH129" s="148">
        <f>IF(N129="sníž. přenesená",J129,0)</f>
        <v>0</v>
      </c>
      <c r="BI129" s="148">
        <f>IF(N129="nulová",J129,0)</f>
        <v>0</v>
      </c>
      <c r="BJ129" s="16" t="s">
        <v>81</v>
      </c>
      <c r="BK129" s="148">
        <f>ROUND(I129*H129,2)</f>
        <v>0</v>
      </c>
      <c r="BL129" s="16" t="s">
        <v>283</v>
      </c>
      <c r="BM129" s="147" t="s">
        <v>938</v>
      </c>
    </row>
    <row r="130" spans="2:65" s="1" customFormat="1" ht="16.5" customHeight="1">
      <c r="B130" s="109"/>
      <c r="C130" s="137" t="s">
        <v>83</v>
      </c>
      <c r="D130" s="137" t="s">
        <v>197</v>
      </c>
      <c r="E130" s="138" t="s">
        <v>939</v>
      </c>
      <c r="F130" s="139" t="s">
        <v>940</v>
      </c>
      <c r="G130" s="140" t="s">
        <v>662</v>
      </c>
      <c r="H130" s="141">
        <v>1</v>
      </c>
      <c r="I130" s="142">
        <f>MaR!G4</f>
        <v>0</v>
      </c>
      <c r="J130" s="142">
        <f>ROUND(I130*H130,2)</f>
        <v>0</v>
      </c>
      <c r="K130" s="143"/>
      <c r="L130" s="28"/>
      <c r="M130" s="144" t="s">
        <v>1</v>
      </c>
      <c r="N130" s="108" t="s">
        <v>38</v>
      </c>
      <c r="O130" s="145">
        <v>0</v>
      </c>
      <c r="P130" s="145">
        <f>O130*H130</f>
        <v>0</v>
      </c>
      <c r="Q130" s="145">
        <v>0</v>
      </c>
      <c r="R130" s="145">
        <f>Q130*H130</f>
        <v>0</v>
      </c>
      <c r="S130" s="145">
        <v>0</v>
      </c>
      <c r="T130" s="146">
        <f>S130*H130</f>
        <v>0</v>
      </c>
      <c r="AR130" s="147" t="s">
        <v>283</v>
      </c>
      <c r="AT130" s="147" t="s">
        <v>197</v>
      </c>
      <c r="AU130" s="147" t="s">
        <v>83</v>
      </c>
      <c r="AY130" s="16" t="s">
        <v>194</v>
      </c>
      <c r="BE130" s="148">
        <f>IF(N130="základní",J130,0)</f>
        <v>0</v>
      </c>
      <c r="BF130" s="148">
        <f>IF(N130="snížená",J130,0)</f>
        <v>0</v>
      </c>
      <c r="BG130" s="148">
        <f>IF(N130="zákl. přenesená",J130,0)</f>
        <v>0</v>
      </c>
      <c r="BH130" s="148">
        <f>IF(N130="sníž. přenesená",J130,0)</f>
        <v>0</v>
      </c>
      <c r="BI130" s="148">
        <f>IF(N130="nulová",J130,0)</f>
        <v>0</v>
      </c>
      <c r="BJ130" s="16" t="s">
        <v>81</v>
      </c>
      <c r="BK130" s="148">
        <f>ROUND(I130*H130,2)</f>
        <v>0</v>
      </c>
      <c r="BL130" s="16" t="s">
        <v>283</v>
      </c>
      <c r="BM130" s="147" t="s">
        <v>941</v>
      </c>
    </row>
    <row r="131" spans="2:65" s="1" customFormat="1" ht="21.75" customHeight="1">
      <c r="B131" s="109"/>
      <c r="C131" s="137" t="s">
        <v>120</v>
      </c>
      <c r="D131" s="137" t="s">
        <v>197</v>
      </c>
      <c r="E131" s="138" t="s">
        <v>942</v>
      </c>
      <c r="F131" s="139" t="s">
        <v>943</v>
      </c>
      <c r="G131" s="140" t="s">
        <v>662</v>
      </c>
      <c r="H131" s="141">
        <v>1</v>
      </c>
      <c r="I131" s="142">
        <f>AVT!H3</f>
        <v>0</v>
      </c>
      <c r="J131" s="142">
        <f>ROUND(I131*H131,2)</f>
        <v>0</v>
      </c>
      <c r="K131" s="143"/>
      <c r="L131" s="28"/>
      <c r="M131" s="177" t="s">
        <v>1</v>
      </c>
      <c r="N131" s="178" t="s">
        <v>38</v>
      </c>
      <c r="O131" s="179">
        <v>0</v>
      </c>
      <c r="P131" s="179">
        <f>O131*H131</f>
        <v>0</v>
      </c>
      <c r="Q131" s="179">
        <v>0</v>
      </c>
      <c r="R131" s="179">
        <f>Q131*H131</f>
        <v>0</v>
      </c>
      <c r="S131" s="179">
        <v>0</v>
      </c>
      <c r="T131" s="180">
        <f>S131*H131</f>
        <v>0</v>
      </c>
      <c r="AR131" s="147" t="s">
        <v>283</v>
      </c>
      <c r="AT131" s="147" t="s">
        <v>197</v>
      </c>
      <c r="AU131" s="147" t="s">
        <v>83</v>
      </c>
      <c r="AY131" s="16" t="s">
        <v>194</v>
      </c>
      <c r="BE131" s="148">
        <f>IF(N131="základní",J131,0)</f>
        <v>0</v>
      </c>
      <c r="BF131" s="148">
        <f>IF(N131="snížená",J131,0)</f>
        <v>0</v>
      </c>
      <c r="BG131" s="148">
        <f>IF(N131="zákl. přenesená",J131,0)</f>
        <v>0</v>
      </c>
      <c r="BH131" s="148">
        <f>IF(N131="sníž. přenesená",J131,0)</f>
        <v>0</v>
      </c>
      <c r="BI131" s="148">
        <f>IF(N131="nulová",J131,0)</f>
        <v>0</v>
      </c>
      <c r="BJ131" s="16" t="s">
        <v>81</v>
      </c>
      <c r="BK131" s="148">
        <f>ROUND(I131*H131,2)</f>
        <v>0</v>
      </c>
      <c r="BL131" s="16" t="s">
        <v>283</v>
      </c>
      <c r="BM131" s="147" t="s">
        <v>944</v>
      </c>
    </row>
    <row r="132" spans="2:65" s="1" customFormat="1" ht="6.95" customHeight="1">
      <c r="B132" s="40"/>
      <c r="C132" s="41"/>
      <c r="D132" s="41"/>
      <c r="E132" s="41"/>
      <c r="F132" s="41"/>
      <c r="G132" s="41"/>
      <c r="H132" s="41"/>
      <c r="I132" s="41"/>
      <c r="J132" s="41"/>
      <c r="K132" s="41"/>
      <c r="L132" s="28"/>
    </row>
  </sheetData>
  <autoFilter ref="C125:K131" xr:uid="{00000000-0009-0000-0000-00000C000000}"/>
  <mergeCells count="13">
    <mergeCell ref="E116:H116"/>
    <mergeCell ref="E118:H118"/>
    <mergeCell ref="L2:V2"/>
    <mergeCell ref="E87:H87"/>
    <mergeCell ref="D102:F102"/>
    <mergeCell ref="D103:F103"/>
    <mergeCell ref="D104:F104"/>
    <mergeCell ref="D105:F105"/>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F6998-9118-45AC-B0C0-7C8B2DDF67E9}">
  <sheetPr>
    <tabColor theme="9" tint="0.79998168889431442"/>
    <outlinePr summaryBelow="0"/>
    <pageSetUpPr fitToPage="1"/>
  </sheetPr>
  <dimension ref="A1:I208"/>
  <sheetViews>
    <sheetView zoomScale="85" zoomScaleNormal="85" zoomScaleSheetLayoutView="100" workbookViewId="0">
      <selection activeCell="B8" sqref="B8"/>
    </sheetView>
  </sheetViews>
  <sheetFormatPr defaultColWidth="9.33203125" defaultRowHeight="14.25"/>
  <cols>
    <col min="1" max="1" width="6.1640625" style="604" customWidth="1"/>
    <col min="2" max="2" width="140.5" style="605" customWidth="1"/>
    <col min="3" max="3" width="3.83203125" style="606" customWidth="1"/>
    <col min="4" max="4" width="66.6640625" style="607" customWidth="1"/>
    <col min="5" max="5" width="23.5" style="607" customWidth="1"/>
    <col min="6" max="6" width="5" style="608" customWidth="1"/>
    <col min="7" max="7" width="16.5" style="609" customWidth="1"/>
    <col min="8" max="8" width="16.83203125" style="610" customWidth="1"/>
    <col min="9" max="9" width="18.33203125" style="611" customWidth="1"/>
    <col min="10" max="10" width="14.1640625" style="612" customWidth="1"/>
    <col min="11" max="11" width="16.1640625" style="612" customWidth="1"/>
    <col min="12" max="12" width="18.6640625" style="612" customWidth="1"/>
    <col min="13" max="13" width="15" style="612" customWidth="1"/>
    <col min="14" max="14" width="17" style="612" customWidth="1"/>
    <col min="15" max="16384" width="9.33203125" style="612"/>
  </cols>
  <sheetData>
    <row r="1" spans="1:9" ht="19.5" customHeight="1"/>
    <row r="2" spans="1:9" ht="15.75">
      <c r="B2" s="613" t="s">
        <v>1858</v>
      </c>
    </row>
    <row r="3" spans="1:9">
      <c r="A3" s="614"/>
      <c r="B3" s="615"/>
    </row>
    <row r="4" spans="1:9">
      <c r="A4" s="616"/>
      <c r="B4" s="617"/>
      <c r="C4" s="618"/>
    </row>
    <row r="5" spans="1:9" ht="15">
      <c r="A5" s="616"/>
      <c r="B5" s="619" t="s">
        <v>1859</v>
      </c>
      <c r="C5" s="618"/>
    </row>
    <row r="6" spans="1:9" ht="213.75">
      <c r="A6" s="620" t="s">
        <v>1662</v>
      </c>
      <c r="B6" s="621" t="s">
        <v>1860</v>
      </c>
      <c r="C6" s="622"/>
      <c r="D6" s="623"/>
      <c r="E6" s="623"/>
      <c r="F6" s="623"/>
      <c r="G6" s="623"/>
      <c r="H6" s="623"/>
      <c r="I6" s="623"/>
    </row>
    <row r="7" spans="1:9" ht="28.5">
      <c r="A7" s="620" t="s">
        <v>1665</v>
      </c>
      <c r="B7" s="621" t="s">
        <v>1861</v>
      </c>
      <c r="C7" s="622"/>
      <c r="D7" s="623"/>
      <c r="E7" s="623"/>
      <c r="F7" s="623"/>
      <c r="G7" s="623"/>
      <c r="H7" s="623"/>
      <c r="I7" s="623"/>
    </row>
    <row r="8" spans="1:9" ht="171">
      <c r="A8" s="620" t="s">
        <v>1667</v>
      </c>
      <c r="B8" s="621" t="s">
        <v>1862</v>
      </c>
      <c r="C8" s="622"/>
      <c r="D8" s="623"/>
      <c r="E8" s="623"/>
      <c r="F8" s="623"/>
      <c r="G8" s="623"/>
      <c r="H8" s="623"/>
      <c r="I8" s="623"/>
    </row>
    <row r="9" spans="1:9" ht="42.75">
      <c r="A9" s="620" t="s">
        <v>1669</v>
      </c>
      <c r="B9" s="621" t="s">
        <v>1863</v>
      </c>
      <c r="C9" s="622"/>
      <c r="D9" s="623"/>
      <c r="E9" s="623"/>
      <c r="F9" s="623"/>
      <c r="G9" s="623"/>
      <c r="H9" s="623"/>
      <c r="I9" s="623"/>
    </row>
    <row r="10" spans="1:9">
      <c r="A10" s="624"/>
      <c r="C10" s="618"/>
    </row>
    <row r="200" spans="2:2" ht="15" thickBot="1"/>
    <row r="201" spans="2:2">
      <c r="B201" s="625"/>
    </row>
    <row r="202" spans="2:2">
      <c r="B202" s="626"/>
    </row>
    <row r="203" spans="2:2">
      <c r="B203" s="626"/>
    </row>
    <row r="204" spans="2:2">
      <c r="B204" s="626"/>
    </row>
    <row r="205" spans="2:2">
      <c r="B205" s="626"/>
    </row>
    <row r="206" spans="2:2">
      <c r="B206" s="626"/>
    </row>
    <row r="207" spans="2:2">
      <c r="B207" s="626"/>
    </row>
    <row r="208" spans="2:2" ht="15" thickBot="1">
      <c r="B208" s="627"/>
    </row>
  </sheetData>
  <pageMargins left="0.39370078740157483" right="0.39370078740157483" top="0.39370078740157483" bottom="0.39370078740157483" header="0.39370078740157483" footer="0.39370078740157483"/>
  <pageSetup paperSize="9" scale="92" fitToHeight="9999" orientation="portrait" r:id="rId1"/>
  <headerFooter alignWithMargins="0">
    <oddFooter>&amp;C&amp;8&amp;P z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334C5-7B96-46AF-B351-8F803C04A42B}">
  <sheetPr>
    <tabColor theme="9" tint="0.79998168889431442"/>
    <outlinePr summaryBelow="0"/>
    <pageSetUpPr fitToPage="1"/>
  </sheetPr>
  <dimension ref="A1:H126"/>
  <sheetViews>
    <sheetView zoomScaleNormal="100" zoomScaleSheetLayoutView="100" workbookViewId="0">
      <pane ySplit="2" topLeftCell="A3" activePane="bottomLeft" state="frozen"/>
      <selection activeCell="B8" sqref="B8"/>
      <selection pane="bottomLeft" activeCell="H108" sqref="H108"/>
    </sheetView>
  </sheetViews>
  <sheetFormatPr defaultColWidth="9.33203125" defaultRowHeight="12.75" outlineLevelRow="2"/>
  <cols>
    <col min="1" max="1" width="5.83203125" style="598" customWidth="1"/>
    <col min="2" max="2" width="15.1640625" style="599" customWidth="1"/>
    <col min="3" max="3" width="66.6640625" style="600" customWidth="1"/>
    <col min="4" max="4" width="21.33203125" style="600" customWidth="1"/>
    <col min="5" max="5" width="5" style="601" customWidth="1"/>
    <col min="6" max="6" width="10" style="602" customWidth="1"/>
    <col min="7" max="8" width="16" style="603" customWidth="1"/>
    <col min="9" max="16384" width="9.33203125" style="440"/>
  </cols>
  <sheetData>
    <row r="1" spans="1:8" ht="13.5" thickBot="1">
      <c r="A1" s="628" t="s">
        <v>1654</v>
      </c>
      <c r="B1" s="629" t="s">
        <v>54</v>
      </c>
      <c r="C1" s="630" t="s">
        <v>55</v>
      </c>
      <c r="D1" s="630" t="s">
        <v>1864</v>
      </c>
      <c r="E1" s="631" t="s">
        <v>181</v>
      </c>
      <c r="F1" s="632" t="s">
        <v>946</v>
      </c>
      <c r="G1" s="633" t="s">
        <v>1655</v>
      </c>
      <c r="H1" s="633" t="s">
        <v>1656</v>
      </c>
    </row>
    <row r="2" spans="1:8" ht="11.25" customHeight="1">
      <c r="A2" s="441"/>
      <c r="B2" s="442"/>
      <c r="C2" s="443"/>
      <c r="D2" s="443"/>
      <c r="E2" s="444"/>
      <c r="F2" s="445"/>
      <c r="G2" s="446"/>
      <c r="H2" s="446"/>
    </row>
    <row r="3" spans="1:8" s="454" customFormat="1">
      <c r="A3" s="455"/>
      <c r="B3" s="456"/>
      <c r="C3" s="456" t="s">
        <v>1865</v>
      </c>
      <c r="D3" s="456"/>
      <c r="E3" s="458"/>
      <c r="F3" s="459"/>
      <c r="G3" s="460"/>
      <c r="H3" s="461">
        <f>SUM(H4:H126)</f>
        <v>0</v>
      </c>
    </row>
    <row r="4" spans="1:8" ht="36.75" customHeight="1">
      <c r="A4" s="455"/>
      <c r="B4" s="456"/>
      <c r="C4" s="462" t="s">
        <v>1660</v>
      </c>
      <c r="D4" s="462"/>
      <c r="E4" s="458"/>
      <c r="F4" s="459"/>
      <c r="G4" s="464"/>
      <c r="H4" s="465"/>
    </row>
    <row r="5" spans="1:8" outlineLevel="2">
      <c r="A5" s="466" t="s">
        <v>1662</v>
      </c>
      <c r="B5" s="467" t="s">
        <v>1663</v>
      </c>
      <c r="C5" s="468" t="s">
        <v>1866</v>
      </c>
      <c r="D5" s="468"/>
      <c r="E5" s="470" t="s">
        <v>844</v>
      </c>
      <c r="F5" s="471">
        <v>1</v>
      </c>
      <c r="G5" s="472"/>
      <c r="H5" s="473">
        <f>G5*F5</f>
        <v>0</v>
      </c>
    </row>
    <row r="6" spans="1:8" outlineLevel="2">
      <c r="A6" s="466" t="s">
        <v>1665</v>
      </c>
      <c r="B6" s="467" t="s">
        <v>1663</v>
      </c>
      <c r="C6" s="468" t="s">
        <v>1867</v>
      </c>
      <c r="D6" s="468"/>
      <c r="E6" s="470" t="s">
        <v>844</v>
      </c>
      <c r="F6" s="471">
        <v>1</v>
      </c>
      <c r="G6" s="472"/>
      <c r="H6" s="473">
        <f t="shared" ref="H6:H24" si="0">G6*F6</f>
        <v>0</v>
      </c>
    </row>
    <row r="7" spans="1:8" ht="25.5" outlineLevel="2">
      <c r="A7" s="466" t="s">
        <v>1667</v>
      </c>
      <c r="B7" s="467" t="s">
        <v>1663</v>
      </c>
      <c r="C7" s="468" t="s">
        <v>1868</v>
      </c>
      <c r="D7" s="468"/>
      <c r="E7" s="470" t="s">
        <v>844</v>
      </c>
      <c r="F7" s="471">
        <v>1</v>
      </c>
      <c r="G7" s="472"/>
      <c r="H7" s="473">
        <f t="shared" si="0"/>
        <v>0</v>
      </c>
    </row>
    <row r="8" spans="1:8" ht="25.5" outlineLevel="2">
      <c r="A8" s="466" t="s">
        <v>1669</v>
      </c>
      <c r="B8" s="467" t="s">
        <v>1663</v>
      </c>
      <c r="C8" s="468" t="s">
        <v>1869</v>
      </c>
      <c r="D8" s="468"/>
      <c r="E8" s="470" t="s">
        <v>844</v>
      </c>
      <c r="F8" s="471">
        <v>1</v>
      </c>
      <c r="G8" s="472"/>
      <c r="H8" s="473">
        <f t="shared" si="0"/>
        <v>0</v>
      </c>
    </row>
    <row r="9" spans="1:8" ht="25.5" outlineLevel="2">
      <c r="A9" s="466" t="s">
        <v>1671</v>
      </c>
      <c r="B9" s="467" t="s">
        <v>1663</v>
      </c>
      <c r="C9" s="468" t="s">
        <v>1870</v>
      </c>
      <c r="D9" s="468"/>
      <c r="E9" s="470" t="s">
        <v>844</v>
      </c>
      <c r="F9" s="471">
        <v>1</v>
      </c>
      <c r="G9" s="472"/>
      <c r="H9" s="473">
        <f t="shared" si="0"/>
        <v>0</v>
      </c>
    </row>
    <row r="10" spans="1:8" outlineLevel="2">
      <c r="A10" s="466" t="s">
        <v>1673</v>
      </c>
      <c r="B10" s="467" t="s">
        <v>1663</v>
      </c>
      <c r="C10" s="468" t="s">
        <v>1871</v>
      </c>
      <c r="D10" s="468"/>
      <c r="E10" s="470" t="s">
        <v>844</v>
      </c>
      <c r="F10" s="471">
        <v>1</v>
      </c>
      <c r="G10" s="472"/>
      <c r="H10" s="473">
        <f t="shared" si="0"/>
        <v>0</v>
      </c>
    </row>
    <row r="11" spans="1:8" outlineLevel="2">
      <c r="A11" s="466" t="s">
        <v>1675</v>
      </c>
      <c r="B11" s="467" t="s">
        <v>1663</v>
      </c>
      <c r="C11" s="468" t="s">
        <v>1872</v>
      </c>
      <c r="D11" s="468"/>
      <c r="E11" s="470" t="s">
        <v>844</v>
      </c>
      <c r="F11" s="471">
        <v>2</v>
      </c>
      <c r="G11" s="472"/>
      <c r="H11" s="473">
        <f t="shared" si="0"/>
        <v>0</v>
      </c>
    </row>
    <row r="12" spans="1:8" ht="25.5" outlineLevel="2">
      <c r="A12" s="466" t="s">
        <v>1677</v>
      </c>
      <c r="B12" s="467" t="s">
        <v>1663</v>
      </c>
      <c r="C12" s="468" t="s">
        <v>1873</v>
      </c>
      <c r="D12" s="468"/>
      <c r="E12" s="470" t="s">
        <v>844</v>
      </c>
      <c r="F12" s="471">
        <v>4</v>
      </c>
      <c r="G12" s="472"/>
      <c r="H12" s="473">
        <f t="shared" si="0"/>
        <v>0</v>
      </c>
    </row>
    <row r="13" spans="1:8" outlineLevel="2">
      <c r="A13" s="466" t="s">
        <v>1680</v>
      </c>
      <c r="B13" s="467" t="s">
        <v>1663</v>
      </c>
      <c r="C13" s="468" t="s">
        <v>1874</v>
      </c>
      <c r="D13" s="468"/>
      <c r="E13" s="470" t="s">
        <v>844</v>
      </c>
      <c r="F13" s="471">
        <v>4</v>
      </c>
      <c r="G13" s="472"/>
      <c r="H13" s="473">
        <f t="shared" si="0"/>
        <v>0</v>
      </c>
    </row>
    <row r="14" spans="1:8" outlineLevel="2">
      <c r="A14" s="466" t="s">
        <v>1682</v>
      </c>
      <c r="B14" s="467" t="s">
        <v>1663</v>
      </c>
      <c r="C14" s="468" t="s">
        <v>1875</v>
      </c>
      <c r="D14" s="468"/>
      <c r="E14" s="470" t="s">
        <v>844</v>
      </c>
      <c r="F14" s="471">
        <v>50</v>
      </c>
      <c r="G14" s="472"/>
      <c r="H14" s="473">
        <f t="shared" si="0"/>
        <v>0</v>
      </c>
    </row>
    <row r="15" spans="1:8" outlineLevel="2">
      <c r="A15" s="466" t="s">
        <v>1684</v>
      </c>
      <c r="B15" s="467" t="s">
        <v>1663</v>
      </c>
      <c r="C15" s="468" t="s">
        <v>1876</v>
      </c>
      <c r="D15" s="468"/>
      <c r="E15" s="470" t="s">
        <v>844</v>
      </c>
      <c r="F15" s="471">
        <v>16</v>
      </c>
      <c r="G15" s="472"/>
      <c r="H15" s="473">
        <f t="shared" si="0"/>
        <v>0</v>
      </c>
    </row>
    <row r="16" spans="1:8" outlineLevel="2">
      <c r="A16" s="466" t="s">
        <v>1686</v>
      </c>
      <c r="B16" s="467" t="s">
        <v>1663</v>
      </c>
      <c r="C16" s="468" t="s">
        <v>1877</v>
      </c>
      <c r="D16" s="468"/>
      <c r="E16" s="470" t="s">
        <v>844</v>
      </c>
      <c r="F16" s="471">
        <v>1</v>
      </c>
      <c r="G16" s="472"/>
      <c r="H16" s="473">
        <f t="shared" si="0"/>
        <v>0</v>
      </c>
    </row>
    <row r="17" spans="1:8" outlineLevel="2">
      <c r="A17" s="466" t="s">
        <v>1688</v>
      </c>
      <c r="B17" s="467" t="s">
        <v>1663</v>
      </c>
      <c r="C17" s="468" t="s">
        <v>1878</v>
      </c>
      <c r="D17" s="468"/>
      <c r="E17" s="470" t="s">
        <v>844</v>
      </c>
      <c r="F17" s="471">
        <v>1</v>
      </c>
      <c r="G17" s="472"/>
      <c r="H17" s="473">
        <f t="shared" si="0"/>
        <v>0</v>
      </c>
    </row>
    <row r="18" spans="1:8" outlineLevel="2">
      <c r="A18" s="466" t="s">
        <v>1690</v>
      </c>
      <c r="B18" s="467" t="s">
        <v>1663</v>
      </c>
      <c r="C18" s="468" t="s">
        <v>1879</v>
      </c>
      <c r="D18" s="468"/>
      <c r="E18" s="470" t="s">
        <v>844</v>
      </c>
      <c r="F18" s="471">
        <v>3</v>
      </c>
      <c r="G18" s="472"/>
      <c r="H18" s="473">
        <f t="shared" si="0"/>
        <v>0</v>
      </c>
    </row>
    <row r="19" spans="1:8" outlineLevel="2">
      <c r="A19" s="466" t="s">
        <v>1692</v>
      </c>
      <c r="B19" s="467" t="s">
        <v>1663</v>
      </c>
      <c r="C19" s="468" t="s">
        <v>1880</v>
      </c>
      <c r="D19" s="468"/>
      <c r="E19" s="470" t="s">
        <v>844</v>
      </c>
      <c r="F19" s="471">
        <v>1</v>
      </c>
      <c r="G19" s="472"/>
      <c r="H19" s="473">
        <f t="shared" si="0"/>
        <v>0</v>
      </c>
    </row>
    <row r="20" spans="1:8" outlineLevel="2">
      <c r="A20" s="466" t="s">
        <v>1694</v>
      </c>
      <c r="B20" s="467" t="s">
        <v>1663</v>
      </c>
      <c r="C20" s="468" t="s">
        <v>1881</v>
      </c>
      <c r="D20" s="468"/>
      <c r="E20" s="470" t="s">
        <v>844</v>
      </c>
      <c r="F20" s="471">
        <v>2</v>
      </c>
      <c r="G20" s="472"/>
      <c r="H20" s="473">
        <f t="shared" si="0"/>
        <v>0</v>
      </c>
    </row>
    <row r="21" spans="1:8" ht="25.5" outlineLevel="2">
      <c r="A21" s="466" t="s">
        <v>1696</v>
      </c>
      <c r="B21" s="467" t="s">
        <v>1663</v>
      </c>
      <c r="C21" s="468" t="s">
        <v>1882</v>
      </c>
      <c r="D21" s="468"/>
      <c r="E21" s="470" t="s">
        <v>844</v>
      </c>
      <c r="F21" s="471">
        <v>6</v>
      </c>
      <c r="G21" s="472"/>
      <c r="H21" s="473">
        <f t="shared" si="0"/>
        <v>0</v>
      </c>
    </row>
    <row r="22" spans="1:8" ht="25.5" outlineLevel="2">
      <c r="A22" s="466" t="s">
        <v>1701</v>
      </c>
      <c r="B22" s="467" t="s">
        <v>1663</v>
      </c>
      <c r="C22" s="468" t="s">
        <v>1883</v>
      </c>
      <c r="D22" s="468"/>
      <c r="E22" s="470" t="s">
        <v>844</v>
      </c>
      <c r="F22" s="471">
        <v>40</v>
      </c>
      <c r="G22" s="472"/>
      <c r="H22" s="473">
        <f t="shared" si="0"/>
        <v>0</v>
      </c>
    </row>
    <row r="23" spans="1:8" outlineLevel="2">
      <c r="A23" s="466" t="s">
        <v>1703</v>
      </c>
      <c r="B23" s="467" t="s">
        <v>1663</v>
      </c>
      <c r="C23" s="468" t="s">
        <v>1884</v>
      </c>
      <c r="D23" s="468"/>
      <c r="E23" s="470" t="s">
        <v>844</v>
      </c>
      <c r="F23" s="471">
        <v>30</v>
      </c>
      <c r="G23" s="472"/>
      <c r="H23" s="473">
        <f t="shared" si="0"/>
        <v>0</v>
      </c>
    </row>
    <row r="24" spans="1:8" outlineLevel="2">
      <c r="A24" s="466" t="s">
        <v>1760</v>
      </c>
      <c r="B24" s="467" t="s">
        <v>1663</v>
      </c>
      <c r="C24" s="468" t="s">
        <v>1885</v>
      </c>
      <c r="D24" s="468"/>
      <c r="E24" s="470" t="s">
        <v>844</v>
      </c>
      <c r="F24" s="471">
        <v>30</v>
      </c>
      <c r="G24" s="472"/>
      <c r="H24" s="473">
        <f t="shared" si="0"/>
        <v>0</v>
      </c>
    </row>
    <row r="25" spans="1:8" ht="13.5" outlineLevel="2" thickBot="1">
      <c r="A25" s="498"/>
      <c r="B25" s="488"/>
      <c r="C25" s="489"/>
      <c r="D25" s="488"/>
      <c r="E25" s="490"/>
      <c r="F25" s="491"/>
      <c r="G25" s="492"/>
      <c r="H25" s="493"/>
    </row>
    <row r="26" spans="1:8" s="454" customFormat="1" ht="13.5" thickTop="1">
      <c r="A26" s="455"/>
      <c r="B26" s="456"/>
      <c r="C26" s="456" t="s">
        <v>1886</v>
      </c>
      <c r="D26" s="456"/>
      <c r="E26" s="458"/>
      <c r="F26" s="459"/>
      <c r="G26" s="460"/>
      <c r="H26" s="461"/>
    </row>
    <row r="27" spans="1:8" s="454" customFormat="1">
      <c r="A27" s="455"/>
      <c r="B27" s="456"/>
      <c r="C27" s="456" t="s">
        <v>1887</v>
      </c>
      <c r="D27" s="456"/>
      <c r="E27" s="458"/>
      <c r="F27" s="459"/>
      <c r="G27" s="460"/>
      <c r="H27" s="461"/>
    </row>
    <row r="28" spans="1:8" outlineLevel="2">
      <c r="A28" s="466" t="s">
        <v>1662</v>
      </c>
      <c r="B28" s="467" t="s">
        <v>1663</v>
      </c>
      <c r="C28" s="468" t="s">
        <v>1888</v>
      </c>
      <c r="D28" s="468"/>
      <c r="E28" s="470" t="s">
        <v>844</v>
      </c>
      <c r="F28" s="471">
        <v>1</v>
      </c>
      <c r="G28" s="472"/>
      <c r="H28" s="473">
        <f t="shared" ref="H28:H34" si="1">G28*F28</f>
        <v>0</v>
      </c>
    </row>
    <row r="29" spans="1:8" outlineLevel="2">
      <c r="A29" s="466" t="s">
        <v>1665</v>
      </c>
      <c r="B29" s="467" t="s">
        <v>1663</v>
      </c>
      <c r="C29" s="468" t="s">
        <v>1889</v>
      </c>
      <c r="D29" s="468"/>
      <c r="E29" s="470" t="s">
        <v>844</v>
      </c>
      <c r="F29" s="471">
        <v>1</v>
      </c>
      <c r="G29" s="472"/>
      <c r="H29" s="473">
        <f t="shared" si="1"/>
        <v>0</v>
      </c>
    </row>
    <row r="30" spans="1:8" outlineLevel="2">
      <c r="A30" s="466" t="s">
        <v>1667</v>
      </c>
      <c r="B30" s="467" t="s">
        <v>1663</v>
      </c>
      <c r="C30" s="468" t="s">
        <v>1890</v>
      </c>
      <c r="D30" s="468"/>
      <c r="E30" s="480" t="s">
        <v>844</v>
      </c>
      <c r="F30" s="471">
        <v>1</v>
      </c>
      <c r="G30" s="472"/>
      <c r="H30" s="473">
        <f t="shared" si="1"/>
        <v>0</v>
      </c>
    </row>
    <row r="31" spans="1:8" ht="102" outlineLevel="2">
      <c r="A31" s="466" t="s">
        <v>1669</v>
      </c>
      <c r="B31" s="467" t="s">
        <v>1663</v>
      </c>
      <c r="C31" s="468" t="s">
        <v>1891</v>
      </c>
      <c r="D31" s="468"/>
      <c r="E31" s="470" t="s">
        <v>844</v>
      </c>
      <c r="F31" s="471">
        <v>2</v>
      </c>
      <c r="G31" s="472"/>
      <c r="H31" s="473">
        <f t="shared" si="1"/>
        <v>0</v>
      </c>
    </row>
    <row r="32" spans="1:8" ht="140.25" outlineLevel="2">
      <c r="A32" s="466" t="s">
        <v>1671</v>
      </c>
      <c r="B32" s="467" t="s">
        <v>1663</v>
      </c>
      <c r="C32" s="468" t="s">
        <v>1892</v>
      </c>
      <c r="D32" s="468"/>
      <c r="E32" s="470" t="s">
        <v>844</v>
      </c>
      <c r="F32" s="471">
        <v>5</v>
      </c>
      <c r="G32" s="472"/>
      <c r="H32" s="473">
        <f t="shared" si="1"/>
        <v>0</v>
      </c>
    </row>
    <row r="33" spans="1:8" outlineLevel="2">
      <c r="A33" s="466" t="s">
        <v>1673</v>
      </c>
      <c r="B33" s="467" t="s">
        <v>1663</v>
      </c>
      <c r="C33" s="468" t="s">
        <v>1885</v>
      </c>
      <c r="D33" s="468"/>
      <c r="E33" s="470" t="s">
        <v>844</v>
      </c>
      <c r="F33" s="471">
        <v>20</v>
      </c>
      <c r="G33" s="472"/>
      <c r="H33" s="473">
        <f t="shared" si="1"/>
        <v>0</v>
      </c>
    </row>
    <row r="34" spans="1:8" outlineLevel="2">
      <c r="A34" s="466" t="s">
        <v>1675</v>
      </c>
      <c r="B34" s="467" t="s">
        <v>1663</v>
      </c>
      <c r="C34" s="468" t="s">
        <v>1893</v>
      </c>
      <c r="D34" s="468"/>
      <c r="E34" s="470" t="s">
        <v>844</v>
      </c>
      <c r="F34" s="471">
        <v>1</v>
      </c>
      <c r="G34" s="472"/>
      <c r="H34" s="473">
        <f t="shared" si="1"/>
        <v>0</v>
      </c>
    </row>
    <row r="35" spans="1:8" ht="13.5" outlineLevel="2" thickBot="1">
      <c r="A35" s="498"/>
      <c r="B35" s="488"/>
      <c r="C35" s="489"/>
      <c r="D35" s="488"/>
      <c r="E35" s="490"/>
      <c r="F35" s="491"/>
      <c r="G35" s="492"/>
      <c r="H35" s="493"/>
    </row>
    <row r="36" spans="1:8" s="454" customFormat="1" ht="13.5" thickTop="1">
      <c r="A36" s="455"/>
      <c r="B36" s="456"/>
      <c r="C36" s="456" t="s">
        <v>1894</v>
      </c>
      <c r="D36" s="456"/>
      <c r="E36" s="458"/>
      <c r="F36" s="459"/>
      <c r="G36" s="460"/>
      <c r="H36" s="461"/>
    </row>
    <row r="37" spans="1:8" ht="25.5" outlineLevel="2">
      <c r="A37" s="466" t="s">
        <v>1662</v>
      </c>
      <c r="B37" s="467" t="s">
        <v>1663</v>
      </c>
      <c r="C37" s="468" t="s">
        <v>1895</v>
      </c>
      <c r="D37" s="468"/>
      <c r="E37" s="470" t="s">
        <v>844</v>
      </c>
      <c r="F37" s="471">
        <v>1</v>
      </c>
      <c r="G37" s="472"/>
      <c r="H37" s="473">
        <f>G37*F37</f>
        <v>0</v>
      </c>
    </row>
    <row r="38" spans="1:8" outlineLevel="2">
      <c r="A38" s="466" t="s">
        <v>1665</v>
      </c>
      <c r="B38" s="467" t="s">
        <v>1663</v>
      </c>
      <c r="C38" s="468" t="s">
        <v>1896</v>
      </c>
      <c r="D38" s="468"/>
      <c r="E38" s="470" t="s">
        <v>844</v>
      </c>
      <c r="F38" s="471">
        <v>4</v>
      </c>
      <c r="G38" s="472"/>
      <c r="H38" s="473">
        <f>G38*F38</f>
        <v>0</v>
      </c>
    </row>
    <row r="39" spans="1:8" outlineLevel="2">
      <c r="A39" s="466" t="s">
        <v>1667</v>
      </c>
      <c r="B39" s="467" t="s">
        <v>1663</v>
      </c>
      <c r="C39" s="468" t="s">
        <v>1897</v>
      </c>
      <c r="D39" s="468"/>
      <c r="E39" s="470" t="s">
        <v>844</v>
      </c>
      <c r="F39" s="471">
        <v>2</v>
      </c>
      <c r="G39" s="472"/>
      <c r="H39" s="473">
        <f>G39*F39</f>
        <v>0</v>
      </c>
    </row>
    <row r="40" spans="1:8" outlineLevel="2">
      <c r="A40" s="466" t="s">
        <v>1669</v>
      </c>
      <c r="B40" s="467" t="s">
        <v>1663</v>
      </c>
      <c r="C40" s="468" t="s">
        <v>1898</v>
      </c>
      <c r="D40" s="468"/>
      <c r="E40" s="470" t="s">
        <v>844</v>
      </c>
      <c r="F40" s="471">
        <v>2</v>
      </c>
      <c r="G40" s="472"/>
      <c r="H40" s="473">
        <f>G40*F40</f>
        <v>0</v>
      </c>
    </row>
    <row r="41" spans="1:8" outlineLevel="2">
      <c r="A41" s="466" t="s">
        <v>1671</v>
      </c>
      <c r="B41" s="467" t="s">
        <v>1663</v>
      </c>
      <c r="C41" s="468" t="s">
        <v>1899</v>
      </c>
      <c r="D41" s="468"/>
      <c r="E41" s="470" t="s">
        <v>844</v>
      </c>
      <c r="F41" s="471">
        <v>1</v>
      </c>
      <c r="G41" s="472"/>
      <c r="H41" s="473">
        <f>G41*F41</f>
        <v>0</v>
      </c>
    </row>
    <row r="42" spans="1:8" ht="13.5" outlineLevel="2" thickBot="1">
      <c r="A42" s="498"/>
      <c r="B42" s="488"/>
      <c r="C42" s="489"/>
      <c r="D42" s="488"/>
      <c r="E42" s="490"/>
      <c r="F42" s="491"/>
      <c r="G42" s="492"/>
      <c r="H42" s="493"/>
    </row>
    <row r="43" spans="1:8" ht="13.5" outlineLevel="2" thickTop="1">
      <c r="A43" s="455"/>
      <c r="B43" s="456"/>
      <c r="C43" s="456" t="s">
        <v>1900</v>
      </c>
      <c r="D43" s="456"/>
      <c r="E43" s="458"/>
      <c r="F43" s="459"/>
      <c r="G43" s="460"/>
      <c r="H43" s="461"/>
    </row>
    <row r="44" spans="1:8" outlineLevel="2">
      <c r="A44" s="466" t="s">
        <v>1662</v>
      </c>
      <c r="B44" s="467" t="s">
        <v>1663</v>
      </c>
      <c r="C44" s="468" t="s">
        <v>1901</v>
      </c>
      <c r="D44" s="468"/>
      <c r="E44" s="470" t="s">
        <v>844</v>
      </c>
      <c r="F44" s="471">
        <v>1</v>
      </c>
      <c r="G44" s="472"/>
      <c r="H44" s="473">
        <f>G44*F44</f>
        <v>0</v>
      </c>
    </row>
    <row r="45" spans="1:8" ht="25.5" outlineLevel="2">
      <c r="A45" s="466" t="s">
        <v>1665</v>
      </c>
      <c r="B45" s="467" t="s">
        <v>1663</v>
      </c>
      <c r="C45" s="634" t="s">
        <v>1902</v>
      </c>
      <c r="D45" s="634"/>
      <c r="E45" s="470" t="s">
        <v>844</v>
      </c>
      <c r="F45" s="471">
        <v>2</v>
      </c>
      <c r="G45" s="472"/>
      <c r="H45" s="473">
        <f>G45*F45</f>
        <v>0</v>
      </c>
    </row>
    <row r="46" spans="1:8" outlineLevel="2">
      <c r="A46" s="466" t="s">
        <v>1667</v>
      </c>
      <c r="B46" s="467" t="s">
        <v>1663</v>
      </c>
      <c r="C46" s="634" t="s">
        <v>1903</v>
      </c>
      <c r="D46" s="634"/>
      <c r="E46" s="470" t="s">
        <v>844</v>
      </c>
      <c r="F46" s="471">
        <v>2</v>
      </c>
      <c r="G46" s="472"/>
      <c r="H46" s="473">
        <f>G46*F46</f>
        <v>0</v>
      </c>
    </row>
    <row r="47" spans="1:8" outlineLevel="2">
      <c r="A47" s="466" t="s">
        <v>1669</v>
      </c>
      <c r="B47" s="467" t="s">
        <v>1663</v>
      </c>
      <c r="C47" s="468" t="s">
        <v>1904</v>
      </c>
      <c r="D47" s="468"/>
      <c r="E47" s="470" t="s">
        <v>844</v>
      </c>
      <c r="F47" s="471">
        <v>1</v>
      </c>
      <c r="G47" s="472"/>
      <c r="H47" s="473">
        <f>G47*F47</f>
        <v>0</v>
      </c>
    </row>
    <row r="48" spans="1:8" ht="13.5" outlineLevel="2" thickBot="1">
      <c r="A48" s="498"/>
      <c r="B48" s="488"/>
      <c r="C48" s="489"/>
      <c r="D48" s="488"/>
      <c r="E48" s="490"/>
      <c r="F48" s="491"/>
      <c r="G48" s="492"/>
      <c r="H48" s="493"/>
    </row>
    <row r="49" spans="1:8" ht="13.5" outlineLevel="2" thickTop="1">
      <c r="A49" s="635"/>
      <c r="B49" s="456"/>
      <c r="C49" s="456" t="s">
        <v>1905</v>
      </c>
      <c r="D49" s="456"/>
      <c r="E49" s="458"/>
      <c r="F49" s="459"/>
      <c r="G49" s="460"/>
      <c r="H49" s="461"/>
    </row>
    <row r="50" spans="1:8" outlineLevel="2">
      <c r="A50" s="635"/>
      <c r="B50" s="456"/>
      <c r="C50" s="456" t="s">
        <v>1906</v>
      </c>
      <c r="D50" s="456"/>
      <c r="E50" s="458"/>
      <c r="F50" s="459"/>
      <c r="G50" s="460"/>
      <c r="H50" s="461"/>
    </row>
    <row r="51" spans="1:8" outlineLevel="2">
      <c r="A51" s="635"/>
      <c r="B51" s="456"/>
      <c r="C51" s="456" t="s">
        <v>1907</v>
      </c>
      <c r="D51" s="456"/>
      <c r="E51" s="458"/>
      <c r="F51" s="459"/>
      <c r="G51" s="460"/>
      <c r="H51" s="461"/>
    </row>
    <row r="52" spans="1:8" ht="25.5" outlineLevel="2">
      <c r="A52" s="466" t="s">
        <v>1662</v>
      </c>
      <c r="B52" s="467" t="s">
        <v>1663</v>
      </c>
      <c r="C52" s="468" t="s">
        <v>1908</v>
      </c>
      <c r="D52" s="468"/>
      <c r="E52" s="470" t="s">
        <v>844</v>
      </c>
      <c r="F52" s="471">
        <v>1</v>
      </c>
      <c r="G52" s="472"/>
      <c r="H52" s="473">
        <f t="shared" ref="H52:H75" si="2">G52*F52</f>
        <v>0</v>
      </c>
    </row>
    <row r="53" spans="1:8" outlineLevel="2">
      <c r="A53" s="466" t="s">
        <v>1665</v>
      </c>
      <c r="B53" s="467" t="s">
        <v>1663</v>
      </c>
      <c r="C53" s="468" t="s">
        <v>1909</v>
      </c>
      <c r="D53" s="468"/>
      <c r="E53" s="470" t="s">
        <v>844</v>
      </c>
      <c r="F53" s="471">
        <v>1</v>
      </c>
      <c r="G53" s="472"/>
      <c r="H53" s="473">
        <f t="shared" si="2"/>
        <v>0</v>
      </c>
    </row>
    <row r="54" spans="1:8" outlineLevel="2">
      <c r="A54" s="466" t="s">
        <v>1667</v>
      </c>
      <c r="B54" s="467" t="s">
        <v>1663</v>
      </c>
      <c r="C54" s="468" t="s">
        <v>1910</v>
      </c>
      <c r="D54" s="468"/>
      <c r="E54" s="470" t="s">
        <v>844</v>
      </c>
      <c r="F54" s="471">
        <v>1</v>
      </c>
      <c r="G54" s="472"/>
      <c r="H54" s="473">
        <f t="shared" si="2"/>
        <v>0</v>
      </c>
    </row>
    <row r="55" spans="1:8" outlineLevel="2">
      <c r="A55" s="466" t="s">
        <v>1669</v>
      </c>
      <c r="B55" s="467" t="s">
        <v>1663</v>
      </c>
      <c r="C55" s="468" t="s">
        <v>1911</v>
      </c>
      <c r="D55" s="468"/>
      <c r="E55" s="470" t="s">
        <v>844</v>
      </c>
      <c r="F55" s="471">
        <v>1</v>
      </c>
      <c r="G55" s="472"/>
      <c r="H55" s="473">
        <f t="shared" si="2"/>
        <v>0</v>
      </c>
    </row>
    <row r="56" spans="1:8" outlineLevel="2">
      <c r="A56" s="466" t="s">
        <v>1671</v>
      </c>
      <c r="B56" s="467" t="s">
        <v>1663</v>
      </c>
      <c r="C56" s="468" t="s">
        <v>1912</v>
      </c>
      <c r="D56" s="468"/>
      <c r="E56" s="470" t="s">
        <v>844</v>
      </c>
      <c r="F56" s="471">
        <v>2</v>
      </c>
      <c r="G56" s="472"/>
      <c r="H56" s="473">
        <f t="shared" si="2"/>
        <v>0</v>
      </c>
    </row>
    <row r="57" spans="1:8" outlineLevel="2">
      <c r="A57" s="466" t="s">
        <v>1673</v>
      </c>
      <c r="B57" s="467" t="s">
        <v>1663</v>
      </c>
      <c r="C57" s="468" t="s">
        <v>1913</v>
      </c>
      <c r="D57" s="468"/>
      <c r="E57" s="470" t="s">
        <v>844</v>
      </c>
      <c r="F57" s="471">
        <v>1</v>
      </c>
      <c r="G57" s="472"/>
      <c r="H57" s="473">
        <f t="shared" si="2"/>
        <v>0</v>
      </c>
    </row>
    <row r="58" spans="1:8" outlineLevel="2">
      <c r="A58" s="466" t="s">
        <v>1675</v>
      </c>
      <c r="B58" s="467" t="s">
        <v>1663</v>
      </c>
      <c r="C58" s="468" t="s">
        <v>1914</v>
      </c>
      <c r="D58" s="468"/>
      <c r="E58" s="470" t="s">
        <v>844</v>
      </c>
      <c r="F58" s="471">
        <v>1</v>
      </c>
      <c r="G58" s="472"/>
      <c r="H58" s="473">
        <f t="shared" si="2"/>
        <v>0</v>
      </c>
    </row>
    <row r="59" spans="1:8" ht="25.5" outlineLevel="2">
      <c r="A59" s="466" t="s">
        <v>1677</v>
      </c>
      <c r="B59" s="467" t="s">
        <v>1663</v>
      </c>
      <c r="C59" s="468" t="s">
        <v>1915</v>
      </c>
      <c r="D59" s="468"/>
      <c r="E59" s="470" t="s">
        <v>844</v>
      </c>
      <c r="F59" s="471">
        <v>1</v>
      </c>
      <c r="G59" s="472"/>
      <c r="H59" s="473">
        <f t="shared" si="2"/>
        <v>0</v>
      </c>
    </row>
    <row r="60" spans="1:8" outlineLevel="2">
      <c r="A60" s="466" t="s">
        <v>1684</v>
      </c>
      <c r="B60" s="467" t="s">
        <v>1663</v>
      </c>
      <c r="C60" s="468" t="s">
        <v>1916</v>
      </c>
      <c r="D60" s="468"/>
      <c r="E60" s="470" t="s">
        <v>844</v>
      </c>
      <c r="F60" s="471">
        <v>3</v>
      </c>
      <c r="G60" s="472"/>
      <c r="H60" s="473">
        <f t="shared" si="2"/>
        <v>0</v>
      </c>
    </row>
    <row r="61" spans="1:8" outlineLevel="2">
      <c r="A61" s="466" t="s">
        <v>1686</v>
      </c>
      <c r="B61" s="467" t="s">
        <v>1663</v>
      </c>
      <c r="C61" s="468" t="s">
        <v>1917</v>
      </c>
      <c r="D61" s="468"/>
      <c r="E61" s="470" t="s">
        <v>844</v>
      </c>
      <c r="F61" s="471">
        <v>6</v>
      </c>
      <c r="G61" s="472"/>
      <c r="H61" s="473">
        <f t="shared" si="2"/>
        <v>0</v>
      </c>
    </row>
    <row r="62" spans="1:8" outlineLevel="2">
      <c r="A62" s="466" t="s">
        <v>1688</v>
      </c>
      <c r="B62" s="467" t="s">
        <v>1663</v>
      </c>
      <c r="C62" s="468" t="s">
        <v>1918</v>
      </c>
      <c r="D62" s="468"/>
      <c r="E62" s="470" t="s">
        <v>844</v>
      </c>
      <c r="F62" s="471">
        <v>3</v>
      </c>
      <c r="G62" s="472"/>
      <c r="H62" s="473">
        <f t="shared" si="2"/>
        <v>0</v>
      </c>
    </row>
    <row r="63" spans="1:8" outlineLevel="2">
      <c r="A63" s="466" t="s">
        <v>1690</v>
      </c>
      <c r="B63" s="467" t="s">
        <v>1663</v>
      </c>
      <c r="C63" s="468" t="s">
        <v>1919</v>
      </c>
      <c r="D63" s="468"/>
      <c r="E63" s="470" t="s">
        <v>844</v>
      </c>
      <c r="F63" s="471">
        <v>6</v>
      </c>
      <c r="G63" s="472"/>
      <c r="H63" s="473">
        <f t="shared" si="2"/>
        <v>0</v>
      </c>
    </row>
    <row r="64" spans="1:8" outlineLevel="2">
      <c r="A64" s="466" t="s">
        <v>1694</v>
      </c>
      <c r="B64" s="467" t="s">
        <v>1663</v>
      </c>
      <c r="C64" s="468" t="s">
        <v>1920</v>
      </c>
      <c r="D64" s="468"/>
      <c r="E64" s="470" t="s">
        <v>844</v>
      </c>
      <c r="F64" s="471">
        <v>6</v>
      </c>
      <c r="G64" s="472"/>
      <c r="H64" s="473">
        <f t="shared" si="2"/>
        <v>0</v>
      </c>
    </row>
    <row r="65" spans="1:8" outlineLevel="2">
      <c r="A65" s="466" t="s">
        <v>1696</v>
      </c>
      <c r="B65" s="467" t="s">
        <v>1663</v>
      </c>
      <c r="C65" s="468" t="s">
        <v>1921</v>
      </c>
      <c r="D65" s="468"/>
      <c r="E65" s="470" t="s">
        <v>844</v>
      </c>
      <c r="F65" s="471">
        <v>5</v>
      </c>
      <c r="G65" s="472"/>
      <c r="H65" s="473">
        <f t="shared" si="2"/>
        <v>0</v>
      </c>
    </row>
    <row r="66" spans="1:8" ht="25.5" outlineLevel="2">
      <c r="A66" s="466" t="s">
        <v>1699</v>
      </c>
      <c r="B66" s="467" t="s">
        <v>1663</v>
      </c>
      <c r="C66" s="468" t="s">
        <v>1922</v>
      </c>
      <c r="D66" s="468"/>
      <c r="E66" s="470" t="s">
        <v>844</v>
      </c>
      <c r="F66" s="471">
        <v>5</v>
      </c>
      <c r="G66" s="472"/>
      <c r="H66" s="473">
        <f t="shared" si="2"/>
        <v>0</v>
      </c>
    </row>
    <row r="67" spans="1:8" outlineLevel="2">
      <c r="A67" s="466" t="s">
        <v>1762</v>
      </c>
      <c r="B67" s="467" t="s">
        <v>1663</v>
      </c>
      <c r="C67" s="468" t="s">
        <v>1923</v>
      </c>
      <c r="D67" s="468"/>
      <c r="E67" s="470" t="s">
        <v>844</v>
      </c>
      <c r="F67" s="471">
        <v>12</v>
      </c>
      <c r="G67" s="472"/>
      <c r="H67" s="473">
        <f t="shared" si="2"/>
        <v>0</v>
      </c>
    </row>
    <row r="68" spans="1:8" outlineLevel="2">
      <c r="A68" s="466" t="s">
        <v>1764</v>
      </c>
      <c r="B68" s="467" t="s">
        <v>1663</v>
      </c>
      <c r="C68" s="468" t="s">
        <v>1924</v>
      </c>
      <c r="D68" s="468"/>
      <c r="E68" s="470" t="s">
        <v>844</v>
      </c>
      <c r="F68" s="471">
        <v>12</v>
      </c>
      <c r="G68" s="472"/>
      <c r="H68" s="473">
        <f t="shared" si="2"/>
        <v>0</v>
      </c>
    </row>
    <row r="69" spans="1:8" outlineLevel="2">
      <c r="A69" s="466" t="s">
        <v>1766</v>
      </c>
      <c r="B69" s="467" t="s">
        <v>1663</v>
      </c>
      <c r="C69" s="468" t="s">
        <v>1925</v>
      </c>
      <c r="D69" s="468"/>
      <c r="E69" s="470" t="s">
        <v>844</v>
      </c>
      <c r="F69" s="471">
        <v>1</v>
      </c>
      <c r="G69" s="472"/>
      <c r="H69" s="473">
        <f t="shared" si="2"/>
        <v>0</v>
      </c>
    </row>
    <row r="70" spans="1:8" outlineLevel="2">
      <c r="A70" s="466" t="s">
        <v>1768</v>
      </c>
      <c r="B70" s="467" t="s">
        <v>1663</v>
      </c>
      <c r="C70" s="468" t="s">
        <v>1926</v>
      </c>
      <c r="D70" s="468"/>
      <c r="E70" s="470" t="s">
        <v>844</v>
      </c>
      <c r="F70" s="471">
        <v>1</v>
      </c>
      <c r="G70" s="472"/>
      <c r="H70" s="473">
        <f t="shared" si="2"/>
        <v>0</v>
      </c>
    </row>
    <row r="71" spans="1:8" outlineLevel="2">
      <c r="A71" s="466" t="s">
        <v>1770</v>
      </c>
      <c r="B71" s="467" t="s">
        <v>1663</v>
      </c>
      <c r="C71" s="468" t="s">
        <v>1927</v>
      </c>
      <c r="D71" s="468"/>
      <c r="E71" s="470" t="s">
        <v>844</v>
      </c>
      <c r="F71" s="471">
        <v>60</v>
      </c>
      <c r="G71" s="472"/>
      <c r="H71" s="473">
        <f t="shared" si="2"/>
        <v>0</v>
      </c>
    </row>
    <row r="72" spans="1:8" outlineLevel="2">
      <c r="A72" s="466" t="s">
        <v>1772</v>
      </c>
      <c r="B72" s="467" t="s">
        <v>1663</v>
      </c>
      <c r="C72" s="468" t="s">
        <v>1928</v>
      </c>
      <c r="D72" s="468"/>
      <c r="E72" s="470" t="s">
        <v>844</v>
      </c>
      <c r="F72" s="471">
        <v>6</v>
      </c>
      <c r="G72" s="472"/>
      <c r="H72" s="473">
        <f t="shared" si="2"/>
        <v>0</v>
      </c>
    </row>
    <row r="73" spans="1:8">
      <c r="A73" s="466" t="s">
        <v>1774</v>
      </c>
      <c r="B73" s="467" t="s">
        <v>1663</v>
      </c>
      <c r="C73" s="468" t="s">
        <v>1929</v>
      </c>
      <c r="D73" s="468"/>
      <c r="E73" s="470" t="s">
        <v>844</v>
      </c>
      <c r="F73" s="471">
        <v>6</v>
      </c>
      <c r="G73" s="472"/>
      <c r="H73" s="473">
        <f t="shared" si="2"/>
        <v>0</v>
      </c>
    </row>
    <row r="74" spans="1:8" s="454" customFormat="1">
      <c r="A74" s="466" t="s">
        <v>1776</v>
      </c>
      <c r="B74" s="467" t="s">
        <v>1663</v>
      </c>
      <c r="C74" s="468" t="s">
        <v>1930</v>
      </c>
      <c r="D74" s="468"/>
      <c r="E74" s="470" t="s">
        <v>844</v>
      </c>
      <c r="F74" s="471">
        <v>6</v>
      </c>
      <c r="G74" s="472"/>
      <c r="H74" s="473">
        <f t="shared" si="2"/>
        <v>0</v>
      </c>
    </row>
    <row r="75" spans="1:8">
      <c r="A75" s="466" t="s">
        <v>1778</v>
      </c>
      <c r="B75" s="467" t="s">
        <v>1663</v>
      </c>
      <c r="C75" s="468" t="s">
        <v>1931</v>
      </c>
      <c r="D75" s="468"/>
      <c r="E75" s="470" t="s">
        <v>844</v>
      </c>
      <c r="F75" s="471">
        <v>6</v>
      </c>
      <c r="G75" s="472"/>
      <c r="H75" s="473">
        <f t="shared" si="2"/>
        <v>0</v>
      </c>
    </row>
    <row r="76" spans="1:8" ht="25.5">
      <c r="A76" s="466" t="s">
        <v>1780</v>
      </c>
      <c r="B76" s="467" t="s">
        <v>1738</v>
      </c>
      <c r="C76" s="553" t="s">
        <v>1932</v>
      </c>
      <c r="D76" s="468"/>
      <c r="E76" s="636"/>
      <c r="F76" s="471"/>
      <c r="G76" s="472"/>
      <c r="H76" s="473"/>
    </row>
    <row r="77" spans="1:8">
      <c r="A77" s="466" t="s">
        <v>1782</v>
      </c>
      <c r="B77" s="467" t="s">
        <v>1663</v>
      </c>
      <c r="C77" s="468" t="s">
        <v>1933</v>
      </c>
      <c r="D77" s="468"/>
      <c r="E77" s="470" t="s">
        <v>844</v>
      </c>
      <c r="F77" s="471">
        <v>1</v>
      </c>
      <c r="G77" s="472"/>
      <c r="H77" s="473">
        <f>G77*F77</f>
        <v>0</v>
      </c>
    </row>
    <row r="78" spans="1:8" ht="13.5" thickBot="1">
      <c r="A78" s="498"/>
      <c r="B78" s="488"/>
      <c r="C78" s="489"/>
      <c r="D78" s="488"/>
      <c r="E78" s="490"/>
      <c r="F78" s="491"/>
      <c r="G78" s="492"/>
      <c r="H78" s="493"/>
    </row>
    <row r="79" spans="1:8" ht="13.5" thickTop="1">
      <c r="A79" s="540"/>
      <c r="B79" s="456"/>
      <c r="C79" s="456" t="s">
        <v>1934</v>
      </c>
      <c r="D79" s="456"/>
      <c r="E79" s="458"/>
      <c r="F79" s="459"/>
      <c r="G79" s="541"/>
      <c r="H79" s="542"/>
    </row>
    <row r="80" spans="1:8" ht="76.5">
      <c r="A80" s="543"/>
      <c r="B80" s="544" t="s">
        <v>1738</v>
      </c>
      <c r="C80" s="545" t="s">
        <v>1935</v>
      </c>
      <c r="D80" s="545"/>
      <c r="E80" s="546"/>
      <c r="F80" s="547"/>
      <c r="G80" s="548"/>
      <c r="H80" s="549"/>
    </row>
    <row r="81" spans="1:8">
      <c r="A81" s="466" t="s">
        <v>1662</v>
      </c>
      <c r="B81" s="467" t="s">
        <v>1663</v>
      </c>
      <c r="C81" s="468" t="s">
        <v>1936</v>
      </c>
      <c r="D81" s="468"/>
      <c r="E81" s="470" t="s">
        <v>450</v>
      </c>
      <c r="F81" s="550">
        <v>1200</v>
      </c>
      <c r="G81" s="472"/>
      <c r="H81" s="473">
        <f>G81*F81</f>
        <v>0</v>
      </c>
    </row>
    <row r="82" spans="1:8">
      <c r="A82" s="466" t="s">
        <v>1665</v>
      </c>
      <c r="B82" s="467" t="s">
        <v>1663</v>
      </c>
      <c r="C82" s="468" t="s">
        <v>1937</v>
      </c>
      <c r="D82" s="468"/>
      <c r="E82" s="470" t="s">
        <v>450</v>
      </c>
      <c r="F82" s="550">
        <v>700</v>
      </c>
      <c r="G82" s="472"/>
      <c r="H82" s="473">
        <f>G82*F82</f>
        <v>0</v>
      </c>
    </row>
    <row r="83" spans="1:8">
      <c r="A83" s="466" t="s">
        <v>1667</v>
      </c>
      <c r="B83" s="467" t="s">
        <v>1663</v>
      </c>
      <c r="C83" s="468" t="s">
        <v>1938</v>
      </c>
      <c r="D83" s="468"/>
      <c r="E83" s="470" t="s">
        <v>450</v>
      </c>
      <c r="F83" s="550">
        <v>150</v>
      </c>
      <c r="G83" s="472"/>
      <c r="H83" s="473">
        <f>G83*F83</f>
        <v>0</v>
      </c>
    </row>
    <row r="84" spans="1:8">
      <c r="A84" s="466" t="s">
        <v>1669</v>
      </c>
      <c r="B84" s="467" t="s">
        <v>1738</v>
      </c>
      <c r="C84" s="553" t="s">
        <v>1939</v>
      </c>
      <c r="D84" s="468"/>
      <c r="E84" s="636"/>
      <c r="F84" s="471"/>
      <c r="G84" s="472"/>
      <c r="H84" s="473"/>
    </row>
    <row r="85" spans="1:8">
      <c r="A85" s="466" t="s">
        <v>1671</v>
      </c>
      <c r="B85" s="467" t="s">
        <v>1663</v>
      </c>
      <c r="C85" s="468" t="s">
        <v>1940</v>
      </c>
      <c r="D85" s="468"/>
      <c r="E85" s="470" t="s">
        <v>450</v>
      </c>
      <c r="F85" s="550">
        <v>80</v>
      </c>
      <c r="G85" s="472"/>
      <c r="H85" s="473">
        <f t="shared" ref="H85:H91" si="3">G85*F85</f>
        <v>0</v>
      </c>
    </row>
    <row r="86" spans="1:8">
      <c r="A86" s="466" t="s">
        <v>1673</v>
      </c>
      <c r="B86" s="467" t="s">
        <v>1663</v>
      </c>
      <c r="C86" s="468" t="s">
        <v>1756</v>
      </c>
      <c r="D86" s="468"/>
      <c r="E86" s="470" t="s">
        <v>450</v>
      </c>
      <c r="F86" s="550">
        <v>10</v>
      </c>
      <c r="G86" s="472"/>
      <c r="H86" s="473">
        <f t="shared" si="3"/>
        <v>0</v>
      </c>
    </row>
    <row r="87" spans="1:8">
      <c r="A87" s="466" t="s">
        <v>1675</v>
      </c>
      <c r="B87" s="467" t="s">
        <v>1663</v>
      </c>
      <c r="C87" s="468" t="s">
        <v>1757</v>
      </c>
      <c r="D87" s="468"/>
      <c r="E87" s="470" t="s">
        <v>450</v>
      </c>
      <c r="F87" s="550">
        <v>160</v>
      </c>
      <c r="G87" s="472"/>
      <c r="H87" s="473">
        <f t="shared" si="3"/>
        <v>0</v>
      </c>
    </row>
    <row r="88" spans="1:8">
      <c r="A88" s="466" t="s">
        <v>1677</v>
      </c>
      <c r="B88" s="467" t="s">
        <v>1663</v>
      </c>
      <c r="C88" s="468" t="s">
        <v>1941</v>
      </c>
      <c r="D88" s="468"/>
      <c r="E88" s="470" t="s">
        <v>450</v>
      </c>
      <c r="F88" s="550">
        <v>90</v>
      </c>
      <c r="G88" s="472"/>
      <c r="H88" s="473">
        <f t="shared" si="3"/>
        <v>0</v>
      </c>
    </row>
    <row r="89" spans="1:8">
      <c r="A89" s="466" t="s">
        <v>1680</v>
      </c>
      <c r="B89" s="467" t="s">
        <v>1663</v>
      </c>
      <c r="C89" s="468" t="s">
        <v>1758</v>
      </c>
      <c r="D89" s="468"/>
      <c r="E89" s="470" t="s">
        <v>450</v>
      </c>
      <c r="F89" s="550">
        <v>50</v>
      </c>
      <c r="G89" s="472"/>
      <c r="H89" s="473">
        <f t="shared" si="3"/>
        <v>0</v>
      </c>
    </row>
    <row r="90" spans="1:8">
      <c r="A90" s="466" t="s">
        <v>1684</v>
      </c>
      <c r="B90" s="467" t="s">
        <v>1663</v>
      </c>
      <c r="C90" s="468" t="s">
        <v>1942</v>
      </c>
      <c r="D90" s="468"/>
      <c r="E90" s="470" t="s">
        <v>450</v>
      </c>
      <c r="F90" s="550">
        <v>450</v>
      </c>
      <c r="G90" s="472"/>
      <c r="H90" s="473">
        <f t="shared" si="3"/>
        <v>0</v>
      </c>
    </row>
    <row r="91" spans="1:8">
      <c r="A91" s="466" t="s">
        <v>1686</v>
      </c>
      <c r="B91" s="467" t="s">
        <v>1663</v>
      </c>
      <c r="C91" s="468" t="s">
        <v>1943</v>
      </c>
      <c r="D91" s="468"/>
      <c r="E91" s="470" t="s">
        <v>450</v>
      </c>
      <c r="F91" s="550">
        <v>120</v>
      </c>
      <c r="G91" s="472"/>
      <c r="H91" s="473">
        <f t="shared" si="3"/>
        <v>0</v>
      </c>
    </row>
    <row r="92" spans="1:8">
      <c r="A92" s="466" t="s">
        <v>1688</v>
      </c>
      <c r="B92" s="467" t="s">
        <v>1663</v>
      </c>
      <c r="C92" s="468" t="s">
        <v>1944</v>
      </c>
      <c r="D92" s="468"/>
      <c r="E92" s="470" t="s">
        <v>450</v>
      </c>
      <c r="F92" s="550">
        <v>50</v>
      </c>
      <c r="G92" s="472"/>
      <c r="H92" s="473">
        <f>G92*F92</f>
        <v>0</v>
      </c>
    </row>
    <row r="93" spans="1:8">
      <c r="A93" s="466" t="s">
        <v>1690</v>
      </c>
      <c r="B93" s="467" t="s">
        <v>1663</v>
      </c>
      <c r="C93" s="468" t="s">
        <v>1945</v>
      </c>
      <c r="D93" s="468"/>
      <c r="E93" s="470" t="s">
        <v>450</v>
      </c>
      <c r="F93" s="550">
        <v>50</v>
      </c>
      <c r="G93" s="472"/>
      <c r="H93" s="473">
        <f>G93*F93</f>
        <v>0</v>
      </c>
    </row>
    <row r="94" spans="1:8">
      <c r="A94" s="466" t="s">
        <v>1692</v>
      </c>
      <c r="B94" s="467" t="s">
        <v>1663</v>
      </c>
      <c r="C94" s="468" t="s">
        <v>1946</v>
      </c>
      <c r="D94" s="468"/>
      <c r="E94" s="470" t="s">
        <v>450</v>
      </c>
      <c r="F94" s="550">
        <v>50</v>
      </c>
      <c r="G94" s="472"/>
      <c r="H94" s="473">
        <f>G94*F94</f>
        <v>0</v>
      </c>
    </row>
    <row r="95" spans="1:8">
      <c r="A95" s="466" t="s">
        <v>1694</v>
      </c>
      <c r="B95" s="467" t="s">
        <v>1663</v>
      </c>
      <c r="C95" s="468" t="s">
        <v>1947</v>
      </c>
      <c r="D95" s="468"/>
      <c r="E95" s="470" t="s">
        <v>450</v>
      </c>
      <c r="F95" s="550">
        <v>50</v>
      </c>
      <c r="G95" s="472"/>
      <c r="H95" s="473">
        <f>G95*F95</f>
        <v>0</v>
      </c>
    </row>
    <row r="96" spans="1:8">
      <c r="A96" s="466" t="s">
        <v>1696</v>
      </c>
      <c r="B96" s="467" t="s">
        <v>1663</v>
      </c>
      <c r="C96" s="483" t="s">
        <v>1750</v>
      </c>
      <c r="D96" s="483"/>
      <c r="E96" s="485" t="s">
        <v>450</v>
      </c>
      <c r="F96" s="550">
        <v>200</v>
      </c>
      <c r="G96" s="551"/>
      <c r="H96" s="551">
        <f t="shared" ref="H96:H105" si="4">G96*F96</f>
        <v>0</v>
      </c>
    </row>
    <row r="97" spans="1:8" ht="25.5">
      <c r="A97" s="466" t="s">
        <v>1699</v>
      </c>
      <c r="B97" s="467" t="s">
        <v>1663</v>
      </c>
      <c r="C97" s="483" t="s">
        <v>1765</v>
      </c>
      <c r="D97" s="483"/>
      <c r="E97" s="470" t="s">
        <v>450</v>
      </c>
      <c r="F97" s="552">
        <v>6950</v>
      </c>
      <c r="G97" s="472"/>
      <c r="H97" s="473">
        <f t="shared" si="4"/>
        <v>0</v>
      </c>
    </row>
    <row r="98" spans="1:8" ht="25.5">
      <c r="A98" s="466" t="s">
        <v>1766</v>
      </c>
      <c r="B98" s="467" t="s">
        <v>1663</v>
      </c>
      <c r="C98" s="483" t="s">
        <v>1767</v>
      </c>
      <c r="D98" s="469"/>
      <c r="E98" s="470" t="s">
        <v>450</v>
      </c>
      <c r="F98" s="552">
        <v>1600</v>
      </c>
      <c r="G98" s="472"/>
      <c r="H98" s="473">
        <f t="shared" si="4"/>
        <v>0</v>
      </c>
    </row>
    <row r="99" spans="1:8" ht="25.5">
      <c r="A99" s="466" t="s">
        <v>1768</v>
      </c>
      <c r="B99" s="467" t="s">
        <v>1663</v>
      </c>
      <c r="C99" s="483" t="s">
        <v>1769</v>
      </c>
      <c r="D99" s="469"/>
      <c r="E99" s="470" t="s">
        <v>844</v>
      </c>
      <c r="F99" s="552">
        <v>860</v>
      </c>
      <c r="G99" s="472"/>
      <c r="H99" s="473">
        <f t="shared" si="4"/>
        <v>0</v>
      </c>
    </row>
    <row r="100" spans="1:8" ht="25.5">
      <c r="A100" s="466" t="s">
        <v>1770</v>
      </c>
      <c r="B100" s="467" t="s">
        <v>1663</v>
      </c>
      <c r="C100" s="483" t="s">
        <v>1771</v>
      </c>
      <c r="D100" s="469"/>
      <c r="E100" s="470" t="s">
        <v>844</v>
      </c>
      <c r="F100" s="552">
        <v>1200</v>
      </c>
      <c r="G100" s="472"/>
      <c r="H100" s="473">
        <f t="shared" si="4"/>
        <v>0</v>
      </c>
    </row>
    <row r="101" spans="1:8" ht="25.5">
      <c r="A101" s="466" t="s">
        <v>1784</v>
      </c>
      <c r="B101" s="467" t="s">
        <v>1663</v>
      </c>
      <c r="C101" s="468" t="s">
        <v>1785</v>
      </c>
      <c r="D101" s="469"/>
      <c r="E101" s="470" t="s">
        <v>844</v>
      </c>
      <c r="F101" s="555">
        <v>60</v>
      </c>
      <c r="G101" s="472"/>
      <c r="H101" s="473">
        <f t="shared" si="4"/>
        <v>0</v>
      </c>
    </row>
    <row r="102" spans="1:8" ht="38.25">
      <c r="A102" s="466" t="s">
        <v>1703</v>
      </c>
      <c r="B102" s="467" t="s">
        <v>1663</v>
      </c>
      <c r="C102" s="468" t="s">
        <v>1948</v>
      </c>
      <c r="D102" s="468"/>
      <c r="E102" s="470" t="s">
        <v>844</v>
      </c>
      <c r="F102" s="555">
        <v>2</v>
      </c>
      <c r="G102" s="472"/>
      <c r="H102" s="473">
        <f t="shared" si="4"/>
        <v>0</v>
      </c>
    </row>
    <row r="103" spans="1:8" ht="25.5">
      <c r="A103" s="466" t="s">
        <v>1760</v>
      </c>
      <c r="B103" s="467" t="s">
        <v>1663</v>
      </c>
      <c r="C103" s="468" t="s">
        <v>1949</v>
      </c>
      <c r="D103" s="468"/>
      <c r="E103" s="470" t="s">
        <v>844</v>
      </c>
      <c r="F103" s="555">
        <v>80</v>
      </c>
      <c r="G103" s="472"/>
      <c r="H103" s="473">
        <f t="shared" si="4"/>
        <v>0</v>
      </c>
    </row>
    <row r="104" spans="1:8">
      <c r="A104" s="466" t="s">
        <v>1762</v>
      </c>
      <c r="B104" s="467" t="s">
        <v>1663</v>
      </c>
      <c r="C104" s="468" t="s">
        <v>1950</v>
      </c>
      <c r="D104" s="468"/>
      <c r="E104" s="470" t="s">
        <v>844</v>
      </c>
      <c r="F104" s="555">
        <v>5</v>
      </c>
      <c r="G104" s="472"/>
      <c r="H104" s="473">
        <f t="shared" si="4"/>
        <v>0</v>
      </c>
    </row>
    <row r="105" spans="1:8" ht="25.5">
      <c r="A105" s="466" t="s">
        <v>1764</v>
      </c>
      <c r="B105" s="467" t="s">
        <v>1663</v>
      </c>
      <c r="C105" s="468" t="s">
        <v>1951</v>
      </c>
      <c r="D105" s="468"/>
      <c r="E105" s="470" t="s">
        <v>844</v>
      </c>
      <c r="F105" s="555">
        <v>5</v>
      </c>
      <c r="G105" s="472"/>
      <c r="H105" s="473">
        <f t="shared" si="4"/>
        <v>0</v>
      </c>
    </row>
    <row r="106" spans="1:8" s="454" customFormat="1" ht="13.5" thickBot="1">
      <c r="A106" s="498"/>
      <c r="B106" s="488"/>
      <c r="C106" s="489"/>
      <c r="D106" s="488"/>
      <c r="E106" s="490"/>
      <c r="F106" s="491"/>
      <c r="G106" s="492"/>
      <c r="H106" s="493"/>
    </row>
    <row r="107" spans="1:8" ht="13.5" thickTop="1">
      <c r="A107" s="447"/>
      <c r="B107" s="448"/>
      <c r="C107" s="448" t="s">
        <v>1952</v>
      </c>
      <c r="D107" s="586"/>
      <c r="E107" s="587"/>
      <c r="F107" s="450"/>
      <c r="G107" s="495"/>
      <c r="H107" s="495" t="s">
        <v>1707</v>
      </c>
    </row>
    <row r="108" spans="1:8">
      <c r="A108" s="588"/>
      <c r="B108" s="589"/>
      <c r="C108" s="589" t="s">
        <v>1833</v>
      </c>
      <c r="D108" s="590"/>
      <c r="E108" s="591"/>
      <c r="F108" s="591"/>
      <c r="G108" s="592"/>
      <c r="H108" s="592"/>
    </row>
    <row r="109" spans="1:8" ht="13.5" thickBot="1">
      <c r="A109" s="637"/>
      <c r="B109" s="638"/>
      <c r="C109" s="639"/>
      <c r="D109" s="639"/>
      <c r="E109" s="640"/>
      <c r="F109" s="641"/>
      <c r="G109" s="642"/>
      <c r="H109" s="643"/>
    </row>
    <row r="110" spans="1:8" ht="13.5" thickTop="1">
      <c r="A110" s="593"/>
      <c r="B110" s="594"/>
      <c r="C110" s="594" t="s">
        <v>1953</v>
      </c>
      <c r="D110" s="594"/>
      <c r="E110" s="596"/>
      <c r="F110" s="597"/>
      <c r="G110" s="495"/>
      <c r="H110" s="495" t="s">
        <v>1707</v>
      </c>
    </row>
    <row r="111" spans="1:8">
      <c r="A111" s="588"/>
      <c r="B111" s="589"/>
      <c r="C111" s="589" t="s">
        <v>1954</v>
      </c>
      <c r="D111" s="589"/>
      <c r="E111" s="644"/>
      <c r="F111" s="645"/>
      <c r="G111" s="646"/>
      <c r="H111" s="647"/>
    </row>
    <row r="112" spans="1:8" s="454" customFormat="1">
      <c r="A112" s="466" t="s">
        <v>1662</v>
      </c>
      <c r="B112" s="467" t="s">
        <v>1835</v>
      </c>
      <c r="C112" s="468" t="s">
        <v>1836</v>
      </c>
      <c r="D112" s="468"/>
      <c r="E112" s="470" t="s">
        <v>1837</v>
      </c>
      <c r="F112" s="552">
        <v>1</v>
      </c>
      <c r="G112" s="472"/>
      <c r="H112" s="473">
        <f t="shared" ref="H112:H126" si="5">G112*F112</f>
        <v>0</v>
      </c>
    </row>
    <row r="113" spans="1:8" s="454" customFormat="1">
      <c r="A113" s="466" t="s">
        <v>1665</v>
      </c>
      <c r="B113" s="467" t="s">
        <v>1835</v>
      </c>
      <c r="C113" s="468" t="s">
        <v>1955</v>
      </c>
      <c r="D113" s="468"/>
      <c r="E113" s="470" t="s">
        <v>1837</v>
      </c>
      <c r="F113" s="552">
        <v>1</v>
      </c>
      <c r="G113" s="472"/>
      <c r="H113" s="473">
        <f t="shared" si="5"/>
        <v>0</v>
      </c>
    </row>
    <row r="114" spans="1:8" ht="25.5">
      <c r="A114" s="466" t="s">
        <v>1669</v>
      </c>
      <c r="B114" s="467" t="s">
        <v>1835</v>
      </c>
      <c r="C114" s="468" t="s">
        <v>1956</v>
      </c>
      <c r="D114" s="468"/>
      <c r="E114" s="470" t="s">
        <v>1837</v>
      </c>
      <c r="F114" s="552">
        <v>1</v>
      </c>
      <c r="G114" s="472"/>
      <c r="H114" s="473">
        <f t="shared" si="5"/>
        <v>0</v>
      </c>
    </row>
    <row r="115" spans="1:8">
      <c r="A115" s="466" t="s">
        <v>1671</v>
      </c>
      <c r="B115" s="467" t="s">
        <v>1835</v>
      </c>
      <c r="C115" s="468" t="s">
        <v>1845</v>
      </c>
      <c r="D115" s="468"/>
      <c r="E115" s="470" t="s">
        <v>1837</v>
      </c>
      <c r="F115" s="552">
        <v>1</v>
      </c>
      <c r="G115" s="472"/>
      <c r="H115" s="473">
        <f t="shared" si="5"/>
        <v>0</v>
      </c>
    </row>
    <row r="116" spans="1:8" ht="25.5">
      <c r="A116" s="466" t="s">
        <v>1673</v>
      </c>
      <c r="B116" s="467" t="s">
        <v>1835</v>
      </c>
      <c r="C116" s="468" t="s">
        <v>1847</v>
      </c>
      <c r="D116" s="468"/>
      <c r="E116" s="470" t="s">
        <v>1837</v>
      </c>
      <c r="F116" s="552">
        <v>1</v>
      </c>
      <c r="G116" s="472"/>
      <c r="H116" s="473">
        <f t="shared" si="5"/>
        <v>0</v>
      </c>
    </row>
    <row r="117" spans="1:8" ht="51">
      <c r="A117" s="466" t="s">
        <v>1675</v>
      </c>
      <c r="B117" s="467" t="s">
        <v>1835</v>
      </c>
      <c r="C117" s="468" t="s">
        <v>1848</v>
      </c>
      <c r="D117" s="468"/>
      <c r="E117" s="470" t="s">
        <v>1837</v>
      </c>
      <c r="F117" s="552">
        <v>1</v>
      </c>
      <c r="G117" s="472"/>
      <c r="H117" s="473">
        <f t="shared" si="5"/>
        <v>0</v>
      </c>
    </row>
    <row r="118" spans="1:8" ht="51">
      <c r="A118" s="466" t="s">
        <v>1677</v>
      </c>
      <c r="B118" s="467" t="s">
        <v>1835</v>
      </c>
      <c r="C118" s="468" t="s">
        <v>1849</v>
      </c>
      <c r="D118" s="468"/>
      <c r="E118" s="470" t="s">
        <v>1837</v>
      </c>
      <c r="F118" s="552">
        <v>1</v>
      </c>
      <c r="G118" s="472"/>
      <c r="H118" s="473">
        <f t="shared" si="5"/>
        <v>0</v>
      </c>
    </row>
    <row r="119" spans="1:8" ht="63.75">
      <c r="A119" s="466" t="s">
        <v>1680</v>
      </c>
      <c r="B119" s="467" t="s">
        <v>1835</v>
      </c>
      <c r="C119" s="468" t="s">
        <v>1850</v>
      </c>
      <c r="D119" s="468"/>
      <c r="E119" s="470" t="s">
        <v>1837</v>
      </c>
      <c r="F119" s="552">
        <v>1</v>
      </c>
      <c r="G119" s="472"/>
      <c r="H119" s="473">
        <f t="shared" si="5"/>
        <v>0</v>
      </c>
    </row>
    <row r="120" spans="1:8" ht="63.75">
      <c r="A120" s="466" t="s">
        <v>1682</v>
      </c>
      <c r="B120" s="467" t="s">
        <v>1835</v>
      </c>
      <c r="C120" s="468" t="s">
        <v>1851</v>
      </c>
      <c r="D120" s="468"/>
      <c r="E120" s="470" t="s">
        <v>1837</v>
      </c>
      <c r="F120" s="552">
        <v>1</v>
      </c>
      <c r="G120" s="472"/>
      <c r="H120" s="473">
        <f t="shared" si="5"/>
        <v>0</v>
      </c>
    </row>
    <row r="121" spans="1:8" ht="76.5">
      <c r="A121" s="466" t="s">
        <v>1684</v>
      </c>
      <c r="B121" s="467" t="s">
        <v>1835</v>
      </c>
      <c r="C121" s="468" t="s">
        <v>1852</v>
      </c>
      <c r="D121" s="468"/>
      <c r="E121" s="470" t="s">
        <v>1837</v>
      </c>
      <c r="F121" s="552">
        <v>1</v>
      </c>
      <c r="G121" s="472"/>
      <c r="H121" s="473">
        <f t="shared" si="5"/>
        <v>0</v>
      </c>
    </row>
    <row r="122" spans="1:8" ht="242.25">
      <c r="A122" s="466" t="s">
        <v>1686</v>
      </c>
      <c r="B122" s="467" t="s">
        <v>1835</v>
      </c>
      <c r="C122" s="468" t="s">
        <v>1853</v>
      </c>
      <c r="D122" s="468"/>
      <c r="E122" s="470" t="s">
        <v>1837</v>
      </c>
      <c r="F122" s="552">
        <v>1</v>
      </c>
      <c r="G122" s="472"/>
      <c r="H122" s="473">
        <f t="shared" si="5"/>
        <v>0</v>
      </c>
    </row>
    <row r="123" spans="1:8" ht="38.25">
      <c r="A123" s="466" t="s">
        <v>1688</v>
      </c>
      <c r="B123" s="467" t="s">
        <v>1835</v>
      </c>
      <c r="C123" s="468" t="s">
        <v>1854</v>
      </c>
      <c r="D123" s="468"/>
      <c r="E123" s="470" t="s">
        <v>1837</v>
      </c>
      <c r="F123" s="552">
        <v>1</v>
      </c>
      <c r="G123" s="472"/>
      <c r="H123" s="473">
        <f t="shared" si="5"/>
        <v>0</v>
      </c>
    </row>
    <row r="124" spans="1:8" ht="114.75">
      <c r="A124" s="466" t="s">
        <v>1690</v>
      </c>
      <c r="B124" s="467" t="s">
        <v>1835</v>
      </c>
      <c r="C124" s="468" t="s">
        <v>1855</v>
      </c>
      <c r="D124" s="468"/>
      <c r="E124" s="470" t="s">
        <v>1837</v>
      </c>
      <c r="F124" s="552">
        <v>1</v>
      </c>
      <c r="G124" s="472"/>
      <c r="H124" s="473">
        <f t="shared" si="5"/>
        <v>0</v>
      </c>
    </row>
    <row r="125" spans="1:8" ht="38.25">
      <c r="A125" s="466" t="s">
        <v>1692</v>
      </c>
      <c r="B125" s="467" t="s">
        <v>1835</v>
      </c>
      <c r="C125" s="468" t="s">
        <v>1856</v>
      </c>
      <c r="D125" s="468"/>
      <c r="E125" s="470" t="s">
        <v>1837</v>
      </c>
      <c r="F125" s="552">
        <v>1</v>
      </c>
      <c r="G125" s="472"/>
      <c r="H125" s="473">
        <f t="shared" si="5"/>
        <v>0</v>
      </c>
    </row>
    <row r="126" spans="1:8">
      <c r="A126" s="466" t="s">
        <v>1694</v>
      </c>
      <c r="B126" s="467" t="s">
        <v>1835</v>
      </c>
      <c r="C126" s="468" t="s">
        <v>1857</v>
      </c>
      <c r="D126" s="468"/>
      <c r="E126" s="470" t="s">
        <v>1837</v>
      </c>
      <c r="F126" s="552">
        <v>1</v>
      </c>
      <c r="G126" s="472"/>
      <c r="H126" s="473">
        <f t="shared" si="5"/>
        <v>0</v>
      </c>
    </row>
  </sheetData>
  <autoFilter ref="A2:F120" xr:uid="{00000000-0009-0000-0000-000005000000}"/>
  <pageMargins left="0.39370078740157483" right="0.39370078740157483" top="0.39370078740157483" bottom="0.39370078740157483" header="0.39370078740157483" footer="0.39370078740157483"/>
  <pageSetup paperSize="9" scale="98" fitToHeight="9999" orientation="portrait" r:id="rId1"/>
  <headerFooter alignWithMargins="0">
    <oddFooter>&amp;C&amp;8&amp;P z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1F72E-FD39-49D5-A72F-18445BDE4845}">
  <sheetPr>
    <tabColor theme="9" tint="0.79998168889431442"/>
    <outlinePr summaryBelow="0"/>
    <pageSetUpPr fitToPage="1"/>
  </sheetPr>
  <dimension ref="A1:H109"/>
  <sheetViews>
    <sheetView zoomScaleNormal="100" zoomScaleSheetLayoutView="100" workbookViewId="0">
      <pane ySplit="2" topLeftCell="A3" activePane="bottomLeft" state="frozen"/>
      <selection activeCell="B8" sqref="B8"/>
      <selection pane="bottomLeft" activeCell="G73" sqref="G20:G73"/>
    </sheetView>
  </sheetViews>
  <sheetFormatPr defaultColWidth="9.33203125" defaultRowHeight="12.75" outlineLevelRow="2"/>
  <cols>
    <col min="1" max="1" width="5.83203125" style="598" customWidth="1"/>
    <col min="2" max="2" width="15.1640625" style="599" customWidth="1"/>
    <col min="3" max="3" width="66.6640625" style="600" customWidth="1"/>
    <col min="4" max="4" width="21.33203125" style="600" customWidth="1"/>
    <col min="5" max="5" width="5" style="601" customWidth="1"/>
    <col min="6" max="6" width="10" style="602" customWidth="1"/>
    <col min="7" max="8" width="16" style="603" customWidth="1"/>
    <col min="9" max="16384" width="9.33203125" style="440"/>
  </cols>
  <sheetData>
    <row r="1" spans="1:8" ht="13.5" thickBot="1">
      <c r="A1" s="628" t="s">
        <v>1654</v>
      </c>
      <c r="B1" s="629" t="s">
        <v>54</v>
      </c>
      <c r="C1" s="630" t="s">
        <v>55</v>
      </c>
      <c r="D1" s="630" t="s">
        <v>1864</v>
      </c>
      <c r="E1" s="631" t="s">
        <v>181</v>
      </c>
      <c r="F1" s="632" t="s">
        <v>946</v>
      </c>
      <c r="G1" s="633" t="s">
        <v>1655</v>
      </c>
      <c r="H1" s="633" t="s">
        <v>1656</v>
      </c>
    </row>
    <row r="2" spans="1:8" ht="11.25" customHeight="1">
      <c r="A2" s="441"/>
      <c r="B2" s="442"/>
      <c r="C2" s="443"/>
      <c r="D2" s="443"/>
      <c r="E2" s="444"/>
      <c r="F2" s="445"/>
      <c r="G2" s="446"/>
      <c r="H2" s="446"/>
    </row>
    <row r="3" spans="1:8" s="454" customFormat="1">
      <c r="A3" s="726"/>
      <c r="B3" s="727"/>
      <c r="C3" s="727" t="s">
        <v>1957</v>
      </c>
      <c r="D3" s="727"/>
      <c r="E3" s="728"/>
      <c r="F3" s="729"/>
      <c r="G3" s="730"/>
      <c r="H3" s="731">
        <f>SUM(H4:H109)</f>
        <v>0</v>
      </c>
    </row>
    <row r="4" spans="1:8" ht="36.75" customHeight="1">
      <c r="A4" s="726"/>
      <c r="B4" s="727"/>
      <c r="C4" s="732" t="s">
        <v>1660</v>
      </c>
      <c r="D4" s="732"/>
      <c r="E4" s="728"/>
      <c r="F4" s="729"/>
      <c r="G4" s="733"/>
      <c r="H4" s="734"/>
    </row>
    <row r="5" spans="1:8" s="454" customFormat="1">
      <c r="A5" s="726"/>
      <c r="B5" s="727"/>
      <c r="C5" s="727" t="s">
        <v>1958</v>
      </c>
      <c r="D5" s="727"/>
      <c r="E5" s="728"/>
      <c r="F5" s="729"/>
      <c r="G5" s="730"/>
      <c r="H5" s="731"/>
    </row>
    <row r="6" spans="1:8" s="454" customFormat="1">
      <c r="A6" s="726"/>
      <c r="B6" s="727"/>
      <c r="C6" s="727" t="s">
        <v>1959</v>
      </c>
      <c r="D6" s="727"/>
      <c r="E6" s="728"/>
      <c r="F6" s="729"/>
      <c r="G6" s="730"/>
      <c r="H6" s="731"/>
    </row>
    <row r="7" spans="1:8" outlineLevel="2">
      <c r="A7" s="735"/>
      <c r="B7" s="736"/>
      <c r="C7" s="737" t="s">
        <v>1960</v>
      </c>
      <c r="D7" s="737"/>
      <c r="E7" s="738" t="s">
        <v>844</v>
      </c>
      <c r="F7" s="739"/>
      <c r="G7" s="740"/>
      <c r="H7" s="741"/>
    </row>
    <row r="8" spans="1:8" ht="51" outlineLevel="2">
      <c r="A8" s="742" t="s">
        <v>1662</v>
      </c>
      <c r="B8" s="743" t="s">
        <v>1663</v>
      </c>
      <c r="C8" s="744" t="s">
        <v>1961</v>
      </c>
      <c r="D8" s="744"/>
      <c r="E8" s="745" t="s">
        <v>844</v>
      </c>
      <c r="F8" s="746">
        <v>1</v>
      </c>
      <c r="G8" s="747"/>
      <c r="H8" s="748">
        <f>G8*F8</f>
        <v>0</v>
      </c>
    </row>
    <row r="9" spans="1:8" ht="38.25" outlineLevel="2">
      <c r="A9" s="742" t="s">
        <v>1665</v>
      </c>
      <c r="B9" s="743" t="s">
        <v>1663</v>
      </c>
      <c r="C9" s="749" t="s">
        <v>1962</v>
      </c>
      <c r="D9" s="749"/>
      <c r="E9" s="750" t="s">
        <v>844</v>
      </c>
      <c r="F9" s="751">
        <v>1</v>
      </c>
      <c r="G9" s="748"/>
      <c r="H9" s="748">
        <f t="shared" ref="H9:H56" si="0">G9*F9</f>
        <v>0</v>
      </c>
    </row>
    <row r="10" spans="1:8" outlineLevel="2">
      <c r="A10" s="742" t="s">
        <v>1667</v>
      </c>
      <c r="B10" s="743" t="s">
        <v>1663</v>
      </c>
      <c r="C10" s="744" t="s">
        <v>1963</v>
      </c>
      <c r="D10" s="744"/>
      <c r="E10" s="745" t="s">
        <v>844</v>
      </c>
      <c r="F10" s="746">
        <v>1</v>
      </c>
      <c r="G10" s="747"/>
      <c r="H10" s="748">
        <f t="shared" si="0"/>
        <v>0</v>
      </c>
    </row>
    <row r="11" spans="1:8" ht="25.5" outlineLevel="2">
      <c r="A11" s="742" t="s">
        <v>1669</v>
      </c>
      <c r="B11" s="743" t="s">
        <v>1663</v>
      </c>
      <c r="C11" s="744" t="s">
        <v>1964</v>
      </c>
      <c r="D11" s="744"/>
      <c r="E11" s="745" t="s">
        <v>844</v>
      </c>
      <c r="F11" s="746">
        <v>1</v>
      </c>
      <c r="G11" s="747"/>
      <c r="H11" s="748">
        <f t="shared" si="0"/>
        <v>0</v>
      </c>
    </row>
    <row r="12" spans="1:8" outlineLevel="2">
      <c r="A12" s="742" t="s">
        <v>1671</v>
      </c>
      <c r="B12" s="743" t="s">
        <v>1965</v>
      </c>
      <c r="C12" s="749" t="s">
        <v>1966</v>
      </c>
      <c r="D12" s="749"/>
      <c r="E12" s="750" t="s">
        <v>844</v>
      </c>
      <c r="F12" s="751">
        <v>1</v>
      </c>
      <c r="G12" s="748"/>
      <c r="H12" s="748">
        <f t="shared" si="0"/>
        <v>0</v>
      </c>
    </row>
    <row r="13" spans="1:8" outlineLevel="2">
      <c r="A13" s="735"/>
      <c r="B13" s="752"/>
      <c r="C13" s="753" t="s">
        <v>1967</v>
      </c>
      <c r="D13" s="753"/>
      <c r="E13" s="754"/>
      <c r="F13" s="755"/>
      <c r="G13" s="756"/>
      <c r="H13" s="740">
        <f t="shared" si="0"/>
        <v>0</v>
      </c>
    </row>
    <row r="14" spans="1:8" ht="38.25" outlineLevel="2">
      <c r="A14" s="742" t="s">
        <v>1673</v>
      </c>
      <c r="B14" s="743" t="s">
        <v>1663</v>
      </c>
      <c r="C14" s="749" t="s">
        <v>1968</v>
      </c>
      <c r="D14" s="749"/>
      <c r="E14" s="750" t="s">
        <v>844</v>
      </c>
      <c r="F14" s="751">
        <v>1</v>
      </c>
      <c r="G14" s="748"/>
      <c r="H14" s="748">
        <f t="shared" si="0"/>
        <v>0</v>
      </c>
    </row>
    <row r="15" spans="1:8" ht="25.5" outlineLevel="2">
      <c r="A15" s="742" t="s">
        <v>1675</v>
      </c>
      <c r="B15" s="743" t="s">
        <v>1663</v>
      </c>
      <c r="C15" s="749" t="s">
        <v>1969</v>
      </c>
      <c r="D15" s="749"/>
      <c r="E15" s="750" t="s">
        <v>844</v>
      </c>
      <c r="F15" s="751">
        <v>1</v>
      </c>
      <c r="G15" s="748"/>
      <c r="H15" s="748">
        <f t="shared" si="0"/>
        <v>0</v>
      </c>
    </row>
    <row r="16" spans="1:8" ht="25.5" outlineLevel="2">
      <c r="A16" s="742" t="s">
        <v>1677</v>
      </c>
      <c r="B16" s="743" t="s">
        <v>1663</v>
      </c>
      <c r="C16" s="757" t="s">
        <v>1970</v>
      </c>
      <c r="D16" s="757"/>
      <c r="E16" s="758" t="s">
        <v>844</v>
      </c>
      <c r="F16" s="759">
        <v>1</v>
      </c>
      <c r="G16" s="748"/>
      <c r="H16" s="748">
        <f t="shared" si="0"/>
        <v>0</v>
      </c>
    </row>
    <row r="17" spans="1:8" outlineLevel="2">
      <c r="A17" s="742" t="s">
        <v>1680</v>
      </c>
      <c r="B17" s="743" t="s">
        <v>1663</v>
      </c>
      <c r="C17" s="757" t="s">
        <v>2111</v>
      </c>
      <c r="D17" s="757"/>
      <c r="E17" s="758" t="s">
        <v>844</v>
      </c>
      <c r="F17" s="759">
        <v>1</v>
      </c>
      <c r="G17" s="748"/>
      <c r="H17" s="748">
        <f t="shared" si="0"/>
        <v>0</v>
      </c>
    </row>
    <row r="18" spans="1:8" outlineLevel="2">
      <c r="A18" s="742" t="s">
        <v>1682</v>
      </c>
      <c r="B18" s="743" t="s">
        <v>1663</v>
      </c>
      <c r="C18" s="757" t="s">
        <v>2112</v>
      </c>
      <c r="D18" s="757"/>
      <c r="E18" s="758" t="s">
        <v>844</v>
      </c>
      <c r="F18" s="759">
        <v>2</v>
      </c>
      <c r="G18" s="748"/>
      <c r="H18" s="748">
        <f t="shared" si="0"/>
        <v>0</v>
      </c>
    </row>
    <row r="19" spans="1:8" ht="89.25" outlineLevel="2">
      <c r="A19" s="742" t="s">
        <v>1684</v>
      </c>
      <c r="B19" s="743" t="s">
        <v>1663</v>
      </c>
      <c r="C19" s="757" t="s">
        <v>1972</v>
      </c>
      <c r="D19" s="757"/>
      <c r="E19" s="758" t="s">
        <v>844</v>
      </c>
      <c r="F19" s="759">
        <v>1</v>
      </c>
      <c r="G19" s="748"/>
      <c r="H19" s="748">
        <f t="shared" si="0"/>
        <v>0</v>
      </c>
    </row>
    <row r="20" spans="1:8" ht="89.25" outlineLevel="2">
      <c r="A20" s="742" t="s">
        <v>1686</v>
      </c>
      <c r="B20" s="743" t="s">
        <v>1663</v>
      </c>
      <c r="C20" s="757" t="s">
        <v>1973</v>
      </c>
      <c r="D20" s="757"/>
      <c r="E20" s="758" t="s">
        <v>844</v>
      </c>
      <c r="F20" s="759">
        <v>2</v>
      </c>
      <c r="G20" s="748"/>
      <c r="H20" s="748">
        <f t="shared" si="0"/>
        <v>0</v>
      </c>
    </row>
    <row r="21" spans="1:8" ht="76.5" outlineLevel="2">
      <c r="A21" s="742" t="s">
        <v>1688</v>
      </c>
      <c r="B21" s="743" t="s">
        <v>1663</v>
      </c>
      <c r="C21" s="757" t="s">
        <v>1974</v>
      </c>
      <c r="D21" s="757"/>
      <c r="E21" s="758"/>
      <c r="F21" s="759">
        <v>3</v>
      </c>
      <c r="G21" s="748"/>
      <c r="H21" s="748">
        <f t="shared" si="0"/>
        <v>0</v>
      </c>
    </row>
    <row r="22" spans="1:8" ht="38.25" outlineLevel="2">
      <c r="A22" s="742" t="s">
        <v>1690</v>
      </c>
      <c r="B22" s="743" t="s">
        <v>1663</v>
      </c>
      <c r="C22" s="757" t="s">
        <v>2113</v>
      </c>
      <c r="D22" s="757"/>
      <c r="E22" s="758"/>
      <c r="F22" s="759">
        <v>2</v>
      </c>
      <c r="G22" s="748"/>
      <c r="H22" s="748">
        <f t="shared" si="0"/>
        <v>0</v>
      </c>
    </row>
    <row r="23" spans="1:8" ht="25.5" outlineLevel="2">
      <c r="A23" s="742" t="s">
        <v>1692</v>
      </c>
      <c r="B23" s="743" t="s">
        <v>1663</v>
      </c>
      <c r="C23" s="757" t="s">
        <v>1975</v>
      </c>
      <c r="D23" s="757"/>
      <c r="E23" s="758" t="s">
        <v>844</v>
      </c>
      <c r="F23" s="759">
        <v>1</v>
      </c>
      <c r="G23" s="748"/>
      <c r="H23" s="748">
        <f t="shared" si="0"/>
        <v>0</v>
      </c>
    </row>
    <row r="24" spans="1:8" outlineLevel="2">
      <c r="A24" s="742" t="s">
        <v>1694</v>
      </c>
      <c r="B24" s="743" t="s">
        <v>1965</v>
      </c>
      <c r="C24" s="757" t="s">
        <v>2114</v>
      </c>
      <c r="D24" s="757"/>
      <c r="E24" s="758" t="s">
        <v>844</v>
      </c>
      <c r="F24" s="759">
        <v>1</v>
      </c>
      <c r="G24" s="748"/>
      <c r="H24" s="748">
        <f t="shared" si="0"/>
        <v>0</v>
      </c>
    </row>
    <row r="25" spans="1:8" outlineLevel="2">
      <c r="A25" s="760"/>
      <c r="B25" s="761"/>
      <c r="C25" s="762" t="s">
        <v>1977</v>
      </c>
      <c r="D25" s="762"/>
      <c r="E25" s="763"/>
      <c r="F25" s="764"/>
      <c r="G25" s="740"/>
      <c r="H25" s="740">
        <f t="shared" si="0"/>
        <v>0</v>
      </c>
    </row>
    <row r="26" spans="1:8" ht="89.25" outlineLevel="2">
      <c r="A26" s="742" t="s">
        <v>1696</v>
      </c>
      <c r="B26" s="743" t="s">
        <v>1663</v>
      </c>
      <c r="C26" s="757" t="s">
        <v>1978</v>
      </c>
      <c r="D26" s="757"/>
      <c r="E26" s="758" t="s">
        <v>844</v>
      </c>
      <c r="F26" s="759">
        <v>1</v>
      </c>
      <c r="G26" s="748"/>
      <c r="H26" s="748">
        <f t="shared" si="0"/>
        <v>0</v>
      </c>
    </row>
    <row r="27" spans="1:8" ht="114.75" outlineLevel="2">
      <c r="A27" s="742" t="s">
        <v>1699</v>
      </c>
      <c r="B27" s="743" t="s">
        <v>1663</v>
      </c>
      <c r="C27" s="757" t="s">
        <v>1979</v>
      </c>
      <c r="D27" s="757"/>
      <c r="E27" s="758" t="s">
        <v>844</v>
      </c>
      <c r="F27" s="759">
        <v>2</v>
      </c>
      <c r="G27" s="748"/>
      <c r="H27" s="748">
        <f t="shared" si="0"/>
        <v>0</v>
      </c>
    </row>
    <row r="28" spans="1:8" outlineLevel="2">
      <c r="A28" s="742" t="s">
        <v>1701</v>
      </c>
      <c r="B28" s="743" t="s">
        <v>1663</v>
      </c>
      <c r="C28" s="757" t="s">
        <v>1980</v>
      </c>
      <c r="D28" s="757"/>
      <c r="E28" s="758" t="s">
        <v>844</v>
      </c>
      <c r="F28" s="759">
        <v>1</v>
      </c>
      <c r="G28" s="748"/>
      <c r="H28" s="748">
        <f t="shared" si="0"/>
        <v>0</v>
      </c>
    </row>
    <row r="29" spans="1:8" outlineLevel="2">
      <c r="A29" s="742" t="s">
        <v>1703</v>
      </c>
      <c r="B29" s="743" t="s">
        <v>1965</v>
      </c>
      <c r="C29" s="757" t="s">
        <v>1981</v>
      </c>
      <c r="D29" s="757"/>
      <c r="E29" s="758" t="s">
        <v>844</v>
      </c>
      <c r="F29" s="759">
        <v>1</v>
      </c>
      <c r="G29" s="748"/>
      <c r="H29" s="748">
        <f t="shared" si="0"/>
        <v>0</v>
      </c>
    </row>
    <row r="30" spans="1:8" outlineLevel="2">
      <c r="A30" s="760"/>
      <c r="B30" s="761"/>
      <c r="C30" s="762" t="s">
        <v>1982</v>
      </c>
      <c r="D30" s="762"/>
      <c r="E30" s="763"/>
      <c r="F30" s="764"/>
      <c r="G30" s="740"/>
      <c r="H30" s="740">
        <f t="shared" si="0"/>
        <v>0</v>
      </c>
    </row>
    <row r="31" spans="1:8" outlineLevel="2">
      <c r="A31" s="742" t="s">
        <v>1760</v>
      </c>
      <c r="B31" s="743" t="s">
        <v>1663</v>
      </c>
      <c r="C31" s="757" t="s">
        <v>2115</v>
      </c>
      <c r="D31" s="757"/>
      <c r="E31" s="758" t="s">
        <v>844</v>
      </c>
      <c r="F31" s="759">
        <v>1</v>
      </c>
      <c r="G31" s="748"/>
      <c r="H31" s="748">
        <f t="shared" si="0"/>
        <v>0</v>
      </c>
    </row>
    <row r="32" spans="1:8" ht="76.5" outlineLevel="2">
      <c r="A32" s="742" t="s">
        <v>1762</v>
      </c>
      <c r="B32" s="743" t="s">
        <v>1663</v>
      </c>
      <c r="C32" s="757" t="s">
        <v>1983</v>
      </c>
      <c r="D32" s="757"/>
      <c r="E32" s="758" t="s">
        <v>844</v>
      </c>
      <c r="F32" s="759">
        <v>2</v>
      </c>
      <c r="G32" s="748"/>
      <c r="H32" s="748">
        <f t="shared" si="0"/>
        <v>0</v>
      </c>
    </row>
    <row r="33" spans="1:8" ht="51" outlineLevel="2">
      <c r="A33" s="765" t="s">
        <v>1764</v>
      </c>
      <c r="B33" s="743" t="s">
        <v>1663</v>
      </c>
      <c r="C33" s="757" t="s">
        <v>1984</v>
      </c>
      <c r="D33" s="757"/>
      <c r="E33" s="758" t="s">
        <v>844</v>
      </c>
      <c r="F33" s="759">
        <v>4</v>
      </c>
      <c r="G33" s="748"/>
      <c r="H33" s="748">
        <f t="shared" si="0"/>
        <v>0</v>
      </c>
    </row>
    <row r="34" spans="1:8" ht="38.25" outlineLevel="2">
      <c r="A34" s="765" t="s">
        <v>1766</v>
      </c>
      <c r="B34" s="743" t="s">
        <v>1663</v>
      </c>
      <c r="C34" s="757" t="s">
        <v>1985</v>
      </c>
      <c r="D34" s="757"/>
      <c r="E34" s="758" t="s">
        <v>844</v>
      </c>
      <c r="F34" s="759">
        <v>1</v>
      </c>
      <c r="G34" s="748"/>
      <c r="H34" s="748">
        <f t="shared" si="0"/>
        <v>0</v>
      </c>
    </row>
    <row r="35" spans="1:8" outlineLevel="2">
      <c r="A35" s="742" t="s">
        <v>1768</v>
      </c>
      <c r="B35" s="743" t="s">
        <v>1663</v>
      </c>
      <c r="C35" s="757" t="s">
        <v>1986</v>
      </c>
      <c r="D35" s="757"/>
      <c r="E35" s="758" t="s">
        <v>844</v>
      </c>
      <c r="F35" s="759">
        <v>1</v>
      </c>
      <c r="G35" s="748"/>
      <c r="H35" s="748">
        <f t="shared" si="0"/>
        <v>0</v>
      </c>
    </row>
    <row r="36" spans="1:8" outlineLevel="2">
      <c r="A36" s="742" t="s">
        <v>1770</v>
      </c>
      <c r="B36" s="743" t="s">
        <v>1965</v>
      </c>
      <c r="C36" s="757" t="s">
        <v>1987</v>
      </c>
      <c r="D36" s="757"/>
      <c r="E36" s="758" t="s">
        <v>1988</v>
      </c>
      <c r="F36" s="759">
        <v>1</v>
      </c>
      <c r="G36" s="748"/>
      <c r="H36" s="748">
        <f t="shared" si="0"/>
        <v>0</v>
      </c>
    </row>
    <row r="37" spans="1:8" outlineLevel="2">
      <c r="A37" s="760"/>
      <c r="B37" s="761"/>
      <c r="C37" s="762" t="s">
        <v>1989</v>
      </c>
      <c r="D37" s="762"/>
      <c r="E37" s="763"/>
      <c r="F37" s="764"/>
      <c r="G37" s="740"/>
      <c r="H37" s="740">
        <f t="shared" si="0"/>
        <v>0</v>
      </c>
    </row>
    <row r="38" spans="1:8" ht="51" outlineLevel="2">
      <c r="A38" s="742" t="s">
        <v>1772</v>
      </c>
      <c r="B38" s="743" t="s">
        <v>1663</v>
      </c>
      <c r="C38" s="757" t="s">
        <v>2116</v>
      </c>
      <c r="D38" s="757"/>
      <c r="E38" s="758" t="s">
        <v>844</v>
      </c>
      <c r="F38" s="759">
        <v>1</v>
      </c>
      <c r="G38" s="748"/>
      <c r="H38" s="748">
        <f t="shared" si="0"/>
        <v>0</v>
      </c>
    </row>
    <row r="39" spans="1:8" ht="25.5" outlineLevel="2">
      <c r="A39" s="742" t="s">
        <v>1774</v>
      </c>
      <c r="B39" s="743" t="s">
        <v>1663</v>
      </c>
      <c r="C39" s="757" t="s">
        <v>1990</v>
      </c>
      <c r="D39" s="757"/>
      <c r="E39" s="758" t="s">
        <v>844</v>
      </c>
      <c r="F39" s="759">
        <v>1</v>
      </c>
      <c r="G39" s="748"/>
      <c r="H39" s="748">
        <f t="shared" si="0"/>
        <v>0</v>
      </c>
    </row>
    <row r="40" spans="1:8" outlineLevel="2">
      <c r="A40" s="742" t="s">
        <v>1776</v>
      </c>
      <c r="B40" s="743" t="s">
        <v>1965</v>
      </c>
      <c r="C40" s="757" t="s">
        <v>1991</v>
      </c>
      <c r="D40" s="757"/>
      <c r="E40" s="758" t="s">
        <v>844</v>
      </c>
      <c r="F40" s="759">
        <v>1</v>
      </c>
      <c r="G40" s="748"/>
      <c r="H40" s="748">
        <f t="shared" si="0"/>
        <v>0</v>
      </c>
    </row>
    <row r="41" spans="1:8" outlineLevel="2">
      <c r="A41" s="742" t="s">
        <v>1778</v>
      </c>
      <c r="B41" s="743" t="s">
        <v>657</v>
      </c>
      <c r="C41" s="757" t="s">
        <v>1993</v>
      </c>
      <c r="D41" s="757"/>
      <c r="E41" s="758" t="s">
        <v>662</v>
      </c>
      <c r="F41" s="759">
        <v>1</v>
      </c>
      <c r="G41" s="748"/>
      <c r="H41" s="748">
        <f t="shared" si="0"/>
        <v>0</v>
      </c>
    </row>
    <row r="42" spans="1:8" outlineLevel="2">
      <c r="A42" s="760"/>
      <c r="B42" s="761"/>
      <c r="C42" s="762" t="s">
        <v>1994</v>
      </c>
      <c r="D42" s="762"/>
      <c r="E42" s="763"/>
      <c r="F42" s="764"/>
      <c r="G42" s="740"/>
      <c r="H42" s="740">
        <f t="shared" si="0"/>
        <v>0</v>
      </c>
    </row>
    <row r="43" spans="1:8" outlineLevel="2">
      <c r="A43" s="742" t="s">
        <v>1780</v>
      </c>
      <c r="B43" s="743" t="s">
        <v>1663</v>
      </c>
      <c r="C43" s="757" t="s">
        <v>1996</v>
      </c>
      <c r="D43" s="757"/>
      <c r="E43" s="758" t="s">
        <v>844</v>
      </c>
      <c r="F43" s="759">
        <v>1</v>
      </c>
      <c r="G43" s="748"/>
      <c r="H43" s="748">
        <f t="shared" si="0"/>
        <v>0</v>
      </c>
    </row>
    <row r="44" spans="1:8" outlineLevel="2">
      <c r="A44" s="760"/>
      <c r="B44" s="761"/>
      <c r="C44" s="762" t="s">
        <v>1997</v>
      </c>
      <c r="D44" s="762"/>
      <c r="E44" s="763"/>
      <c r="F44" s="764"/>
      <c r="G44" s="740"/>
      <c r="H44" s="740">
        <f t="shared" si="0"/>
        <v>0</v>
      </c>
    </row>
    <row r="45" spans="1:8" ht="25.5" outlineLevel="2">
      <c r="A45" s="742" t="s">
        <v>1782</v>
      </c>
      <c r="B45" s="743" t="s">
        <v>1663</v>
      </c>
      <c r="C45" s="757" t="s">
        <v>1999</v>
      </c>
      <c r="D45" s="757"/>
      <c r="E45" s="758" t="s">
        <v>844</v>
      </c>
      <c r="F45" s="759">
        <v>1</v>
      </c>
      <c r="G45" s="748"/>
      <c r="H45" s="748">
        <f t="shared" si="0"/>
        <v>0</v>
      </c>
    </row>
    <row r="46" spans="1:8" ht="63.75" outlineLevel="2">
      <c r="A46" s="742" t="s">
        <v>1784</v>
      </c>
      <c r="B46" s="743" t="s">
        <v>1663</v>
      </c>
      <c r="C46" s="757" t="s">
        <v>2001</v>
      </c>
      <c r="D46" s="757"/>
      <c r="E46" s="758" t="s">
        <v>844</v>
      </c>
      <c r="F46" s="759">
        <v>1</v>
      </c>
      <c r="G46" s="748"/>
      <c r="H46" s="748">
        <f t="shared" si="0"/>
        <v>0</v>
      </c>
    </row>
    <row r="47" spans="1:8" ht="25.5" outlineLevel="2">
      <c r="A47" s="742" t="s">
        <v>1786</v>
      </c>
      <c r="B47" s="743" t="s">
        <v>1663</v>
      </c>
      <c r="C47" s="757" t="s">
        <v>2117</v>
      </c>
      <c r="D47" s="757"/>
      <c r="E47" s="758" t="s">
        <v>844</v>
      </c>
      <c r="F47" s="759">
        <v>1</v>
      </c>
      <c r="G47" s="748"/>
      <c r="H47" s="748">
        <f t="shared" si="0"/>
        <v>0</v>
      </c>
    </row>
    <row r="48" spans="1:8" outlineLevel="2">
      <c r="A48" s="742" t="s">
        <v>1788</v>
      </c>
      <c r="B48" s="743" t="s">
        <v>1663</v>
      </c>
      <c r="C48" s="757" t="s">
        <v>2005</v>
      </c>
      <c r="D48" s="757"/>
      <c r="E48" s="758" t="s">
        <v>844</v>
      </c>
      <c r="F48" s="759">
        <v>1</v>
      </c>
      <c r="G48" s="748"/>
      <c r="H48" s="748">
        <f t="shared" si="0"/>
        <v>0</v>
      </c>
    </row>
    <row r="49" spans="1:8" outlineLevel="2">
      <c r="A49" s="742" t="s">
        <v>1790</v>
      </c>
      <c r="B49" s="743" t="s">
        <v>1965</v>
      </c>
      <c r="C49" s="757" t="s">
        <v>2006</v>
      </c>
      <c r="D49" s="757"/>
      <c r="E49" s="758" t="s">
        <v>1232</v>
      </c>
      <c r="F49" s="759">
        <v>20</v>
      </c>
      <c r="G49" s="748"/>
      <c r="H49" s="748">
        <f t="shared" si="0"/>
        <v>0</v>
      </c>
    </row>
    <row r="50" spans="1:8" outlineLevel="2">
      <c r="A50" s="742" t="s">
        <v>1792</v>
      </c>
      <c r="B50" s="743" t="s">
        <v>657</v>
      </c>
      <c r="C50" s="757" t="s">
        <v>2007</v>
      </c>
      <c r="D50" s="757"/>
      <c r="E50" s="758" t="s">
        <v>1232</v>
      </c>
      <c r="F50" s="759">
        <v>100</v>
      </c>
      <c r="G50" s="748"/>
      <c r="H50" s="748">
        <f t="shared" si="0"/>
        <v>0</v>
      </c>
    </row>
    <row r="51" spans="1:8" outlineLevel="2">
      <c r="A51" s="760"/>
      <c r="B51" s="761"/>
      <c r="C51" s="762" t="s">
        <v>2008</v>
      </c>
      <c r="D51" s="762"/>
      <c r="E51" s="763"/>
      <c r="F51" s="764"/>
      <c r="G51" s="740"/>
      <c r="H51" s="740">
        <f t="shared" si="0"/>
        <v>0</v>
      </c>
    </row>
    <row r="52" spans="1:8" ht="25.5" outlineLevel="2">
      <c r="A52" s="742" t="s">
        <v>1794</v>
      </c>
      <c r="B52" s="743" t="s">
        <v>657</v>
      </c>
      <c r="C52" s="757" t="s">
        <v>2009</v>
      </c>
      <c r="D52" s="757"/>
      <c r="E52" s="758" t="s">
        <v>1232</v>
      </c>
      <c r="F52" s="759">
        <v>10</v>
      </c>
      <c r="G52" s="748"/>
      <c r="H52" s="748">
        <f t="shared" si="0"/>
        <v>0</v>
      </c>
    </row>
    <row r="53" spans="1:8" outlineLevel="2">
      <c r="A53" s="742" t="s">
        <v>1992</v>
      </c>
      <c r="B53" s="743" t="s">
        <v>657</v>
      </c>
      <c r="C53" s="757" t="s">
        <v>2010</v>
      </c>
      <c r="D53" s="757"/>
      <c r="E53" s="758" t="s">
        <v>1232</v>
      </c>
      <c r="F53" s="759">
        <v>3</v>
      </c>
      <c r="G53" s="748"/>
      <c r="H53" s="748">
        <f t="shared" si="0"/>
        <v>0</v>
      </c>
    </row>
    <row r="54" spans="1:8" outlineLevel="2">
      <c r="A54" s="742" t="s">
        <v>1995</v>
      </c>
      <c r="B54" s="743" t="s">
        <v>657</v>
      </c>
      <c r="C54" s="757" t="s">
        <v>2011</v>
      </c>
      <c r="D54" s="757"/>
      <c r="E54" s="758" t="s">
        <v>1232</v>
      </c>
      <c r="F54" s="759">
        <v>8</v>
      </c>
      <c r="G54" s="748"/>
      <c r="H54" s="748">
        <f t="shared" si="0"/>
        <v>0</v>
      </c>
    </row>
    <row r="55" spans="1:8" outlineLevel="2">
      <c r="A55" s="742" t="s">
        <v>1998</v>
      </c>
      <c r="B55" s="743" t="s">
        <v>657</v>
      </c>
      <c r="C55" s="757" t="s">
        <v>2012</v>
      </c>
      <c r="D55" s="757"/>
      <c r="E55" s="758" t="s">
        <v>662</v>
      </c>
      <c r="F55" s="759">
        <v>1</v>
      </c>
      <c r="G55" s="748"/>
      <c r="H55" s="748">
        <f t="shared" si="0"/>
        <v>0</v>
      </c>
    </row>
    <row r="56" spans="1:8" outlineLevel="2">
      <c r="A56" s="742" t="s">
        <v>2000</v>
      </c>
      <c r="B56" s="743" t="s">
        <v>657</v>
      </c>
      <c r="C56" s="757" t="s">
        <v>1857</v>
      </c>
      <c r="D56" s="757"/>
      <c r="E56" s="758" t="s">
        <v>662</v>
      </c>
      <c r="F56" s="759">
        <v>1</v>
      </c>
      <c r="G56" s="748"/>
      <c r="H56" s="748">
        <f t="shared" si="0"/>
        <v>0</v>
      </c>
    </row>
    <row r="57" spans="1:8" outlineLevel="2">
      <c r="A57" s="766"/>
      <c r="B57" s="767"/>
      <c r="C57" s="768"/>
      <c r="D57" s="768"/>
      <c r="E57" s="769"/>
      <c r="F57" s="770"/>
      <c r="G57" s="748"/>
      <c r="H57" s="748"/>
    </row>
    <row r="58" spans="1:8" outlineLevel="2">
      <c r="A58" s="726"/>
      <c r="B58" s="727"/>
      <c r="C58" s="727" t="s">
        <v>2013</v>
      </c>
      <c r="D58" s="727"/>
      <c r="E58" s="728"/>
      <c r="F58" s="771"/>
      <c r="G58" s="772"/>
      <c r="H58" s="772"/>
    </row>
    <row r="59" spans="1:8" outlineLevel="2">
      <c r="A59" s="726"/>
      <c r="B59" s="727"/>
      <c r="C59" s="727" t="s">
        <v>1959</v>
      </c>
      <c r="D59" s="727"/>
      <c r="E59" s="728"/>
      <c r="F59" s="771"/>
      <c r="G59" s="772"/>
      <c r="H59" s="772"/>
    </row>
    <row r="60" spans="1:8" outlineLevel="2">
      <c r="A60" s="735"/>
      <c r="B60" s="736"/>
      <c r="C60" s="737" t="s">
        <v>1960</v>
      </c>
      <c r="D60" s="737"/>
      <c r="E60" s="738"/>
      <c r="F60" s="773"/>
      <c r="G60" s="740"/>
      <c r="H60" s="740"/>
    </row>
    <row r="61" spans="1:8" ht="76.5" outlineLevel="2">
      <c r="A61" s="742" t="s">
        <v>1662</v>
      </c>
      <c r="B61" s="743" t="s">
        <v>1663</v>
      </c>
      <c r="C61" s="744" t="s">
        <v>2014</v>
      </c>
      <c r="D61" s="744"/>
      <c r="E61" s="745" t="s">
        <v>844</v>
      </c>
      <c r="F61" s="746">
        <v>1</v>
      </c>
      <c r="G61" s="747"/>
      <c r="H61" s="748">
        <f>G61*F61</f>
        <v>0</v>
      </c>
    </row>
    <row r="62" spans="1:8" ht="25.5" outlineLevel="2">
      <c r="A62" s="742" t="s">
        <v>1665</v>
      </c>
      <c r="B62" s="743" t="s">
        <v>1663</v>
      </c>
      <c r="C62" s="757" t="s">
        <v>2015</v>
      </c>
      <c r="D62" s="757"/>
      <c r="E62" s="758" t="s">
        <v>844</v>
      </c>
      <c r="F62" s="759">
        <v>1</v>
      </c>
      <c r="G62" s="748"/>
      <c r="H62" s="748">
        <f t="shared" ref="H62:H109" si="1">G62*F62</f>
        <v>0</v>
      </c>
    </row>
    <row r="63" spans="1:8" ht="63.75" outlineLevel="2">
      <c r="A63" s="742" t="s">
        <v>1667</v>
      </c>
      <c r="B63" s="743" t="s">
        <v>1663</v>
      </c>
      <c r="C63" s="757" t="s">
        <v>2118</v>
      </c>
      <c r="D63" s="757"/>
      <c r="E63" s="758" t="s">
        <v>844</v>
      </c>
      <c r="F63" s="759">
        <v>1</v>
      </c>
      <c r="G63" s="748"/>
      <c r="H63" s="748">
        <f t="shared" si="1"/>
        <v>0</v>
      </c>
    </row>
    <row r="64" spans="1:8" ht="51" outlineLevel="2">
      <c r="A64" s="742" t="s">
        <v>1669</v>
      </c>
      <c r="B64" s="743" t="s">
        <v>1663</v>
      </c>
      <c r="C64" s="757" t="s">
        <v>2016</v>
      </c>
      <c r="D64" s="757"/>
      <c r="E64" s="758" t="s">
        <v>844</v>
      </c>
      <c r="F64" s="759">
        <v>1</v>
      </c>
      <c r="G64" s="748"/>
      <c r="H64" s="748">
        <f t="shared" si="1"/>
        <v>0</v>
      </c>
    </row>
    <row r="65" spans="1:8" outlineLevel="2">
      <c r="A65" s="742" t="s">
        <v>1671</v>
      </c>
      <c r="B65" s="743" t="s">
        <v>1663</v>
      </c>
      <c r="C65" s="757" t="s">
        <v>2017</v>
      </c>
      <c r="D65" s="757"/>
      <c r="E65" s="758" t="s">
        <v>844</v>
      </c>
      <c r="F65" s="759">
        <v>1</v>
      </c>
      <c r="G65" s="748"/>
      <c r="H65" s="748">
        <f t="shared" si="1"/>
        <v>0</v>
      </c>
    </row>
    <row r="66" spans="1:8" ht="25.5" outlineLevel="2">
      <c r="A66" s="742" t="s">
        <v>1673</v>
      </c>
      <c r="B66" s="743" t="s">
        <v>1663</v>
      </c>
      <c r="C66" s="757" t="s">
        <v>1964</v>
      </c>
      <c r="D66" s="757"/>
      <c r="E66" s="758" t="s">
        <v>844</v>
      </c>
      <c r="F66" s="759">
        <v>1</v>
      </c>
      <c r="G66" s="748"/>
      <c r="H66" s="748">
        <f t="shared" si="1"/>
        <v>0</v>
      </c>
    </row>
    <row r="67" spans="1:8" outlineLevel="2">
      <c r="A67" s="742" t="s">
        <v>1675</v>
      </c>
      <c r="B67" s="743" t="s">
        <v>1965</v>
      </c>
      <c r="C67" s="757" t="s">
        <v>1966</v>
      </c>
      <c r="D67" s="757"/>
      <c r="E67" s="758" t="s">
        <v>844</v>
      </c>
      <c r="F67" s="759">
        <v>1</v>
      </c>
      <c r="G67" s="748"/>
      <c r="H67" s="748">
        <f t="shared" si="1"/>
        <v>0</v>
      </c>
    </row>
    <row r="68" spans="1:8" outlineLevel="2">
      <c r="A68" s="760"/>
      <c r="B68" s="761"/>
      <c r="C68" s="762" t="s">
        <v>1967</v>
      </c>
      <c r="D68" s="762"/>
      <c r="E68" s="763"/>
      <c r="F68" s="764"/>
      <c r="G68" s="740"/>
      <c r="H68" s="740">
        <f t="shared" si="1"/>
        <v>0</v>
      </c>
    </row>
    <row r="69" spans="1:8" ht="38.25" outlineLevel="2">
      <c r="A69" s="742" t="s">
        <v>1677</v>
      </c>
      <c r="B69" s="743" t="s">
        <v>1663</v>
      </c>
      <c r="C69" s="757" t="s">
        <v>1968</v>
      </c>
      <c r="D69" s="757"/>
      <c r="E69" s="758" t="s">
        <v>844</v>
      </c>
      <c r="F69" s="759">
        <v>1</v>
      </c>
      <c r="G69" s="748"/>
      <c r="H69" s="748">
        <f t="shared" si="1"/>
        <v>0</v>
      </c>
    </row>
    <row r="70" spans="1:8" ht="25.5" outlineLevel="2">
      <c r="A70" s="742" t="s">
        <v>1680</v>
      </c>
      <c r="B70" s="743" t="s">
        <v>1663</v>
      </c>
      <c r="C70" s="757" t="s">
        <v>2119</v>
      </c>
      <c r="D70" s="757"/>
      <c r="E70" s="758" t="s">
        <v>844</v>
      </c>
      <c r="F70" s="759">
        <v>1</v>
      </c>
      <c r="G70" s="748"/>
      <c r="H70" s="748">
        <f t="shared" si="1"/>
        <v>0</v>
      </c>
    </row>
    <row r="71" spans="1:8" ht="25.5" outlineLevel="2">
      <c r="A71" s="742" t="s">
        <v>1682</v>
      </c>
      <c r="B71" s="743" t="s">
        <v>1663</v>
      </c>
      <c r="C71" s="757" t="s">
        <v>2120</v>
      </c>
      <c r="D71" s="757"/>
      <c r="E71" s="758" t="s">
        <v>844</v>
      </c>
      <c r="F71" s="759">
        <v>1</v>
      </c>
      <c r="G71" s="748"/>
      <c r="H71" s="748">
        <f t="shared" si="1"/>
        <v>0</v>
      </c>
    </row>
    <row r="72" spans="1:8" s="454" customFormat="1">
      <c r="A72" s="742" t="s">
        <v>1684</v>
      </c>
      <c r="B72" s="743" t="s">
        <v>1663</v>
      </c>
      <c r="C72" s="757" t="s">
        <v>1971</v>
      </c>
      <c r="D72" s="757"/>
      <c r="E72" s="758" t="s">
        <v>844</v>
      </c>
      <c r="F72" s="759">
        <v>2</v>
      </c>
      <c r="G72" s="748"/>
      <c r="H72" s="748">
        <f t="shared" si="1"/>
        <v>0</v>
      </c>
    </row>
    <row r="73" spans="1:8" s="454" customFormat="1" ht="89.25">
      <c r="A73" s="742" t="s">
        <v>1686</v>
      </c>
      <c r="B73" s="743" t="s">
        <v>1663</v>
      </c>
      <c r="C73" s="757" t="s">
        <v>2018</v>
      </c>
      <c r="D73" s="757"/>
      <c r="E73" s="758" t="s">
        <v>844</v>
      </c>
      <c r="F73" s="759">
        <v>1</v>
      </c>
      <c r="G73" s="748"/>
      <c r="H73" s="748">
        <f t="shared" si="1"/>
        <v>0</v>
      </c>
    </row>
    <row r="74" spans="1:8" ht="76.5" outlineLevel="2">
      <c r="A74" s="742" t="s">
        <v>1688</v>
      </c>
      <c r="B74" s="743" t="s">
        <v>1663</v>
      </c>
      <c r="C74" s="757" t="s">
        <v>2019</v>
      </c>
      <c r="D74" s="757"/>
      <c r="E74" s="758"/>
      <c r="F74" s="759">
        <v>2</v>
      </c>
      <c r="G74" s="748"/>
      <c r="H74" s="748">
        <f t="shared" si="1"/>
        <v>0</v>
      </c>
    </row>
    <row r="75" spans="1:8" ht="76.5" outlineLevel="2">
      <c r="A75" s="742" t="s">
        <v>1690</v>
      </c>
      <c r="B75" s="743" t="s">
        <v>1663</v>
      </c>
      <c r="C75" s="757" t="s">
        <v>2020</v>
      </c>
      <c r="D75" s="757"/>
      <c r="E75" s="758"/>
      <c r="F75" s="759">
        <v>2</v>
      </c>
      <c r="G75" s="748"/>
      <c r="H75" s="748">
        <f t="shared" si="1"/>
        <v>0</v>
      </c>
    </row>
    <row r="76" spans="1:8" ht="38.25" outlineLevel="2">
      <c r="A76" s="742" t="s">
        <v>1692</v>
      </c>
      <c r="B76" s="743" t="s">
        <v>1663</v>
      </c>
      <c r="C76" s="757" t="s">
        <v>2113</v>
      </c>
      <c r="D76" s="757"/>
      <c r="E76" s="758" t="s">
        <v>844</v>
      </c>
      <c r="F76" s="759">
        <v>2</v>
      </c>
      <c r="G76" s="748"/>
      <c r="H76" s="748">
        <f t="shared" si="1"/>
        <v>0</v>
      </c>
    </row>
    <row r="77" spans="1:8" ht="25.5" outlineLevel="2">
      <c r="A77" s="742" t="s">
        <v>1694</v>
      </c>
      <c r="B77" s="743" t="s">
        <v>1663</v>
      </c>
      <c r="C77" s="757" t="s">
        <v>1975</v>
      </c>
      <c r="D77" s="757"/>
      <c r="E77" s="758" t="s">
        <v>844</v>
      </c>
      <c r="F77" s="759">
        <v>1</v>
      </c>
      <c r="G77" s="748"/>
      <c r="H77" s="748">
        <f t="shared" si="1"/>
        <v>0</v>
      </c>
    </row>
    <row r="78" spans="1:8" outlineLevel="2">
      <c r="A78" s="742" t="s">
        <v>1696</v>
      </c>
      <c r="B78" s="743" t="s">
        <v>1965</v>
      </c>
      <c r="C78" s="757" t="s">
        <v>1976</v>
      </c>
      <c r="D78" s="757"/>
      <c r="E78" s="758" t="s">
        <v>844</v>
      </c>
      <c r="F78" s="759">
        <v>1</v>
      </c>
      <c r="G78" s="748"/>
      <c r="H78" s="748">
        <f t="shared" si="1"/>
        <v>0</v>
      </c>
    </row>
    <row r="79" spans="1:8" outlineLevel="2">
      <c r="A79" s="760"/>
      <c r="B79" s="761"/>
      <c r="C79" s="762" t="s">
        <v>1977</v>
      </c>
      <c r="D79" s="762"/>
      <c r="E79" s="763"/>
      <c r="F79" s="764"/>
      <c r="G79" s="740"/>
      <c r="H79" s="740">
        <f t="shared" si="1"/>
        <v>0</v>
      </c>
    </row>
    <row r="80" spans="1:8" ht="89.25" outlineLevel="2">
      <c r="A80" s="742" t="s">
        <v>1699</v>
      </c>
      <c r="B80" s="743" t="s">
        <v>1663</v>
      </c>
      <c r="C80" s="757" t="s">
        <v>1978</v>
      </c>
      <c r="D80" s="757"/>
      <c r="E80" s="758" t="s">
        <v>844</v>
      </c>
      <c r="F80" s="759">
        <v>1</v>
      </c>
      <c r="G80" s="748"/>
      <c r="H80" s="748">
        <f t="shared" si="1"/>
        <v>0</v>
      </c>
    </row>
    <row r="81" spans="1:8" ht="114.75" outlineLevel="2">
      <c r="A81" s="742" t="s">
        <v>1701</v>
      </c>
      <c r="B81" s="743" t="s">
        <v>1663</v>
      </c>
      <c r="C81" s="757" t="s">
        <v>1979</v>
      </c>
      <c r="D81" s="757"/>
      <c r="E81" s="758" t="s">
        <v>844</v>
      </c>
      <c r="F81" s="759">
        <v>2</v>
      </c>
      <c r="G81" s="748"/>
      <c r="H81" s="748">
        <f t="shared" si="1"/>
        <v>0</v>
      </c>
    </row>
    <row r="82" spans="1:8" outlineLevel="2">
      <c r="A82" s="742" t="s">
        <v>1703</v>
      </c>
      <c r="B82" s="743" t="s">
        <v>1663</v>
      </c>
      <c r="C82" s="757" t="s">
        <v>1980</v>
      </c>
      <c r="D82" s="757"/>
      <c r="E82" s="758" t="s">
        <v>844</v>
      </c>
      <c r="F82" s="759">
        <v>1</v>
      </c>
      <c r="G82" s="748"/>
      <c r="H82" s="748">
        <f t="shared" si="1"/>
        <v>0</v>
      </c>
    </row>
    <row r="83" spans="1:8" outlineLevel="2">
      <c r="A83" s="742" t="s">
        <v>1760</v>
      </c>
      <c r="B83" s="743" t="s">
        <v>1965</v>
      </c>
      <c r="C83" s="757" t="s">
        <v>1981</v>
      </c>
      <c r="D83" s="757"/>
      <c r="E83" s="758" t="s">
        <v>844</v>
      </c>
      <c r="F83" s="759">
        <v>1</v>
      </c>
      <c r="G83" s="748"/>
      <c r="H83" s="748">
        <f t="shared" si="1"/>
        <v>0</v>
      </c>
    </row>
    <row r="84" spans="1:8" outlineLevel="2">
      <c r="A84" s="760"/>
      <c r="B84" s="761"/>
      <c r="C84" s="762" t="s">
        <v>1982</v>
      </c>
      <c r="D84" s="762"/>
      <c r="E84" s="763"/>
      <c r="F84" s="764"/>
      <c r="G84" s="740"/>
      <c r="H84" s="740">
        <f t="shared" si="1"/>
        <v>0</v>
      </c>
    </row>
    <row r="85" spans="1:8" outlineLevel="2">
      <c r="A85" s="742" t="s">
        <v>1762</v>
      </c>
      <c r="B85" s="743" t="s">
        <v>1663</v>
      </c>
      <c r="C85" s="757" t="s">
        <v>2115</v>
      </c>
      <c r="D85" s="757"/>
      <c r="E85" s="758" t="s">
        <v>844</v>
      </c>
      <c r="F85" s="759">
        <v>1</v>
      </c>
      <c r="G85" s="748"/>
      <c r="H85" s="748">
        <f t="shared" si="1"/>
        <v>0</v>
      </c>
    </row>
    <row r="86" spans="1:8" ht="76.5" outlineLevel="2">
      <c r="A86" s="742" t="s">
        <v>1764</v>
      </c>
      <c r="B86" s="743" t="s">
        <v>1663</v>
      </c>
      <c r="C86" s="757" t="s">
        <v>1983</v>
      </c>
      <c r="D86" s="757"/>
      <c r="E86" s="758" t="s">
        <v>844</v>
      </c>
      <c r="F86" s="759">
        <v>2</v>
      </c>
      <c r="G86" s="748"/>
      <c r="H86" s="748">
        <f t="shared" si="1"/>
        <v>0</v>
      </c>
    </row>
    <row r="87" spans="1:8" ht="51" outlineLevel="2">
      <c r="A87" s="742" t="s">
        <v>1766</v>
      </c>
      <c r="B87" s="743" t="s">
        <v>1663</v>
      </c>
      <c r="C87" s="757" t="s">
        <v>1984</v>
      </c>
      <c r="D87" s="757"/>
      <c r="E87" s="758" t="s">
        <v>844</v>
      </c>
      <c r="F87" s="759">
        <v>4</v>
      </c>
      <c r="G87" s="748"/>
      <c r="H87" s="748">
        <f t="shared" si="1"/>
        <v>0</v>
      </c>
    </row>
    <row r="88" spans="1:8" ht="38.25" outlineLevel="2">
      <c r="A88" s="742" t="s">
        <v>1768</v>
      </c>
      <c r="B88" s="743" t="s">
        <v>1663</v>
      </c>
      <c r="C88" s="757" t="s">
        <v>1985</v>
      </c>
      <c r="D88" s="757"/>
      <c r="E88" s="758" t="s">
        <v>844</v>
      </c>
      <c r="F88" s="759">
        <v>1</v>
      </c>
      <c r="G88" s="748"/>
      <c r="H88" s="748">
        <f t="shared" si="1"/>
        <v>0</v>
      </c>
    </row>
    <row r="89" spans="1:8" outlineLevel="2">
      <c r="A89" s="742" t="s">
        <v>1770</v>
      </c>
      <c r="B89" s="743" t="s">
        <v>1663</v>
      </c>
      <c r="C89" s="757" t="s">
        <v>1986</v>
      </c>
      <c r="D89" s="757"/>
      <c r="E89" s="758" t="s">
        <v>844</v>
      </c>
      <c r="F89" s="759">
        <v>1</v>
      </c>
      <c r="G89" s="748"/>
      <c r="H89" s="748">
        <f t="shared" si="1"/>
        <v>0</v>
      </c>
    </row>
    <row r="90" spans="1:8" outlineLevel="2">
      <c r="A90" s="742" t="s">
        <v>1772</v>
      </c>
      <c r="B90" s="743" t="s">
        <v>1965</v>
      </c>
      <c r="C90" s="757" t="s">
        <v>1987</v>
      </c>
      <c r="D90" s="757"/>
      <c r="E90" s="758" t="s">
        <v>1988</v>
      </c>
      <c r="F90" s="759">
        <v>1</v>
      </c>
      <c r="G90" s="748"/>
      <c r="H90" s="748">
        <f t="shared" si="1"/>
        <v>0</v>
      </c>
    </row>
    <row r="91" spans="1:8" outlineLevel="2">
      <c r="A91" s="760"/>
      <c r="B91" s="761"/>
      <c r="C91" s="762" t="s">
        <v>1989</v>
      </c>
      <c r="D91" s="762"/>
      <c r="E91" s="763"/>
      <c r="F91" s="764"/>
      <c r="G91" s="740"/>
      <c r="H91" s="740">
        <f t="shared" si="1"/>
        <v>0</v>
      </c>
    </row>
    <row r="92" spans="1:8" ht="51" outlineLevel="2">
      <c r="A92" s="742" t="s">
        <v>1774</v>
      </c>
      <c r="B92" s="743" t="s">
        <v>1663</v>
      </c>
      <c r="C92" s="757" t="s">
        <v>2116</v>
      </c>
      <c r="D92" s="757"/>
      <c r="E92" s="758" t="s">
        <v>844</v>
      </c>
      <c r="F92" s="759">
        <v>1</v>
      </c>
      <c r="G92" s="748"/>
      <c r="H92" s="748">
        <f t="shared" si="1"/>
        <v>0</v>
      </c>
    </row>
    <row r="93" spans="1:8" ht="25.5" outlineLevel="2">
      <c r="A93" s="742" t="s">
        <v>1776</v>
      </c>
      <c r="B93" s="743" t="s">
        <v>1663</v>
      </c>
      <c r="C93" s="757" t="s">
        <v>1990</v>
      </c>
      <c r="D93" s="757"/>
      <c r="E93" s="758" t="s">
        <v>844</v>
      </c>
      <c r="F93" s="759">
        <v>1</v>
      </c>
      <c r="G93" s="748"/>
      <c r="H93" s="748">
        <f t="shared" si="1"/>
        <v>0</v>
      </c>
    </row>
    <row r="94" spans="1:8" outlineLevel="2">
      <c r="A94" s="742" t="s">
        <v>1778</v>
      </c>
      <c r="B94" s="743" t="s">
        <v>1965</v>
      </c>
      <c r="C94" s="757" t="s">
        <v>1991</v>
      </c>
      <c r="D94" s="757"/>
      <c r="E94" s="758" t="s">
        <v>844</v>
      </c>
      <c r="F94" s="759">
        <v>1</v>
      </c>
      <c r="G94" s="748"/>
      <c r="H94" s="748">
        <f t="shared" si="1"/>
        <v>0</v>
      </c>
    </row>
    <row r="95" spans="1:8" outlineLevel="2">
      <c r="A95" s="742" t="s">
        <v>1780</v>
      </c>
      <c r="B95" s="743" t="s">
        <v>657</v>
      </c>
      <c r="C95" s="757" t="s">
        <v>1993</v>
      </c>
      <c r="D95" s="757"/>
      <c r="E95" s="758" t="s">
        <v>662</v>
      </c>
      <c r="F95" s="759">
        <v>1</v>
      </c>
      <c r="G95" s="748"/>
      <c r="H95" s="748">
        <f t="shared" si="1"/>
        <v>0</v>
      </c>
    </row>
    <row r="96" spans="1:8" outlineLevel="2">
      <c r="A96" s="760"/>
      <c r="B96" s="761"/>
      <c r="C96" s="762" t="s">
        <v>1997</v>
      </c>
      <c r="D96" s="762"/>
      <c r="E96" s="763"/>
      <c r="F96" s="764"/>
      <c r="G96" s="740"/>
      <c r="H96" s="740">
        <f t="shared" si="1"/>
        <v>0</v>
      </c>
    </row>
    <row r="97" spans="1:8" ht="25.5" outlineLevel="2">
      <c r="A97" s="742" t="s">
        <v>1782</v>
      </c>
      <c r="B97" s="743" t="s">
        <v>1663</v>
      </c>
      <c r="C97" s="757" t="s">
        <v>2117</v>
      </c>
      <c r="D97" s="757"/>
      <c r="E97" s="758" t="s">
        <v>844</v>
      </c>
      <c r="F97" s="759">
        <v>1</v>
      </c>
      <c r="G97" s="748"/>
      <c r="H97" s="748">
        <f t="shared" si="1"/>
        <v>0</v>
      </c>
    </row>
    <row r="98" spans="1:8" ht="76.5" outlineLevel="2">
      <c r="A98" s="742" t="s">
        <v>1784</v>
      </c>
      <c r="B98" s="743" t="s">
        <v>1663</v>
      </c>
      <c r="C98" s="757" t="s">
        <v>2003</v>
      </c>
      <c r="D98" s="757"/>
      <c r="E98" s="758" t="s">
        <v>844</v>
      </c>
      <c r="F98" s="759">
        <v>1</v>
      </c>
      <c r="G98" s="748"/>
      <c r="H98" s="748">
        <f t="shared" si="1"/>
        <v>0</v>
      </c>
    </row>
    <row r="99" spans="1:8" outlineLevel="2">
      <c r="A99" s="742" t="s">
        <v>1786</v>
      </c>
      <c r="B99" s="743" t="s">
        <v>1663</v>
      </c>
      <c r="C99" s="757" t="s">
        <v>2021</v>
      </c>
      <c r="D99" s="757"/>
      <c r="E99" s="758" t="s">
        <v>844</v>
      </c>
      <c r="F99" s="759">
        <v>1</v>
      </c>
      <c r="G99" s="748"/>
      <c r="H99" s="748">
        <f t="shared" si="1"/>
        <v>0</v>
      </c>
    </row>
    <row r="100" spans="1:8" outlineLevel="2">
      <c r="A100" s="742" t="s">
        <v>1788</v>
      </c>
      <c r="B100" s="743" t="s">
        <v>1663</v>
      </c>
      <c r="C100" s="757" t="s">
        <v>2004</v>
      </c>
      <c r="D100" s="757"/>
      <c r="E100" s="758" t="s">
        <v>844</v>
      </c>
      <c r="F100" s="759">
        <v>1</v>
      </c>
      <c r="G100" s="748"/>
      <c r="H100" s="748">
        <f t="shared" si="1"/>
        <v>0</v>
      </c>
    </row>
    <row r="101" spans="1:8" outlineLevel="2">
      <c r="A101" s="742" t="s">
        <v>1790</v>
      </c>
      <c r="B101" s="743" t="s">
        <v>1663</v>
      </c>
      <c r="C101" s="757" t="s">
        <v>2005</v>
      </c>
      <c r="D101" s="757"/>
      <c r="E101" s="758" t="s">
        <v>844</v>
      </c>
      <c r="F101" s="759">
        <v>1</v>
      </c>
      <c r="G101" s="748"/>
      <c r="H101" s="748">
        <f t="shared" si="1"/>
        <v>0</v>
      </c>
    </row>
    <row r="102" spans="1:8" outlineLevel="2">
      <c r="A102" s="742" t="s">
        <v>1792</v>
      </c>
      <c r="B102" s="743" t="s">
        <v>1965</v>
      </c>
      <c r="C102" s="757" t="s">
        <v>2006</v>
      </c>
      <c r="D102" s="757"/>
      <c r="E102" s="758" t="s">
        <v>1232</v>
      </c>
      <c r="F102" s="759">
        <v>30</v>
      </c>
      <c r="G102" s="748"/>
      <c r="H102" s="748">
        <f t="shared" si="1"/>
        <v>0</v>
      </c>
    </row>
    <row r="103" spans="1:8" outlineLevel="2">
      <c r="A103" s="742" t="s">
        <v>1794</v>
      </c>
      <c r="B103" s="743" t="s">
        <v>657</v>
      </c>
      <c r="C103" s="757" t="s">
        <v>2007</v>
      </c>
      <c r="D103" s="757"/>
      <c r="E103" s="758" t="s">
        <v>1232</v>
      </c>
      <c r="F103" s="759">
        <v>120</v>
      </c>
      <c r="G103" s="748"/>
      <c r="H103" s="748">
        <f t="shared" si="1"/>
        <v>0</v>
      </c>
    </row>
    <row r="104" spans="1:8" outlineLevel="2">
      <c r="A104" s="760"/>
      <c r="B104" s="761"/>
      <c r="C104" s="762" t="s">
        <v>2008</v>
      </c>
      <c r="D104" s="762"/>
      <c r="E104" s="763"/>
      <c r="F104" s="764"/>
      <c r="G104" s="740"/>
      <c r="H104" s="740">
        <f t="shared" si="1"/>
        <v>0</v>
      </c>
    </row>
    <row r="105" spans="1:8" ht="25.5" outlineLevel="2">
      <c r="A105" s="742" t="s">
        <v>1992</v>
      </c>
      <c r="B105" s="743" t="s">
        <v>657</v>
      </c>
      <c r="C105" s="757" t="s">
        <v>2009</v>
      </c>
      <c r="D105" s="757"/>
      <c r="E105" s="758" t="s">
        <v>1232</v>
      </c>
      <c r="F105" s="759">
        <v>16</v>
      </c>
      <c r="G105" s="748"/>
      <c r="H105" s="748">
        <f t="shared" si="1"/>
        <v>0</v>
      </c>
    </row>
    <row r="106" spans="1:8" outlineLevel="2">
      <c r="A106" s="742" t="s">
        <v>1995</v>
      </c>
      <c r="B106" s="743" t="s">
        <v>657</v>
      </c>
      <c r="C106" s="757" t="s">
        <v>2010</v>
      </c>
      <c r="D106" s="757"/>
      <c r="E106" s="758" t="s">
        <v>1232</v>
      </c>
      <c r="F106" s="759">
        <v>3</v>
      </c>
      <c r="G106" s="748"/>
      <c r="H106" s="748">
        <f t="shared" si="1"/>
        <v>0</v>
      </c>
    </row>
    <row r="107" spans="1:8" outlineLevel="2">
      <c r="A107" s="742" t="s">
        <v>1998</v>
      </c>
      <c r="B107" s="743" t="s">
        <v>657</v>
      </c>
      <c r="C107" s="757" t="s">
        <v>2011</v>
      </c>
      <c r="D107" s="757"/>
      <c r="E107" s="758" t="s">
        <v>1232</v>
      </c>
      <c r="F107" s="759">
        <v>8</v>
      </c>
      <c r="G107" s="748"/>
      <c r="H107" s="748">
        <f t="shared" si="1"/>
        <v>0</v>
      </c>
    </row>
    <row r="108" spans="1:8" outlineLevel="2">
      <c r="A108" s="742" t="s">
        <v>2000</v>
      </c>
      <c r="B108" s="743" t="s">
        <v>657</v>
      </c>
      <c r="C108" s="757" t="s">
        <v>2012</v>
      </c>
      <c r="D108" s="757"/>
      <c r="E108" s="758" t="s">
        <v>662</v>
      </c>
      <c r="F108" s="759">
        <v>1</v>
      </c>
      <c r="G108" s="748"/>
      <c r="H108" s="748">
        <f t="shared" si="1"/>
        <v>0</v>
      </c>
    </row>
    <row r="109" spans="1:8" outlineLevel="2">
      <c r="A109" s="742" t="s">
        <v>2002</v>
      </c>
      <c r="B109" s="743" t="s">
        <v>657</v>
      </c>
      <c r="C109" s="774" t="s">
        <v>1857</v>
      </c>
      <c r="D109" s="774"/>
      <c r="E109" s="775" t="s">
        <v>662</v>
      </c>
      <c r="F109" s="776">
        <v>1</v>
      </c>
      <c r="G109" s="748"/>
      <c r="H109" s="748">
        <f t="shared" si="1"/>
        <v>0</v>
      </c>
    </row>
  </sheetData>
  <autoFilter ref="A2:F109" xr:uid="{00000000-0009-0000-0000-000005000000}"/>
  <pageMargins left="0.39370078740157483" right="0.39370078740157483" top="0.39370078740157483" bottom="0.39370078740157483" header="0.39370078740157483" footer="0.39370078740157483"/>
  <pageSetup paperSize="9" scale="10" fitToHeight="9999" orientation="portrait" r:id="rId1"/>
  <headerFooter alignWithMargins="0">
    <oddFooter>&amp;C&amp;8&amp;P z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01B24-9C7A-4D0E-9281-402806E876AF}">
  <sheetPr>
    <tabColor theme="9" tint="0.79998168889431442"/>
    <outlinePr summaryBelow="0"/>
    <pageSetUpPr fitToPage="1"/>
  </sheetPr>
  <dimension ref="A1:H102"/>
  <sheetViews>
    <sheetView zoomScale="115" zoomScaleNormal="115" zoomScaleSheetLayoutView="100" workbookViewId="0">
      <pane ySplit="1" topLeftCell="A2" activePane="bottomLeft" state="frozen"/>
      <selection activeCell="B8" sqref="B8"/>
      <selection pane="bottomLeft" activeCell="F7" sqref="F7"/>
    </sheetView>
  </sheetViews>
  <sheetFormatPr defaultColWidth="10.6640625" defaultRowHeight="12" outlineLevelRow="1"/>
  <cols>
    <col min="1" max="1" width="6.1640625" style="717" customWidth="1"/>
    <col min="2" max="2" width="13.1640625" style="725" customWidth="1"/>
    <col min="3" max="3" width="85.33203125" style="719" customWidth="1"/>
    <col min="4" max="4" width="6.5" style="720" customWidth="1"/>
    <col min="5" max="5" width="8.6640625" style="721" bestFit="1" customWidth="1"/>
    <col min="6" max="6" width="16.83203125" style="721" customWidth="1"/>
    <col min="7" max="7" width="16.5" style="724" customWidth="1"/>
    <col min="8" max="8" width="46.83203125" style="685" customWidth="1"/>
    <col min="9" max="16384" width="10.6640625" style="656"/>
  </cols>
  <sheetData>
    <row r="1" spans="1:8" s="655" customFormat="1">
      <c r="A1" s="648" t="s">
        <v>1654</v>
      </c>
      <c r="B1" s="649" t="s">
        <v>54</v>
      </c>
      <c r="C1" s="650" t="s">
        <v>55</v>
      </c>
      <c r="D1" s="650" t="s">
        <v>181</v>
      </c>
      <c r="E1" s="651" t="s">
        <v>2022</v>
      </c>
      <c r="F1" s="652" t="s">
        <v>2023</v>
      </c>
      <c r="G1" s="653" t="s">
        <v>2024</v>
      </c>
      <c r="H1" s="654" t="s">
        <v>2025</v>
      </c>
    </row>
    <row r="2" spans="1:8" ht="29.25" customHeight="1">
      <c r="A2" s="863" t="s">
        <v>2026</v>
      </c>
      <c r="B2" s="863"/>
      <c r="C2" s="864"/>
      <c r="D2" s="864"/>
      <c r="E2" s="864"/>
      <c r="F2" s="864"/>
      <c r="G2" s="864"/>
      <c r="H2" s="864"/>
    </row>
    <row r="3" spans="1:8">
      <c r="A3" s="657"/>
      <c r="B3" s="657"/>
      <c r="C3" s="657"/>
      <c r="D3" s="658"/>
      <c r="E3" s="659"/>
      <c r="F3" s="659"/>
      <c r="G3" s="660"/>
      <c r="H3" s="657"/>
    </row>
    <row r="4" spans="1:8" s="665" customFormat="1" ht="15" customHeight="1">
      <c r="A4" s="661"/>
      <c r="B4" s="662"/>
      <c r="C4" s="865" t="s">
        <v>2027</v>
      </c>
      <c r="D4" s="865"/>
      <c r="E4" s="865"/>
      <c r="F4" s="865"/>
      <c r="G4" s="663">
        <f>SUBTOTAL(9,G6:G134)</f>
        <v>0</v>
      </c>
      <c r="H4" s="664"/>
    </row>
    <row r="5" spans="1:8" s="665" customFormat="1">
      <c r="A5" s="666"/>
      <c r="B5" s="667"/>
      <c r="C5" s="668"/>
      <c r="D5" s="669"/>
      <c r="E5" s="670"/>
      <c r="F5" s="670"/>
      <c r="G5" s="671"/>
      <c r="H5" s="672"/>
    </row>
    <row r="6" spans="1:8" s="679" customFormat="1">
      <c r="A6" s="673"/>
      <c r="B6" s="674"/>
      <c r="C6" s="675" t="s">
        <v>2028</v>
      </c>
      <c r="D6" s="676"/>
      <c r="E6" s="677"/>
      <c r="F6" s="677"/>
      <c r="G6" s="678">
        <f>SUBTOTAL(9,G7:G16)</f>
        <v>0</v>
      </c>
      <c r="H6" s="675"/>
    </row>
    <row r="7" spans="1:8" s="685" customFormat="1" ht="48" outlineLevel="1">
      <c r="A7" s="673" t="s">
        <v>1662</v>
      </c>
      <c r="B7" s="680"/>
      <c r="C7" s="681" t="s">
        <v>2029</v>
      </c>
      <c r="D7" s="682" t="s">
        <v>662</v>
      </c>
      <c r="E7" s="682">
        <v>1</v>
      </c>
      <c r="F7" s="683"/>
      <c r="G7" s="683">
        <f t="shared" ref="G7:G15" si="0">SUM(E7*F7)</f>
        <v>0</v>
      </c>
      <c r="H7" s="684" t="s">
        <v>2030</v>
      </c>
    </row>
    <row r="8" spans="1:8" s="685" customFormat="1" ht="12.75" outlineLevel="1">
      <c r="A8" s="673" t="s">
        <v>1665</v>
      </c>
      <c r="B8" s="680"/>
      <c r="C8" s="681" t="s">
        <v>2031</v>
      </c>
      <c r="D8" s="682" t="s">
        <v>844</v>
      </c>
      <c r="E8" s="682">
        <v>1</v>
      </c>
      <c r="F8" s="683"/>
      <c r="G8" s="683">
        <f t="shared" si="0"/>
        <v>0</v>
      </c>
      <c r="H8" s="684"/>
    </row>
    <row r="9" spans="1:8" s="685" customFormat="1" ht="12.75" outlineLevel="1">
      <c r="A9" s="673" t="s">
        <v>1667</v>
      </c>
      <c r="B9" s="680"/>
      <c r="C9" s="681" t="s">
        <v>2032</v>
      </c>
      <c r="D9" s="682" t="s">
        <v>844</v>
      </c>
      <c r="E9" s="682">
        <v>1</v>
      </c>
      <c r="F9" s="683"/>
      <c r="G9" s="683">
        <f t="shared" si="0"/>
        <v>0</v>
      </c>
      <c r="H9" s="684"/>
    </row>
    <row r="10" spans="1:8" s="685" customFormat="1" ht="12.75" outlineLevel="1">
      <c r="A10" s="673" t="s">
        <v>1669</v>
      </c>
      <c r="B10" s="680"/>
      <c r="C10" s="681" t="s">
        <v>2033</v>
      </c>
      <c r="D10" s="682" t="s">
        <v>844</v>
      </c>
      <c r="E10" s="682">
        <v>12</v>
      </c>
      <c r="F10" s="683"/>
      <c r="G10" s="683">
        <f t="shared" si="0"/>
        <v>0</v>
      </c>
      <c r="H10" s="684"/>
    </row>
    <row r="11" spans="1:8" s="685" customFormat="1" ht="48" outlineLevel="1">
      <c r="A11" s="673" t="s">
        <v>1671</v>
      </c>
      <c r="B11" s="680"/>
      <c r="C11" s="681" t="s">
        <v>2029</v>
      </c>
      <c r="D11" s="682" t="s">
        <v>662</v>
      </c>
      <c r="E11" s="682">
        <v>1</v>
      </c>
      <c r="F11" s="683"/>
      <c r="G11" s="683">
        <f t="shared" si="0"/>
        <v>0</v>
      </c>
      <c r="H11" s="684" t="s">
        <v>2030</v>
      </c>
    </row>
    <row r="12" spans="1:8" s="685" customFormat="1" ht="12.75" outlineLevel="1">
      <c r="A12" s="673" t="s">
        <v>1673</v>
      </c>
      <c r="B12" s="680"/>
      <c r="C12" s="681" t="s">
        <v>2034</v>
      </c>
      <c r="D12" s="682" t="s">
        <v>844</v>
      </c>
      <c r="E12" s="682">
        <v>1</v>
      </c>
      <c r="F12" s="683"/>
      <c r="G12" s="683">
        <f t="shared" si="0"/>
        <v>0</v>
      </c>
      <c r="H12" s="684"/>
    </row>
    <row r="13" spans="1:8" s="685" customFormat="1" ht="12.75" outlineLevel="1">
      <c r="A13" s="673" t="s">
        <v>1675</v>
      </c>
      <c r="B13" s="680"/>
      <c r="C13" s="681" t="s">
        <v>2032</v>
      </c>
      <c r="D13" s="682" t="s">
        <v>844</v>
      </c>
      <c r="E13" s="682">
        <v>3</v>
      </c>
      <c r="F13" s="683"/>
      <c r="G13" s="683">
        <f t="shared" si="0"/>
        <v>0</v>
      </c>
      <c r="H13" s="684"/>
    </row>
    <row r="14" spans="1:8" s="685" customFormat="1" ht="12.75" outlineLevel="1">
      <c r="A14" s="673" t="s">
        <v>1677</v>
      </c>
      <c r="B14" s="680"/>
      <c r="C14" s="681" t="s">
        <v>2033</v>
      </c>
      <c r="D14" s="682" t="s">
        <v>844</v>
      </c>
      <c r="E14" s="682">
        <v>1</v>
      </c>
      <c r="F14" s="683"/>
      <c r="G14" s="683">
        <f t="shared" si="0"/>
        <v>0</v>
      </c>
      <c r="H14" s="684"/>
    </row>
    <row r="15" spans="1:8" s="685" customFormat="1" ht="12.75" outlineLevel="1">
      <c r="A15" s="673" t="s">
        <v>1680</v>
      </c>
      <c r="B15" s="680"/>
      <c r="C15" s="681" t="s">
        <v>2035</v>
      </c>
      <c r="D15" s="682" t="s">
        <v>844</v>
      </c>
      <c r="E15" s="682">
        <v>2</v>
      </c>
      <c r="F15" s="683"/>
      <c r="G15" s="683">
        <f t="shared" si="0"/>
        <v>0</v>
      </c>
      <c r="H15" s="684"/>
    </row>
    <row r="16" spans="1:8" s="685" customFormat="1" ht="12.75" customHeight="1" outlineLevel="1">
      <c r="A16" s="673"/>
      <c r="B16" s="680"/>
      <c r="C16" s="681"/>
      <c r="D16" s="682"/>
      <c r="E16" s="682"/>
      <c r="F16" s="683"/>
      <c r="G16" s="683"/>
      <c r="H16" s="684"/>
    </row>
    <row r="17" spans="1:8" s="685" customFormat="1">
      <c r="A17" s="673"/>
      <c r="B17" s="686"/>
      <c r="C17" s="684"/>
      <c r="D17" s="687"/>
      <c r="E17" s="688"/>
      <c r="F17" s="689"/>
      <c r="G17" s="690"/>
      <c r="H17" s="673"/>
    </row>
    <row r="18" spans="1:8" s="685" customFormat="1">
      <c r="A18" s="673"/>
      <c r="B18" s="674"/>
      <c r="C18" s="675" t="s">
        <v>2036</v>
      </c>
      <c r="D18" s="676"/>
      <c r="E18" s="677"/>
      <c r="F18" s="691"/>
      <c r="G18" s="678">
        <f>SUBTOTAL(9,G19:G31)</f>
        <v>0</v>
      </c>
      <c r="H18" s="692"/>
    </row>
    <row r="19" spans="1:8" s="685" customFormat="1" ht="12.75" outlineLevel="1">
      <c r="A19" s="693">
        <v>1</v>
      </c>
      <c r="B19" s="680"/>
      <c r="C19" s="681" t="s">
        <v>2037</v>
      </c>
      <c r="D19" s="682" t="s">
        <v>662</v>
      </c>
      <c r="E19" s="682">
        <v>2</v>
      </c>
      <c r="F19" s="694"/>
      <c r="G19" s="683">
        <f t="shared" ref="G19:G26" si="1">SUM(E19*F19)</f>
        <v>0</v>
      </c>
      <c r="H19" s="695"/>
    </row>
    <row r="20" spans="1:8" ht="25.5" outlineLevel="1">
      <c r="A20" s="673">
        <v>2</v>
      </c>
      <c r="B20" s="680"/>
      <c r="C20" s="681" t="s">
        <v>2038</v>
      </c>
      <c r="D20" s="682" t="s">
        <v>844</v>
      </c>
      <c r="E20" s="682">
        <v>2</v>
      </c>
      <c r="F20" s="694"/>
      <c r="G20" s="683">
        <f t="shared" si="1"/>
        <v>0</v>
      </c>
      <c r="H20" s="695"/>
    </row>
    <row r="21" spans="1:8" ht="12.75" outlineLevel="1">
      <c r="A21" s="673">
        <v>3</v>
      </c>
      <c r="B21" s="680"/>
      <c r="C21" s="681" t="s">
        <v>2039</v>
      </c>
      <c r="D21" s="682" t="s">
        <v>844</v>
      </c>
      <c r="E21" s="682">
        <v>4</v>
      </c>
      <c r="F21" s="683"/>
      <c r="G21" s="683">
        <f t="shared" si="1"/>
        <v>0</v>
      </c>
      <c r="H21" s="695"/>
    </row>
    <row r="22" spans="1:8" ht="12.75" outlineLevel="1">
      <c r="A22" s="673">
        <v>4</v>
      </c>
      <c r="B22" s="680"/>
      <c r="C22" s="681" t="s">
        <v>2040</v>
      </c>
      <c r="D22" s="682" t="s">
        <v>844</v>
      </c>
      <c r="E22" s="682">
        <v>3</v>
      </c>
      <c r="F22" s="683"/>
      <c r="G22" s="683">
        <f t="shared" si="1"/>
        <v>0</v>
      </c>
      <c r="H22" s="695"/>
    </row>
    <row r="23" spans="1:8" ht="12.75" outlineLevel="1">
      <c r="A23" s="673">
        <v>5</v>
      </c>
      <c r="B23" s="680"/>
      <c r="C23" s="681" t="s">
        <v>2041</v>
      </c>
      <c r="D23" s="682" t="s">
        <v>844</v>
      </c>
      <c r="E23" s="682">
        <v>4</v>
      </c>
      <c r="F23" s="683"/>
      <c r="G23" s="683">
        <f>SUM(E23*F23)</f>
        <v>0</v>
      </c>
      <c r="H23" s="695"/>
    </row>
    <row r="24" spans="1:8" ht="12.75" outlineLevel="1">
      <c r="A24" s="673">
        <v>6</v>
      </c>
      <c r="B24" s="680"/>
      <c r="C24" s="681" t="s">
        <v>2042</v>
      </c>
      <c r="D24" s="682" t="s">
        <v>844</v>
      </c>
      <c r="E24" s="682">
        <v>5</v>
      </c>
      <c r="F24" s="683"/>
      <c r="G24" s="683">
        <f t="shared" si="1"/>
        <v>0</v>
      </c>
      <c r="H24" s="695"/>
    </row>
    <row r="25" spans="1:8" ht="12.75" outlineLevel="1">
      <c r="A25" s="693" t="s">
        <v>1675</v>
      </c>
      <c r="B25" s="680"/>
      <c r="C25" s="681" t="s">
        <v>2043</v>
      </c>
      <c r="D25" s="682" t="s">
        <v>844</v>
      </c>
      <c r="E25" s="682">
        <v>4</v>
      </c>
      <c r="F25" s="683"/>
      <c r="G25" s="683">
        <f t="shared" si="1"/>
        <v>0</v>
      </c>
      <c r="H25" s="695"/>
    </row>
    <row r="26" spans="1:8" ht="12.75" outlineLevel="1">
      <c r="A26" s="693" t="s">
        <v>1677</v>
      </c>
      <c r="B26" s="680"/>
      <c r="C26" s="681" t="s">
        <v>2044</v>
      </c>
      <c r="D26" s="682" t="s">
        <v>844</v>
      </c>
      <c r="E26" s="682">
        <v>1</v>
      </c>
      <c r="F26" s="683"/>
      <c r="G26" s="683">
        <f t="shared" si="1"/>
        <v>0</v>
      </c>
      <c r="H26" s="695"/>
    </row>
    <row r="27" spans="1:8" ht="12.75" outlineLevel="1">
      <c r="A27" s="693" t="s">
        <v>1680</v>
      </c>
      <c r="B27" s="680"/>
      <c r="C27" s="681" t="s">
        <v>2045</v>
      </c>
      <c r="D27" s="682" t="s">
        <v>844</v>
      </c>
      <c r="E27" s="682">
        <v>3</v>
      </c>
      <c r="F27" s="694"/>
      <c r="G27" s="683">
        <f>SUM(E27*F27)</f>
        <v>0</v>
      </c>
      <c r="H27" s="695"/>
    </row>
    <row r="28" spans="1:8" ht="12.75" outlineLevel="1">
      <c r="A28" s="693" t="s">
        <v>1682</v>
      </c>
      <c r="B28" s="680"/>
      <c r="C28" s="681" t="s">
        <v>2046</v>
      </c>
      <c r="D28" s="682" t="s">
        <v>844</v>
      </c>
      <c r="E28" s="682">
        <v>1</v>
      </c>
      <c r="F28" s="694"/>
      <c r="G28" s="683">
        <f>SUM(E28*F28)</f>
        <v>0</v>
      </c>
      <c r="H28" s="695"/>
    </row>
    <row r="29" spans="1:8" ht="12.75" outlineLevel="1">
      <c r="A29" s="693" t="s">
        <v>1684</v>
      </c>
      <c r="B29" s="680"/>
      <c r="C29" s="681" t="s">
        <v>2047</v>
      </c>
      <c r="D29" s="682" t="s">
        <v>844</v>
      </c>
      <c r="E29" s="682">
        <v>1</v>
      </c>
      <c r="F29" s="694"/>
      <c r="G29" s="683">
        <f>SUM(E29*F29)</f>
        <v>0</v>
      </c>
      <c r="H29" s="695"/>
    </row>
    <row r="30" spans="1:8" ht="12.75" outlineLevel="1">
      <c r="A30" s="693" t="s">
        <v>1686</v>
      </c>
      <c r="B30" s="680"/>
      <c r="C30" s="681" t="s">
        <v>2048</v>
      </c>
      <c r="D30" s="682" t="s">
        <v>844</v>
      </c>
      <c r="E30" s="682">
        <v>2</v>
      </c>
      <c r="F30" s="694"/>
      <c r="G30" s="683">
        <f>SUM(E30*F30)</f>
        <v>0</v>
      </c>
      <c r="H30" s="695"/>
    </row>
    <row r="31" spans="1:8">
      <c r="A31" s="673"/>
      <c r="B31" s="686"/>
      <c r="C31" s="696"/>
      <c r="D31" s="687"/>
      <c r="E31" s="688"/>
      <c r="F31" s="697"/>
      <c r="G31" s="698"/>
      <c r="H31" s="699"/>
    </row>
    <row r="32" spans="1:8">
      <c r="A32" s="673"/>
      <c r="B32" s="700"/>
      <c r="C32" s="675" t="s">
        <v>2049</v>
      </c>
      <c r="D32" s="701"/>
      <c r="E32" s="702"/>
      <c r="F32" s="703"/>
      <c r="G32" s="678">
        <f>SUBTOTAL(9,G33:G63)</f>
        <v>0</v>
      </c>
      <c r="H32" s="699"/>
    </row>
    <row r="33" spans="1:8" ht="12.75" outlineLevel="1">
      <c r="A33" s="673">
        <v>1</v>
      </c>
      <c r="B33" s="700"/>
      <c r="C33" s="681" t="s">
        <v>2050</v>
      </c>
      <c r="D33" s="682" t="s">
        <v>844</v>
      </c>
      <c r="E33" s="682">
        <v>7</v>
      </c>
      <c r="F33" s="694"/>
      <c r="G33" s="683">
        <f>SUM(E33*F33)</f>
        <v>0</v>
      </c>
      <c r="H33" s="699"/>
    </row>
    <row r="34" spans="1:8" ht="12.75" outlineLevel="1">
      <c r="A34" s="673">
        <v>2</v>
      </c>
      <c r="B34" s="700"/>
      <c r="C34" s="681" t="s">
        <v>2051</v>
      </c>
      <c r="D34" s="682" t="s">
        <v>844</v>
      </c>
      <c r="E34" s="682">
        <v>1</v>
      </c>
      <c r="F34" s="694"/>
      <c r="G34" s="683">
        <f t="shared" ref="G34:G62" si="2">SUM(E34*F34)</f>
        <v>0</v>
      </c>
      <c r="H34" s="699"/>
    </row>
    <row r="35" spans="1:8" ht="12.75" outlineLevel="1">
      <c r="A35" s="673">
        <v>3</v>
      </c>
      <c r="B35" s="700"/>
      <c r="C35" s="681" t="s">
        <v>2052</v>
      </c>
      <c r="D35" s="682" t="s">
        <v>844</v>
      </c>
      <c r="E35" s="682">
        <v>1</v>
      </c>
      <c r="F35" s="694"/>
      <c r="G35" s="683">
        <f t="shared" si="2"/>
        <v>0</v>
      </c>
      <c r="H35" s="704"/>
    </row>
    <row r="36" spans="1:8" ht="12.75" outlineLevel="1">
      <c r="A36" s="673">
        <v>4</v>
      </c>
      <c r="B36" s="700"/>
      <c r="C36" s="681" t="s">
        <v>2053</v>
      </c>
      <c r="D36" s="682" t="s">
        <v>844</v>
      </c>
      <c r="E36" s="682">
        <v>1</v>
      </c>
      <c r="F36" s="694"/>
      <c r="G36" s="683">
        <f t="shared" si="2"/>
        <v>0</v>
      </c>
      <c r="H36" s="704"/>
    </row>
    <row r="37" spans="1:8" ht="12.75" outlineLevel="1">
      <c r="A37" s="673">
        <v>5</v>
      </c>
      <c r="B37" s="700"/>
      <c r="C37" s="681" t="s">
        <v>2054</v>
      </c>
      <c r="D37" s="682" t="s">
        <v>844</v>
      </c>
      <c r="E37" s="682">
        <v>3</v>
      </c>
      <c r="F37" s="694"/>
      <c r="G37" s="683">
        <f t="shared" si="2"/>
        <v>0</v>
      </c>
      <c r="H37" s="704"/>
    </row>
    <row r="38" spans="1:8" ht="12.75" outlineLevel="1">
      <c r="A38" s="673">
        <v>6</v>
      </c>
      <c r="B38" s="700"/>
      <c r="C38" s="681" t="s">
        <v>2055</v>
      </c>
      <c r="D38" s="682" t="s">
        <v>844</v>
      </c>
      <c r="E38" s="682">
        <v>1</v>
      </c>
      <c r="F38" s="694"/>
      <c r="G38" s="683">
        <f t="shared" si="2"/>
        <v>0</v>
      </c>
      <c r="H38" s="699"/>
    </row>
    <row r="39" spans="1:8" ht="12.75" outlineLevel="1">
      <c r="A39" s="673" t="s">
        <v>1675</v>
      </c>
      <c r="B39" s="700"/>
      <c r="C39" s="681" t="s">
        <v>2056</v>
      </c>
      <c r="D39" s="682" t="s">
        <v>844</v>
      </c>
      <c r="E39" s="682">
        <v>3</v>
      </c>
      <c r="F39" s="694"/>
      <c r="G39" s="683">
        <f t="shared" si="2"/>
        <v>0</v>
      </c>
      <c r="H39" s="699"/>
    </row>
    <row r="40" spans="1:8" ht="12.75" outlineLevel="1">
      <c r="A40" s="673">
        <v>8</v>
      </c>
      <c r="B40" s="700"/>
      <c r="C40" s="681" t="s">
        <v>2057</v>
      </c>
      <c r="D40" s="682" t="s">
        <v>844</v>
      </c>
      <c r="E40" s="682">
        <v>2</v>
      </c>
      <c r="F40" s="694"/>
      <c r="G40" s="683">
        <f t="shared" si="2"/>
        <v>0</v>
      </c>
      <c r="H40" s="699"/>
    </row>
    <row r="41" spans="1:8" ht="12.75" outlineLevel="1">
      <c r="A41" s="673">
        <v>9</v>
      </c>
      <c r="B41" s="700"/>
      <c r="C41" s="681" t="s">
        <v>2058</v>
      </c>
      <c r="D41" s="682" t="s">
        <v>844</v>
      </c>
      <c r="E41" s="682">
        <v>1</v>
      </c>
      <c r="F41" s="694"/>
      <c r="G41" s="683">
        <f t="shared" si="2"/>
        <v>0</v>
      </c>
      <c r="H41" s="699"/>
    </row>
    <row r="42" spans="1:8" ht="12.75" outlineLevel="1">
      <c r="A42" s="673">
        <v>10</v>
      </c>
      <c r="B42" s="700"/>
      <c r="C42" s="681" t="s">
        <v>2059</v>
      </c>
      <c r="D42" s="682" t="s">
        <v>844</v>
      </c>
      <c r="E42" s="682">
        <v>2</v>
      </c>
      <c r="F42" s="694"/>
      <c r="G42" s="683">
        <f t="shared" si="2"/>
        <v>0</v>
      </c>
      <c r="H42" s="699"/>
    </row>
    <row r="43" spans="1:8" ht="12.75" outlineLevel="1">
      <c r="A43" s="673">
        <v>11</v>
      </c>
      <c r="B43" s="700"/>
      <c r="C43" s="681" t="s">
        <v>2060</v>
      </c>
      <c r="D43" s="682" t="s">
        <v>844</v>
      </c>
      <c r="E43" s="682">
        <v>1</v>
      </c>
      <c r="F43" s="694"/>
      <c r="G43" s="683">
        <f t="shared" si="2"/>
        <v>0</v>
      </c>
      <c r="H43" s="699"/>
    </row>
    <row r="44" spans="1:8" ht="12.75" outlineLevel="1">
      <c r="A44" s="673" t="s">
        <v>1686</v>
      </c>
      <c r="B44" s="700"/>
      <c r="C44" s="681" t="s">
        <v>2061</v>
      </c>
      <c r="D44" s="682" t="s">
        <v>844</v>
      </c>
      <c r="E44" s="682">
        <v>1</v>
      </c>
      <c r="F44" s="694"/>
      <c r="G44" s="683">
        <f t="shared" si="2"/>
        <v>0</v>
      </c>
      <c r="H44" s="699"/>
    </row>
    <row r="45" spans="1:8" ht="12.75" outlineLevel="1">
      <c r="A45" s="673" t="s">
        <v>1688</v>
      </c>
      <c r="B45" s="700"/>
      <c r="C45" s="681" t="s">
        <v>2062</v>
      </c>
      <c r="D45" s="682" t="s">
        <v>844</v>
      </c>
      <c r="E45" s="682">
        <v>2</v>
      </c>
      <c r="F45" s="694"/>
      <c r="G45" s="683">
        <f t="shared" si="2"/>
        <v>0</v>
      </c>
      <c r="H45" s="699"/>
    </row>
    <row r="46" spans="1:8" ht="12.75" outlineLevel="1">
      <c r="A46" s="673" t="s">
        <v>1690</v>
      </c>
      <c r="B46" s="700"/>
      <c r="C46" s="681" t="s">
        <v>2063</v>
      </c>
      <c r="D46" s="682" t="s">
        <v>844</v>
      </c>
      <c r="E46" s="682">
        <v>1</v>
      </c>
      <c r="F46" s="694"/>
      <c r="G46" s="683">
        <f t="shared" si="2"/>
        <v>0</v>
      </c>
      <c r="H46" s="699"/>
    </row>
    <row r="47" spans="1:8" ht="12.75" outlineLevel="1">
      <c r="A47" s="673" t="s">
        <v>1692</v>
      </c>
      <c r="B47" s="705"/>
      <c r="C47" s="681" t="s">
        <v>2064</v>
      </c>
      <c r="D47" s="682" t="s">
        <v>844</v>
      </c>
      <c r="E47" s="682">
        <v>2</v>
      </c>
      <c r="F47" s="694"/>
      <c r="G47" s="683">
        <f t="shared" si="2"/>
        <v>0</v>
      </c>
      <c r="H47" s="699"/>
    </row>
    <row r="48" spans="1:8" ht="12.75" outlineLevel="1">
      <c r="A48" s="673" t="s">
        <v>1694</v>
      </c>
      <c r="B48" s="705"/>
      <c r="C48" s="681" t="s">
        <v>2065</v>
      </c>
      <c r="D48" s="682" t="s">
        <v>844</v>
      </c>
      <c r="E48" s="682">
        <v>3</v>
      </c>
      <c r="F48" s="694"/>
      <c r="G48" s="683">
        <f t="shared" si="2"/>
        <v>0</v>
      </c>
      <c r="H48" s="699"/>
    </row>
    <row r="49" spans="1:8" ht="12.75" outlineLevel="1">
      <c r="A49" s="673" t="s">
        <v>1696</v>
      </c>
      <c r="B49" s="705"/>
      <c r="C49" s="681" t="s">
        <v>2066</v>
      </c>
      <c r="D49" s="682" t="s">
        <v>844</v>
      </c>
      <c r="E49" s="682">
        <v>2</v>
      </c>
      <c r="F49" s="694"/>
      <c r="G49" s="683">
        <f t="shared" si="2"/>
        <v>0</v>
      </c>
      <c r="H49" s="699"/>
    </row>
    <row r="50" spans="1:8" ht="12.75" outlineLevel="1">
      <c r="A50" s="673" t="s">
        <v>1699</v>
      </c>
      <c r="B50" s="705"/>
      <c r="C50" s="681" t="s">
        <v>2067</v>
      </c>
      <c r="D50" s="682" t="s">
        <v>844</v>
      </c>
      <c r="E50" s="682">
        <v>2</v>
      </c>
      <c r="F50" s="694"/>
      <c r="G50" s="683">
        <f t="shared" si="2"/>
        <v>0</v>
      </c>
      <c r="H50" s="699"/>
    </row>
    <row r="51" spans="1:8" ht="12.75" outlineLevel="1">
      <c r="A51" s="673" t="s">
        <v>1701</v>
      </c>
      <c r="B51" s="705"/>
      <c r="C51" s="681" t="s">
        <v>2068</v>
      </c>
      <c r="D51" s="682" t="s">
        <v>844</v>
      </c>
      <c r="E51" s="682">
        <v>2</v>
      </c>
      <c r="F51" s="694"/>
      <c r="G51" s="683">
        <f t="shared" si="2"/>
        <v>0</v>
      </c>
      <c r="H51" s="699"/>
    </row>
    <row r="52" spans="1:8" ht="12.75" outlineLevel="1">
      <c r="A52" s="673" t="s">
        <v>1703</v>
      </c>
      <c r="B52" s="705"/>
      <c r="C52" s="681" t="s">
        <v>2069</v>
      </c>
      <c r="D52" s="682" t="s">
        <v>844</v>
      </c>
      <c r="E52" s="682">
        <v>2</v>
      </c>
      <c r="F52" s="694"/>
      <c r="G52" s="683">
        <f t="shared" si="2"/>
        <v>0</v>
      </c>
      <c r="H52" s="699"/>
    </row>
    <row r="53" spans="1:8" ht="12.75" outlineLevel="1">
      <c r="A53" s="673" t="s">
        <v>1760</v>
      </c>
      <c r="B53" s="705"/>
      <c r="C53" s="681" t="s">
        <v>2070</v>
      </c>
      <c r="D53" s="682" t="s">
        <v>844</v>
      </c>
      <c r="E53" s="682">
        <v>1</v>
      </c>
      <c r="F53" s="694"/>
      <c r="G53" s="683">
        <f t="shared" si="2"/>
        <v>0</v>
      </c>
      <c r="H53" s="699"/>
    </row>
    <row r="54" spans="1:8" ht="12.75" outlineLevel="1">
      <c r="A54" s="673" t="s">
        <v>1762</v>
      </c>
      <c r="B54" s="705"/>
      <c r="C54" s="681" t="s">
        <v>2071</v>
      </c>
      <c r="D54" s="682" t="s">
        <v>844</v>
      </c>
      <c r="E54" s="682">
        <v>1</v>
      </c>
      <c r="F54" s="694"/>
      <c r="G54" s="683">
        <f t="shared" si="2"/>
        <v>0</v>
      </c>
      <c r="H54" s="699"/>
    </row>
    <row r="55" spans="1:8" ht="12.75" outlineLevel="1">
      <c r="A55" s="673" t="s">
        <v>1764</v>
      </c>
      <c r="B55" s="705"/>
      <c r="C55" s="681" t="s">
        <v>2072</v>
      </c>
      <c r="D55" s="682" t="s">
        <v>844</v>
      </c>
      <c r="E55" s="682">
        <v>1</v>
      </c>
      <c r="F55" s="694"/>
      <c r="G55" s="683">
        <f t="shared" si="2"/>
        <v>0</v>
      </c>
      <c r="H55" s="699"/>
    </row>
    <row r="56" spans="1:8" ht="12.75" outlineLevel="1">
      <c r="A56" s="673" t="s">
        <v>1766</v>
      </c>
      <c r="B56" s="705"/>
      <c r="C56" s="681" t="s">
        <v>2073</v>
      </c>
      <c r="D56" s="682" t="s">
        <v>844</v>
      </c>
      <c r="E56" s="682">
        <v>1</v>
      </c>
      <c r="F56" s="694"/>
      <c r="G56" s="683">
        <f t="shared" si="2"/>
        <v>0</v>
      </c>
      <c r="H56" s="699"/>
    </row>
    <row r="57" spans="1:8" ht="12.75" outlineLevel="1">
      <c r="A57" s="673" t="s">
        <v>1768</v>
      </c>
      <c r="B57" s="705"/>
      <c r="C57" s="681" t="s">
        <v>2074</v>
      </c>
      <c r="D57" s="682" t="s">
        <v>844</v>
      </c>
      <c r="E57" s="682">
        <v>1</v>
      </c>
      <c r="F57" s="694"/>
      <c r="G57" s="683">
        <f t="shared" si="2"/>
        <v>0</v>
      </c>
      <c r="H57" s="699"/>
    </row>
    <row r="58" spans="1:8" ht="12.75" outlineLevel="1">
      <c r="A58" s="673" t="s">
        <v>1770</v>
      </c>
      <c r="B58" s="705"/>
      <c r="C58" s="681" t="s">
        <v>2075</v>
      </c>
      <c r="D58" s="682" t="s">
        <v>844</v>
      </c>
      <c r="E58" s="682">
        <v>2</v>
      </c>
      <c r="F58" s="694"/>
      <c r="G58" s="683">
        <f t="shared" si="2"/>
        <v>0</v>
      </c>
      <c r="H58" s="699"/>
    </row>
    <row r="59" spans="1:8" ht="12.75" outlineLevel="1">
      <c r="A59" s="673" t="s">
        <v>1772</v>
      </c>
      <c r="B59" s="705"/>
      <c r="C59" s="681" t="s">
        <v>2076</v>
      </c>
      <c r="D59" s="682" t="s">
        <v>844</v>
      </c>
      <c r="E59" s="682">
        <v>30</v>
      </c>
      <c r="F59" s="694"/>
      <c r="G59" s="683">
        <f t="shared" si="2"/>
        <v>0</v>
      </c>
      <c r="H59" s="699"/>
    </row>
    <row r="60" spans="1:8" ht="12.75" outlineLevel="1">
      <c r="A60" s="673" t="s">
        <v>1774</v>
      </c>
      <c r="B60" s="705"/>
      <c r="C60" s="681" t="s">
        <v>2077</v>
      </c>
      <c r="D60" s="682" t="s">
        <v>844</v>
      </c>
      <c r="E60" s="682">
        <v>2</v>
      </c>
      <c r="F60" s="694"/>
      <c r="G60" s="683">
        <f t="shared" si="2"/>
        <v>0</v>
      </c>
      <c r="H60" s="699"/>
    </row>
    <row r="61" spans="1:8" ht="12.75" outlineLevel="1">
      <c r="A61" s="673" t="s">
        <v>1776</v>
      </c>
      <c r="B61" s="705"/>
      <c r="C61" s="681" t="s">
        <v>2078</v>
      </c>
      <c r="D61" s="682" t="s">
        <v>844</v>
      </c>
      <c r="E61" s="682">
        <v>2</v>
      </c>
      <c r="F61" s="694"/>
      <c r="G61" s="683">
        <f t="shared" si="2"/>
        <v>0</v>
      </c>
      <c r="H61" s="699"/>
    </row>
    <row r="62" spans="1:8" ht="12.75" outlineLevel="1">
      <c r="A62" s="673" t="s">
        <v>1778</v>
      </c>
      <c r="B62" s="705"/>
      <c r="C62" s="681" t="s">
        <v>2079</v>
      </c>
      <c r="D62" s="682" t="s">
        <v>844</v>
      </c>
      <c r="E62" s="682">
        <v>1</v>
      </c>
      <c r="F62" s="694"/>
      <c r="G62" s="683">
        <f t="shared" si="2"/>
        <v>0</v>
      </c>
      <c r="H62" s="699"/>
    </row>
    <row r="63" spans="1:8" ht="12.75" outlineLevel="1">
      <c r="A63" s="673"/>
      <c r="B63" s="705"/>
      <c r="C63" s="681"/>
      <c r="D63" s="682"/>
      <c r="E63" s="682"/>
      <c r="F63" s="694"/>
      <c r="G63" s="683"/>
      <c r="H63" s="699"/>
    </row>
    <row r="64" spans="1:8">
      <c r="A64" s="673"/>
      <c r="B64" s="705"/>
      <c r="C64" s="706"/>
      <c r="D64" s="707"/>
      <c r="E64" s="708"/>
      <c r="F64" s="694"/>
      <c r="G64" s="683"/>
      <c r="H64" s="699"/>
    </row>
    <row r="65" spans="1:8">
      <c r="A65" s="673"/>
      <c r="B65" s="700"/>
      <c r="C65" s="675" t="s">
        <v>2080</v>
      </c>
      <c r="D65" s="701"/>
      <c r="E65" s="702"/>
      <c r="F65" s="694"/>
      <c r="G65" s="678">
        <f>SUBTOTAL(9,G66:G67)</f>
        <v>0</v>
      </c>
      <c r="H65" s="699"/>
    </row>
    <row r="66" spans="1:8" ht="12.75" outlineLevel="1">
      <c r="A66" s="673">
        <v>1</v>
      </c>
      <c r="B66" s="705"/>
      <c r="C66" s="681" t="s">
        <v>2081</v>
      </c>
      <c r="D66" s="682" t="s">
        <v>844</v>
      </c>
      <c r="E66" s="682">
        <v>111</v>
      </c>
      <c r="F66" s="709"/>
      <c r="G66" s="683">
        <f>SUM(E66*F66)</f>
        <v>0</v>
      </c>
      <c r="H66" s="699"/>
    </row>
    <row r="67" spans="1:8">
      <c r="A67" s="673"/>
      <c r="B67" s="705"/>
      <c r="C67" s="706"/>
      <c r="D67" s="707"/>
      <c r="E67" s="708"/>
      <c r="F67" s="710"/>
      <c r="G67" s="683"/>
      <c r="H67" s="699"/>
    </row>
    <row r="68" spans="1:8">
      <c r="A68" s="673"/>
      <c r="B68" s="711"/>
      <c r="C68" s="712" t="s">
        <v>2082</v>
      </c>
      <c r="D68" s="713"/>
      <c r="E68" s="714"/>
      <c r="F68" s="715"/>
      <c r="G68" s="678">
        <f>SUBTOTAL(9,G69:G79)</f>
        <v>0</v>
      </c>
      <c r="H68" s="699"/>
    </row>
    <row r="69" spans="1:8" ht="12.75" outlineLevel="1">
      <c r="A69" s="673">
        <v>1</v>
      </c>
      <c r="B69" s="705"/>
      <c r="C69" s="681" t="s">
        <v>2083</v>
      </c>
      <c r="D69" s="682" t="s">
        <v>450</v>
      </c>
      <c r="E69" s="682">
        <v>2590</v>
      </c>
      <c r="F69" s="710"/>
      <c r="G69" s="683">
        <f t="shared" ref="G69:G78" si="3">SUM(E69*F69)</f>
        <v>0</v>
      </c>
      <c r="H69" s="699"/>
    </row>
    <row r="70" spans="1:8" ht="12.75" outlineLevel="1">
      <c r="A70" s="673">
        <v>2</v>
      </c>
      <c r="B70" s="705"/>
      <c r="C70" s="681" t="s">
        <v>2084</v>
      </c>
      <c r="D70" s="682" t="s">
        <v>450</v>
      </c>
      <c r="E70" s="682">
        <v>740</v>
      </c>
      <c r="F70" s="710"/>
      <c r="G70" s="683">
        <f t="shared" si="3"/>
        <v>0</v>
      </c>
      <c r="H70" s="699"/>
    </row>
    <row r="71" spans="1:8" ht="12.75" outlineLevel="1">
      <c r="A71" s="673">
        <v>3</v>
      </c>
      <c r="B71" s="705"/>
      <c r="C71" s="681" t="s">
        <v>2085</v>
      </c>
      <c r="D71" s="682" t="s">
        <v>450</v>
      </c>
      <c r="E71" s="682">
        <v>610</v>
      </c>
      <c r="F71" s="710"/>
      <c r="G71" s="683">
        <f t="shared" si="3"/>
        <v>0</v>
      </c>
      <c r="H71" s="699"/>
    </row>
    <row r="72" spans="1:8" ht="12.75" outlineLevel="1">
      <c r="A72" s="673">
        <v>4</v>
      </c>
      <c r="B72" s="705"/>
      <c r="C72" s="681" t="s">
        <v>2086</v>
      </c>
      <c r="D72" s="682" t="s">
        <v>450</v>
      </c>
      <c r="E72" s="682">
        <v>60</v>
      </c>
      <c r="F72" s="710"/>
      <c r="G72" s="683">
        <f t="shared" si="3"/>
        <v>0</v>
      </c>
      <c r="H72" s="699"/>
    </row>
    <row r="73" spans="1:8" ht="12.75" outlineLevel="1">
      <c r="A73" s="673">
        <v>5</v>
      </c>
      <c r="B73" s="705"/>
      <c r="C73" s="681" t="s">
        <v>2087</v>
      </c>
      <c r="D73" s="682" t="s">
        <v>450</v>
      </c>
      <c r="E73" s="682">
        <v>420</v>
      </c>
      <c r="F73" s="710"/>
      <c r="G73" s="683">
        <f t="shared" si="3"/>
        <v>0</v>
      </c>
      <c r="H73" s="699"/>
    </row>
    <row r="74" spans="1:8" ht="12.75" outlineLevel="1">
      <c r="A74" s="673"/>
      <c r="B74" s="705"/>
      <c r="C74" s="681" t="s">
        <v>2088</v>
      </c>
      <c r="D74" s="682" t="s">
        <v>450</v>
      </c>
      <c r="E74" s="682">
        <v>280</v>
      </c>
      <c r="F74" s="710"/>
      <c r="G74" s="683">
        <f t="shared" si="3"/>
        <v>0</v>
      </c>
      <c r="H74" s="699"/>
    </row>
    <row r="75" spans="1:8" ht="12.75" outlineLevel="1">
      <c r="A75" s="673">
        <v>6</v>
      </c>
      <c r="B75" s="705"/>
      <c r="C75" s="681" t="s">
        <v>2089</v>
      </c>
      <c r="D75" s="682" t="s">
        <v>450</v>
      </c>
      <c r="E75" s="682">
        <v>260</v>
      </c>
      <c r="F75" s="710"/>
      <c r="G75" s="683">
        <f t="shared" si="3"/>
        <v>0</v>
      </c>
      <c r="H75" s="699"/>
    </row>
    <row r="76" spans="1:8" ht="12.75" outlineLevel="1">
      <c r="A76" s="673">
        <v>7</v>
      </c>
      <c r="B76" s="705"/>
      <c r="C76" s="681" t="s">
        <v>2090</v>
      </c>
      <c r="D76" s="682" t="s">
        <v>450</v>
      </c>
      <c r="E76" s="682">
        <v>120</v>
      </c>
      <c r="F76" s="710"/>
      <c r="G76" s="683">
        <f t="shared" si="3"/>
        <v>0</v>
      </c>
      <c r="H76" s="699"/>
    </row>
    <row r="77" spans="1:8" ht="12.75" outlineLevel="1">
      <c r="A77" s="673" t="s">
        <v>1677</v>
      </c>
      <c r="B77" s="705"/>
      <c r="C77" s="681" t="s">
        <v>2091</v>
      </c>
      <c r="D77" s="682" t="s">
        <v>450</v>
      </c>
      <c r="E77" s="682">
        <v>360</v>
      </c>
      <c r="F77" s="710"/>
      <c r="G77" s="683">
        <f t="shared" si="3"/>
        <v>0</v>
      </c>
      <c r="H77" s="699"/>
    </row>
    <row r="78" spans="1:8" ht="12.75" outlineLevel="1">
      <c r="A78" s="673" t="s">
        <v>1680</v>
      </c>
      <c r="B78" s="705"/>
      <c r="C78" s="681" t="s">
        <v>2092</v>
      </c>
      <c r="D78" s="682" t="s">
        <v>450</v>
      </c>
      <c r="E78" s="682">
        <v>15</v>
      </c>
      <c r="F78" s="710"/>
      <c r="G78" s="683">
        <f t="shared" si="3"/>
        <v>0</v>
      </c>
      <c r="H78" s="699"/>
    </row>
    <row r="79" spans="1:8">
      <c r="A79" s="673"/>
      <c r="B79" s="686"/>
      <c r="C79" s="696"/>
      <c r="D79" s="687"/>
      <c r="E79" s="688"/>
      <c r="F79" s="697"/>
      <c r="G79" s="698"/>
      <c r="H79" s="699"/>
    </row>
    <row r="80" spans="1:8">
      <c r="A80" s="673"/>
      <c r="B80" s="711"/>
      <c r="C80" s="675" t="s">
        <v>658</v>
      </c>
      <c r="D80" s="713"/>
      <c r="E80" s="714"/>
      <c r="F80" s="715"/>
      <c r="G80" s="678">
        <f>SUBTOTAL(9,G81:G101)</f>
        <v>0</v>
      </c>
      <c r="H80" s="699"/>
    </row>
    <row r="81" spans="1:8" ht="12.75" outlineLevel="1">
      <c r="A81" s="673">
        <v>1</v>
      </c>
      <c r="B81" s="705"/>
      <c r="C81" s="681" t="s">
        <v>2093</v>
      </c>
      <c r="D81" s="682" t="s">
        <v>662</v>
      </c>
      <c r="E81" s="682">
        <v>1</v>
      </c>
      <c r="F81" s="716"/>
      <c r="G81" s="683">
        <f>SUM(E81*F81)</f>
        <v>0</v>
      </c>
      <c r="H81" s="699"/>
    </row>
    <row r="82" spans="1:8" ht="12.75" outlineLevel="1">
      <c r="A82" s="673">
        <v>2</v>
      </c>
      <c r="B82" s="705"/>
      <c r="C82" s="681" t="s">
        <v>2094</v>
      </c>
      <c r="D82" s="682" t="s">
        <v>662</v>
      </c>
      <c r="E82" s="682">
        <v>1</v>
      </c>
      <c r="F82" s="716"/>
      <c r="G82" s="683">
        <f t="shared" ref="G82:G97" si="4">SUM(E82*F82)</f>
        <v>0</v>
      </c>
      <c r="H82" s="699"/>
    </row>
    <row r="83" spans="1:8" ht="12.75" outlineLevel="1">
      <c r="A83" s="673">
        <v>3</v>
      </c>
      <c r="B83" s="705"/>
      <c r="C83" s="696" t="s">
        <v>2095</v>
      </c>
      <c r="D83" s="682" t="s">
        <v>662</v>
      </c>
      <c r="E83" s="682">
        <v>1</v>
      </c>
      <c r="F83" s="716"/>
      <c r="G83" s="683">
        <f t="shared" si="4"/>
        <v>0</v>
      </c>
      <c r="H83" s="699"/>
    </row>
    <row r="84" spans="1:8" ht="12.75" outlineLevel="1">
      <c r="A84" s="673">
        <v>4</v>
      </c>
      <c r="B84" s="705"/>
      <c r="C84" s="696" t="s">
        <v>2096</v>
      </c>
      <c r="D84" s="682" t="s">
        <v>662</v>
      </c>
      <c r="E84" s="682">
        <v>1</v>
      </c>
      <c r="F84" s="716"/>
      <c r="G84" s="683">
        <f t="shared" si="4"/>
        <v>0</v>
      </c>
      <c r="H84" s="699"/>
    </row>
    <row r="85" spans="1:8" ht="12.75" outlineLevel="1">
      <c r="A85" s="673">
        <v>5</v>
      </c>
      <c r="B85" s="705"/>
      <c r="C85" s="681" t="s">
        <v>2097</v>
      </c>
      <c r="D85" s="682" t="s">
        <v>662</v>
      </c>
      <c r="E85" s="682">
        <v>1</v>
      </c>
      <c r="F85" s="716"/>
      <c r="G85" s="683">
        <f t="shared" si="4"/>
        <v>0</v>
      </c>
      <c r="H85" s="699"/>
    </row>
    <row r="86" spans="1:8" ht="12.75" outlineLevel="1">
      <c r="A86" s="673">
        <v>6</v>
      </c>
      <c r="B86" s="705"/>
      <c r="C86" s="681" t="s">
        <v>2098</v>
      </c>
      <c r="D86" s="682" t="s">
        <v>662</v>
      </c>
      <c r="E86" s="682">
        <v>1</v>
      </c>
      <c r="F86" s="716"/>
      <c r="G86" s="683">
        <f t="shared" si="4"/>
        <v>0</v>
      </c>
      <c r="H86" s="699"/>
    </row>
    <row r="87" spans="1:8" ht="12.75" outlineLevel="1">
      <c r="A87" s="673">
        <v>7</v>
      </c>
      <c r="B87" s="705"/>
      <c r="C87" s="681" t="s">
        <v>2099</v>
      </c>
      <c r="D87" s="682" t="s">
        <v>662</v>
      </c>
      <c r="E87" s="682">
        <v>1</v>
      </c>
      <c r="F87" s="716"/>
      <c r="G87" s="683">
        <f t="shared" si="4"/>
        <v>0</v>
      </c>
      <c r="H87" s="699"/>
    </row>
    <row r="88" spans="1:8" ht="12.75" outlineLevel="1">
      <c r="A88" s="673">
        <v>8</v>
      </c>
      <c r="B88" s="705"/>
      <c r="C88" s="681" t="s">
        <v>2100</v>
      </c>
      <c r="D88" s="682" t="s">
        <v>662</v>
      </c>
      <c r="E88" s="682">
        <v>1</v>
      </c>
      <c r="F88" s="716"/>
      <c r="G88" s="683">
        <f t="shared" si="4"/>
        <v>0</v>
      </c>
      <c r="H88" s="699"/>
    </row>
    <row r="89" spans="1:8" ht="12.75" outlineLevel="1">
      <c r="A89" s="673">
        <v>9</v>
      </c>
      <c r="B89" s="705"/>
      <c r="C89" s="681" t="s">
        <v>2101</v>
      </c>
      <c r="D89" s="682" t="s">
        <v>662</v>
      </c>
      <c r="E89" s="682">
        <v>1</v>
      </c>
      <c r="F89" s="716"/>
      <c r="G89" s="683">
        <f t="shared" si="4"/>
        <v>0</v>
      </c>
      <c r="H89" s="699"/>
    </row>
    <row r="90" spans="1:8" ht="12.75" outlineLevel="1">
      <c r="A90" s="673">
        <v>10</v>
      </c>
      <c r="B90" s="705"/>
      <c r="C90" s="681" t="s">
        <v>2102</v>
      </c>
      <c r="D90" s="682" t="s">
        <v>662</v>
      </c>
      <c r="E90" s="682">
        <v>1</v>
      </c>
      <c r="F90" s="716"/>
      <c r="G90" s="683">
        <f t="shared" si="4"/>
        <v>0</v>
      </c>
      <c r="H90" s="699"/>
    </row>
    <row r="91" spans="1:8" ht="12.75" outlineLevel="1">
      <c r="A91" s="673">
        <v>11</v>
      </c>
      <c r="B91" s="705"/>
      <c r="C91" s="681" t="s">
        <v>2103</v>
      </c>
      <c r="D91" s="682" t="s">
        <v>662</v>
      </c>
      <c r="E91" s="682">
        <v>1</v>
      </c>
      <c r="F91" s="716"/>
      <c r="G91" s="683">
        <f t="shared" si="4"/>
        <v>0</v>
      </c>
      <c r="H91" s="699"/>
    </row>
    <row r="92" spans="1:8" ht="12.75" outlineLevel="1">
      <c r="A92" s="673" t="s">
        <v>1686</v>
      </c>
      <c r="B92" s="705"/>
      <c r="C92" s="681" t="s">
        <v>2104</v>
      </c>
      <c r="D92" s="682" t="s">
        <v>662</v>
      </c>
      <c r="E92" s="682">
        <v>1</v>
      </c>
      <c r="F92" s="716"/>
      <c r="G92" s="683">
        <f t="shared" si="4"/>
        <v>0</v>
      </c>
      <c r="H92" s="699"/>
    </row>
    <row r="93" spans="1:8" ht="12.75" outlineLevel="1">
      <c r="A93" s="673" t="s">
        <v>1688</v>
      </c>
      <c r="B93" s="705"/>
      <c r="C93" s="681" t="s">
        <v>2105</v>
      </c>
      <c r="D93" s="682" t="s">
        <v>662</v>
      </c>
      <c r="E93" s="682">
        <v>1</v>
      </c>
      <c r="F93" s="716"/>
      <c r="G93" s="683">
        <f t="shared" si="4"/>
        <v>0</v>
      </c>
      <c r="H93" s="699"/>
    </row>
    <row r="94" spans="1:8" ht="12.75" outlineLevel="1">
      <c r="A94" s="673" t="s">
        <v>1690</v>
      </c>
      <c r="B94" s="705"/>
      <c r="C94" s="681" t="s">
        <v>2106</v>
      </c>
      <c r="D94" s="682" t="s">
        <v>662</v>
      </c>
      <c r="E94" s="682">
        <v>1</v>
      </c>
      <c r="F94" s="716"/>
      <c r="G94" s="683">
        <f t="shared" si="4"/>
        <v>0</v>
      </c>
      <c r="H94" s="699"/>
    </row>
    <row r="95" spans="1:8" ht="12.75" outlineLevel="1">
      <c r="A95" s="673" t="s">
        <v>1692</v>
      </c>
      <c r="B95" s="705"/>
      <c r="C95" s="681" t="s">
        <v>2107</v>
      </c>
      <c r="D95" s="682" t="s">
        <v>662</v>
      </c>
      <c r="E95" s="682">
        <v>1</v>
      </c>
      <c r="F95" s="716"/>
      <c r="G95" s="683">
        <f t="shared" si="4"/>
        <v>0</v>
      </c>
      <c r="H95" s="699"/>
    </row>
    <row r="96" spans="1:8" ht="12.75" outlineLevel="1">
      <c r="A96" s="673" t="s">
        <v>1694</v>
      </c>
      <c r="B96" s="705"/>
      <c r="C96" s="681" t="s">
        <v>2108</v>
      </c>
      <c r="D96" s="682" t="s">
        <v>662</v>
      </c>
      <c r="E96" s="682">
        <v>1</v>
      </c>
      <c r="F96" s="716"/>
      <c r="G96" s="683">
        <f t="shared" si="4"/>
        <v>0</v>
      </c>
      <c r="H96" s="699"/>
    </row>
    <row r="97" spans="1:8" ht="12.75" outlineLevel="1">
      <c r="A97" s="673" t="s">
        <v>1696</v>
      </c>
      <c r="B97" s="705"/>
      <c r="C97" s="681" t="s">
        <v>2109</v>
      </c>
      <c r="D97" s="682" t="s">
        <v>2110</v>
      </c>
      <c r="E97" s="682">
        <v>72</v>
      </c>
      <c r="F97" s="716"/>
      <c r="G97" s="683">
        <f t="shared" si="4"/>
        <v>0</v>
      </c>
      <c r="H97" s="699"/>
    </row>
    <row r="98" spans="1:8" ht="12.75" outlineLevel="1">
      <c r="B98" s="718"/>
      <c r="F98" s="722"/>
      <c r="G98" s="723"/>
    </row>
    <row r="99" spans="1:8" ht="12.75" outlineLevel="1">
      <c r="B99" s="718"/>
      <c r="F99" s="722"/>
      <c r="G99" s="723"/>
    </row>
    <row r="100" spans="1:8" ht="12.75" outlineLevel="1">
      <c r="B100" s="718"/>
      <c r="F100" s="722"/>
      <c r="G100" s="723"/>
    </row>
    <row r="101" spans="1:8" ht="12.75" outlineLevel="1">
      <c r="B101" s="718"/>
      <c r="F101" s="722"/>
      <c r="G101" s="723"/>
    </row>
    <row r="102" spans="1:8" outlineLevel="1">
      <c r="B102" s="718"/>
    </row>
  </sheetData>
  <mergeCells count="2">
    <mergeCell ref="A2:H2"/>
    <mergeCell ref="C4:F4"/>
  </mergeCells>
  <pageMargins left="0.39370078740157483" right="0.39370078740157483" top="0.59055118110236227" bottom="0.59055118110236227" header="0.39370078740157483" footer="0.39370078740157483"/>
  <pageSetup paperSize="9" scale="58" fitToHeight="0" orientation="portrait" horizontalDpi="300" verticalDpi="300" r:id="rId1"/>
  <headerFooter alignWithMargins="0">
    <oddFooter>&amp;C&amp;8&amp;P z &amp;N&amp;R&amp;8&amp;D</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H192"/>
  <sheetViews>
    <sheetView showGridLines="0" workbookViewId="0"/>
  </sheetViews>
  <sheetFormatPr defaultRowHeight="11.25"/>
  <cols>
    <col min="1" max="1" width="8.33203125" customWidth="1"/>
    <col min="2" max="2" width="1.6640625" customWidth="1"/>
    <col min="3" max="3" width="25" customWidth="1"/>
    <col min="4" max="4" width="75.83203125" customWidth="1"/>
    <col min="5" max="5" width="13.33203125" customWidth="1"/>
    <col min="6" max="6" width="20" customWidth="1"/>
    <col min="7" max="7" width="1.6640625" customWidth="1"/>
    <col min="8" max="8" width="8.33203125" customWidth="1"/>
  </cols>
  <sheetData>
    <row r="1" spans="2:8" ht="11.25" customHeight="1"/>
    <row r="2" spans="2:8" ht="36.950000000000003" customHeight="1"/>
    <row r="3" spans="2:8" ht="6.95" customHeight="1">
      <c r="B3" s="17"/>
      <c r="C3" s="18"/>
      <c r="D3" s="18"/>
      <c r="E3" s="18"/>
      <c r="F3" s="18"/>
      <c r="G3" s="18"/>
      <c r="H3" s="19"/>
    </row>
    <row r="4" spans="2:8" ht="24.95" customHeight="1">
      <c r="B4" s="19"/>
      <c r="C4" s="20" t="s">
        <v>945</v>
      </c>
      <c r="H4" s="19"/>
    </row>
    <row r="5" spans="2:8" ht="12" customHeight="1">
      <c r="B5" s="19"/>
      <c r="C5" s="22" t="s">
        <v>12</v>
      </c>
      <c r="D5" s="790" t="s">
        <v>13</v>
      </c>
      <c r="E5" s="788"/>
      <c r="F5" s="788"/>
      <c r="H5" s="19"/>
    </row>
    <row r="6" spans="2:8" ht="36.950000000000003" customHeight="1">
      <c r="B6" s="19"/>
      <c r="C6" s="24" t="s">
        <v>14</v>
      </c>
      <c r="D6" s="789" t="s">
        <v>15</v>
      </c>
      <c r="E6" s="788"/>
      <c r="F6" s="788"/>
      <c r="H6" s="19"/>
    </row>
    <row r="7" spans="2:8" ht="16.5" customHeight="1">
      <c r="B7" s="19"/>
      <c r="C7" s="25" t="s">
        <v>20</v>
      </c>
      <c r="D7" s="48">
        <f>'Rekapitulace stavby'!AN8</f>
        <v>45909</v>
      </c>
      <c r="H7" s="19"/>
    </row>
    <row r="8" spans="2:8" s="1" customFormat="1" ht="10.9" customHeight="1">
      <c r="B8" s="28"/>
      <c r="H8" s="28"/>
    </row>
    <row r="9" spans="2:8" s="10" customFormat="1" ht="29.25" customHeight="1">
      <c r="B9" s="117"/>
      <c r="C9" s="118" t="s">
        <v>54</v>
      </c>
      <c r="D9" s="119" t="s">
        <v>55</v>
      </c>
      <c r="E9" s="119" t="s">
        <v>181</v>
      </c>
      <c r="F9" s="120" t="s">
        <v>946</v>
      </c>
      <c r="H9" s="117"/>
    </row>
    <row r="10" spans="2:8" s="1" customFormat="1" ht="26.45" customHeight="1">
      <c r="B10" s="28"/>
      <c r="C10" s="181" t="s">
        <v>13</v>
      </c>
      <c r="D10" s="181" t="s">
        <v>15</v>
      </c>
      <c r="H10" s="28"/>
    </row>
    <row r="11" spans="2:8" s="1" customFormat="1" ht="16.899999999999999" customHeight="1">
      <c r="B11" s="28"/>
      <c r="C11" s="182" t="s">
        <v>947</v>
      </c>
      <c r="D11" s="183" t="s">
        <v>948</v>
      </c>
      <c r="E11" s="184" t="s">
        <v>1</v>
      </c>
      <c r="F11" s="185">
        <v>255</v>
      </c>
      <c r="H11" s="28"/>
    </row>
    <row r="12" spans="2:8" s="1" customFormat="1" ht="16.899999999999999" customHeight="1">
      <c r="B12" s="28"/>
      <c r="C12" s="182" t="s">
        <v>949</v>
      </c>
      <c r="D12" s="183" t="s">
        <v>950</v>
      </c>
      <c r="E12" s="184" t="s">
        <v>1</v>
      </c>
      <c r="F12" s="185">
        <v>44.277000000000001</v>
      </c>
      <c r="H12" s="28"/>
    </row>
    <row r="13" spans="2:8" s="1" customFormat="1" ht="16.899999999999999" customHeight="1">
      <c r="B13" s="28"/>
      <c r="C13" s="182" t="s">
        <v>951</v>
      </c>
      <c r="D13" s="183" t="s">
        <v>952</v>
      </c>
      <c r="E13" s="184" t="s">
        <v>1</v>
      </c>
      <c r="F13" s="185">
        <v>114.27800000000001</v>
      </c>
      <c r="H13" s="28"/>
    </row>
    <row r="14" spans="2:8" s="1" customFormat="1" ht="26.45" customHeight="1">
      <c r="B14" s="28"/>
      <c r="C14" s="181" t="s">
        <v>78</v>
      </c>
      <c r="D14" s="181" t="s">
        <v>79</v>
      </c>
      <c r="H14" s="28"/>
    </row>
    <row r="15" spans="2:8" s="1" customFormat="1" ht="16.899999999999999" customHeight="1">
      <c r="B15" s="28"/>
      <c r="C15" s="182" t="s">
        <v>953</v>
      </c>
      <c r="D15" s="183" t="s">
        <v>954</v>
      </c>
      <c r="E15" s="184" t="s">
        <v>200</v>
      </c>
      <c r="F15" s="185">
        <v>29.097000000000001</v>
      </c>
      <c r="H15" s="28"/>
    </row>
    <row r="16" spans="2:8" s="1" customFormat="1" ht="16.899999999999999" customHeight="1">
      <c r="B16" s="28"/>
      <c r="C16" s="182" t="s">
        <v>955</v>
      </c>
      <c r="D16" s="183" t="s">
        <v>956</v>
      </c>
      <c r="E16" s="184" t="s">
        <v>200</v>
      </c>
      <c r="F16" s="185">
        <v>185</v>
      </c>
      <c r="H16" s="28"/>
    </row>
    <row r="17" spans="2:8" s="1" customFormat="1" ht="16.899999999999999" customHeight="1">
      <c r="B17" s="28"/>
      <c r="C17" s="186" t="s">
        <v>1</v>
      </c>
      <c r="D17" s="186" t="s">
        <v>957</v>
      </c>
      <c r="E17" s="16" t="s">
        <v>1</v>
      </c>
      <c r="F17" s="187">
        <v>185</v>
      </c>
      <c r="H17" s="28"/>
    </row>
    <row r="18" spans="2:8" s="1" customFormat="1" ht="16.899999999999999" customHeight="1">
      <c r="B18" s="28"/>
      <c r="C18" s="182" t="s">
        <v>958</v>
      </c>
      <c r="D18" s="183" t="s">
        <v>959</v>
      </c>
      <c r="E18" s="184" t="s">
        <v>200</v>
      </c>
      <c r="F18" s="185">
        <v>1</v>
      </c>
      <c r="H18" s="28"/>
    </row>
    <row r="19" spans="2:8" s="1" customFormat="1" ht="16.899999999999999" customHeight="1">
      <c r="B19" s="28"/>
      <c r="C19" s="186" t="s">
        <v>1</v>
      </c>
      <c r="D19" s="186" t="s">
        <v>81</v>
      </c>
      <c r="E19" s="16" t="s">
        <v>1</v>
      </c>
      <c r="F19" s="187">
        <v>1</v>
      </c>
      <c r="H19" s="28"/>
    </row>
    <row r="20" spans="2:8" s="1" customFormat="1" ht="16.899999999999999" customHeight="1">
      <c r="B20" s="28"/>
      <c r="C20" s="182" t="s">
        <v>947</v>
      </c>
      <c r="D20" s="183" t="s">
        <v>948</v>
      </c>
      <c r="E20" s="184" t="s">
        <v>1</v>
      </c>
      <c r="F20" s="185">
        <v>331.74599999999998</v>
      </c>
      <c r="H20" s="28"/>
    </row>
    <row r="21" spans="2:8" s="1" customFormat="1" ht="16.899999999999999" customHeight="1">
      <c r="B21" s="28"/>
      <c r="C21" s="182" t="s">
        <v>960</v>
      </c>
      <c r="D21" s="183" t="s">
        <v>961</v>
      </c>
      <c r="E21" s="184" t="s">
        <v>1</v>
      </c>
      <c r="F21" s="185">
        <v>44.164000000000001</v>
      </c>
      <c r="H21" s="28"/>
    </row>
    <row r="22" spans="2:8" s="1" customFormat="1" ht="16.899999999999999" customHeight="1">
      <c r="B22" s="28"/>
      <c r="C22" s="182" t="s">
        <v>962</v>
      </c>
      <c r="D22" s="183" t="s">
        <v>963</v>
      </c>
      <c r="E22" s="184" t="s">
        <v>1</v>
      </c>
      <c r="F22" s="185">
        <v>249.97</v>
      </c>
      <c r="H22" s="28"/>
    </row>
    <row r="23" spans="2:8" s="1" customFormat="1" ht="16.899999999999999" customHeight="1">
      <c r="B23" s="28"/>
      <c r="C23" s="186" t="s">
        <v>1</v>
      </c>
      <c r="D23" s="186" t="s">
        <v>964</v>
      </c>
      <c r="E23" s="16" t="s">
        <v>1</v>
      </c>
      <c r="F23" s="187">
        <v>249.97</v>
      </c>
      <c r="H23" s="28"/>
    </row>
    <row r="24" spans="2:8" s="1" customFormat="1" ht="16.899999999999999" customHeight="1">
      <c r="B24" s="28"/>
      <c r="C24" s="186" t="s">
        <v>1</v>
      </c>
      <c r="D24" s="186" t="s">
        <v>243</v>
      </c>
      <c r="E24" s="16" t="s">
        <v>1</v>
      </c>
      <c r="F24" s="187">
        <v>249.97</v>
      </c>
      <c r="H24" s="28"/>
    </row>
    <row r="25" spans="2:8" s="1" customFormat="1" ht="16.899999999999999" customHeight="1">
      <c r="B25" s="28"/>
      <c r="C25" s="182" t="s">
        <v>965</v>
      </c>
      <c r="D25" s="183" t="s">
        <v>966</v>
      </c>
      <c r="E25" s="184" t="s">
        <v>1</v>
      </c>
      <c r="F25" s="185">
        <v>46.854999999999997</v>
      </c>
      <c r="H25" s="28"/>
    </row>
    <row r="26" spans="2:8" s="1" customFormat="1" ht="16.899999999999999" customHeight="1">
      <c r="B26" s="28"/>
      <c r="C26" s="186" t="s">
        <v>1</v>
      </c>
      <c r="D26" s="186" t="s">
        <v>967</v>
      </c>
      <c r="E26" s="16" t="s">
        <v>1</v>
      </c>
      <c r="F26" s="187">
        <v>46.854999999999997</v>
      </c>
      <c r="H26" s="28"/>
    </row>
    <row r="27" spans="2:8" s="1" customFormat="1" ht="16.899999999999999" customHeight="1">
      <c r="B27" s="28"/>
      <c r="C27" s="186" t="s">
        <v>1</v>
      </c>
      <c r="D27" s="186" t="s">
        <v>243</v>
      </c>
      <c r="E27" s="16" t="s">
        <v>1</v>
      </c>
      <c r="F27" s="187">
        <v>46.854999999999997</v>
      </c>
      <c r="H27" s="28"/>
    </row>
    <row r="28" spans="2:8" s="1" customFormat="1" ht="16.899999999999999" customHeight="1">
      <c r="B28" s="28"/>
      <c r="C28" s="182" t="s">
        <v>968</v>
      </c>
      <c r="D28" s="183" t="s">
        <v>969</v>
      </c>
      <c r="E28" s="184" t="s">
        <v>1</v>
      </c>
      <c r="F28" s="185">
        <v>26.815999999999999</v>
      </c>
      <c r="H28" s="28"/>
    </row>
    <row r="29" spans="2:8" s="1" customFormat="1" ht="16.899999999999999" customHeight="1">
      <c r="B29" s="28"/>
      <c r="C29" s="186" t="s">
        <v>1</v>
      </c>
      <c r="D29" s="186" t="s">
        <v>970</v>
      </c>
      <c r="E29" s="16" t="s">
        <v>1</v>
      </c>
      <c r="F29" s="187">
        <v>26.815999999999999</v>
      </c>
      <c r="H29" s="28"/>
    </row>
    <row r="30" spans="2:8" s="1" customFormat="1" ht="16.899999999999999" customHeight="1">
      <c r="B30" s="28"/>
      <c r="C30" s="186" t="s">
        <v>1</v>
      </c>
      <c r="D30" s="186" t="s">
        <v>243</v>
      </c>
      <c r="E30" s="16" t="s">
        <v>1</v>
      </c>
      <c r="F30" s="187">
        <v>26.815999999999999</v>
      </c>
      <c r="H30" s="28"/>
    </row>
    <row r="31" spans="2:8" s="1" customFormat="1" ht="16.899999999999999" customHeight="1">
      <c r="B31" s="28"/>
      <c r="C31" s="182" t="s">
        <v>971</v>
      </c>
      <c r="D31" s="183" t="s">
        <v>972</v>
      </c>
      <c r="E31" s="184" t="s">
        <v>1</v>
      </c>
      <c r="F31" s="185">
        <v>2.2629999999999999</v>
      </c>
      <c r="H31" s="28"/>
    </row>
    <row r="32" spans="2:8" s="1" customFormat="1" ht="16.899999999999999" customHeight="1">
      <c r="B32" s="28"/>
      <c r="C32" s="186" t="s">
        <v>1</v>
      </c>
      <c r="D32" s="186" t="s">
        <v>973</v>
      </c>
      <c r="E32" s="16" t="s">
        <v>1</v>
      </c>
      <c r="F32" s="187">
        <v>2.2629999999999999</v>
      </c>
      <c r="H32" s="28"/>
    </row>
    <row r="33" spans="2:8" s="1" customFormat="1" ht="16.899999999999999" customHeight="1">
      <c r="B33" s="28"/>
      <c r="C33" s="186" t="s">
        <v>1</v>
      </c>
      <c r="D33" s="186" t="s">
        <v>243</v>
      </c>
      <c r="E33" s="16" t="s">
        <v>1</v>
      </c>
      <c r="F33" s="187">
        <v>2.2629999999999999</v>
      </c>
      <c r="H33" s="28"/>
    </row>
    <row r="34" spans="2:8" s="1" customFormat="1" ht="16.899999999999999" customHeight="1">
      <c r="B34" s="28"/>
      <c r="C34" s="182" t="s">
        <v>974</v>
      </c>
      <c r="D34" s="183" t="s">
        <v>975</v>
      </c>
      <c r="E34" s="184" t="s">
        <v>1</v>
      </c>
      <c r="F34" s="185">
        <v>44.744999999999997</v>
      </c>
      <c r="H34" s="28"/>
    </row>
    <row r="35" spans="2:8" s="1" customFormat="1" ht="16.899999999999999" customHeight="1">
      <c r="B35" s="28"/>
      <c r="C35" s="186" t="s">
        <v>1</v>
      </c>
      <c r="D35" s="186" t="s">
        <v>976</v>
      </c>
      <c r="E35" s="16" t="s">
        <v>1</v>
      </c>
      <c r="F35" s="187">
        <v>44.744999999999997</v>
      </c>
      <c r="H35" s="28"/>
    </row>
    <row r="36" spans="2:8" s="1" customFormat="1" ht="16.899999999999999" customHeight="1">
      <c r="B36" s="28"/>
      <c r="C36" s="186" t="s">
        <v>1</v>
      </c>
      <c r="D36" s="186" t="s">
        <v>243</v>
      </c>
      <c r="E36" s="16" t="s">
        <v>1</v>
      </c>
      <c r="F36" s="187">
        <v>44.744999999999997</v>
      </c>
      <c r="H36" s="28"/>
    </row>
    <row r="37" spans="2:8" s="1" customFormat="1" ht="16.899999999999999" customHeight="1">
      <c r="B37" s="28"/>
      <c r="C37" s="182" t="s">
        <v>977</v>
      </c>
      <c r="D37" s="183" t="s">
        <v>978</v>
      </c>
      <c r="E37" s="184" t="s">
        <v>1</v>
      </c>
      <c r="F37" s="185">
        <v>9.9819999999999993</v>
      </c>
      <c r="H37" s="28"/>
    </row>
    <row r="38" spans="2:8" s="1" customFormat="1" ht="16.899999999999999" customHeight="1">
      <c r="B38" s="28"/>
      <c r="C38" s="186" t="s">
        <v>1</v>
      </c>
      <c r="D38" s="186" t="s">
        <v>979</v>
      </c>
      <c r="E38" s="16" t="s">
        <v>1</v>
      </c>
      <c r="F38" s="187">
        <v>9.9819999999999993</v>
      </c>
      <c r="H38" s="28"/>
    </row>
    <row r="39" spans="2:8" s="1" customFormat="1" ht="16.899999999999999" customHeight="1">
      <c r="B39" s="28"/>
      <c r="C39" s="186" t="s">
        <v>1</v>
      </c>
      <c r="D39" s="186" t="s">
        <v>243</v>
      </c>
      <c r="E39" s="16" t="s">
        <v>1</v>
      </c>
      <c r="F39" s="187">
        <v>9.9819999999999993</v>
      </c>
      <c r="H39" s="28"/>
    </row>
    <row r="40" spans="2:8" s="1" customFormat="1" ht="16.899999999999999" customHeight="1">
      <c r="B40" s="28"/>
      <c r="C40" s="182" t="s">
        <v>980</v>
      </c>
      <c r="D40" s="183" t="s">
        <v>981</v>
      </c>
      <c r="E40" s="184" t="s">
        <v>1</v>
      </c>
      <c r="F40" s="185">
        <v>11.752000000000001</v>
      </c>
      <c r="H40" s="28"/>
    </row>
    <row r="41" spans="2:8" s="1" customFormat="1" ht="16.899999999999999" customHeight="1">
      <c r="B41" s="28"/>
      <c r="C41" s="186" t="s">
        <v>1</v>
      </c>
      <c r="D41" s="186" t="s">
        <v>982</v>
      </c>
      <c r="E41" s="16" t="s">
        <v>1</v>
      </c>
      <c r="F41" s="187">
        <v>11.752000000000001</v>
      </c>
      <c r="H41" s="28"/>
    </row>
    <row r="42" spans="2:8" s="1" customFormat="1" ht="16.899999999999999" customHeight="1">
      <c r="B42" s="28"/>
      <c r="C42" s="186" t="s">
        <v>1</v>
      </c>
      <c r="D42" s="186" t="s">
        <v>243</v>
      </c>
      <c r="E42" s="16" t="s">
        <v>1</v>
      </c>
      <c r="F42" s="187">
        <v>11.752000000000001</v>
      </c>
      <c r="H42" s="28"/>
    </row>
    <row r="43" spans="2:8" s="1" customFormat="1" ht="16.899999999999999" customHeight="1">
      <c r="B43" s="28"/>
      <c r="C43" s="182" t="s">
        <v>983</v>
      </c>
      <c r="D43" s="183" t="s">
        <v>984</v>
      </c>
      <c r="E43" s="184" t="s">
        <v>1</v>
      </c>
      <c r="F43" s="185">
        <v>103.086</v>
      </c>
      <c r="H43" s="28"/>
    </row>
    <row r="44" spans="2:8" s="1" customFormat="1" ht="16.899999999999999" customHeight="1">
      <c r="B44" s="28"/>
      <c r="C44" s="186" t="s">
        <v>1</v>
      </c>
      <c r="D44" s="186" t="s">
        <v>985</v>
      </c>
      <c r="E44" s="16" t="s">
        <v>1</v>
      </c>
      <c r="F44" s="187">
        <v>103.086</v>
      </c>
      <c r="H44" s="28"/>
    </row>
    <row r="45" spans="2:8" s="1" customFormat="1" ht="16.899999999999999" customHeight="1">
      <c r="B45" s="28"/>
      <c r="C45" s="186" t="s">
        <v>1</v>
      </c>
      <c r="D45" s="186" t="s">
        <v>243</v>
      </c>
      <c r="E45" s="16" t="s">
        <v>1</v>
      </c>
      <c r="F45" s="187">
        <v>103.086</v>
      </c>
      <c r="H45" s="28"/>
    </row>
    <row r="46" spans="2:8" s="1" customFormat="1" ht="16.899999999999999" customHeight="1">
      <c r="B46" s="28"/>
      <c r="C46" s="182" t="s">
        <v>986</v>
      </c>
      <c r="D46" s="183" t="s">
        <v>987</v>
      </c>
      <c r="E46" s="184" t="s">
        <v>1</v>
      </c>
      <c r="F46" s="185">
        <v>174.54</v>
      </c>
      <c r="H46" s="28"/>
    </row>
    <row r="47" spans="2:8" s="1" customFormat="1" ht="16.899999999999999" customHeight="1">
      <c r="B47" s="28"/>
      <c r="C47" s="186" t="s">
        <v>1</v>
      </c>
      <c r="D47" s="186" t="s">
        <v>988</v>
      </c>
      <c r="E47" s="16" t="s">
        <v>1</v>
      </c>
      <c r="F47" s="187">
        <v>174.54</v>
      </c>
      <c r="H47" s="28"/>
    </row>
    <row r="48" spans="2:8" s="1" customFormat="1" ht="16.899999999999999" customHeight="1">
      <c r="B48" s="28"/>
      <c r="C48" s="186" t="s">
        <v>1</v>
      </c>
      <c r="D48" s="186" t="s">
        <v>243</v>
      </c>
      <c r="E48" s="16" t="s">
        <v>1</v>
      </c>
      <c r="F48" s="187">
        <v>174.54</v>
      </c>
      <c r="H48" s="28"/>
    </row>
    <row r="49" spans="2:8" s="1" customFormat="1" ht="16.899999999999999" customHeight="1">
      <c r="B49" s="28"/>
      <c r="C49" s="182" t="s">
        <v>989</v>
      </c>
      <c r="D49" s="183" t="s">
        <v>990</v>
      </c>
      <c r="E49" s="184" t="s">
        <v>1</v>
      </c>
      <c r="F49" s="185">
        <v>64.962000000000003</v>
      </c>
      <c r="H49" s="28"/>
    </row>
    <row r="50" spans="2:8" s="1" customFormat="1" ht="16.899999999999999" customHeight="1">
      <c r="B50" s="28"/>
      <c r="C50" s="186" t="s">
        <v>1</v>
      </c>
      <c r="D50" s="186" t="s">
        <v>991</v>
      </c>
      <c r="E50" s="16" t="s">
        <v>1</v>
      </c>
      <c r="F50" s="187">
        <v>64.962000000000003</v>
      </c>
      <c r="H50" s="28"/>
    </row>
    <row r="51" spans="2:8" s="1" customFormat="1" ht="16.899999999999999" customHeight="1">
      <c r="B51" s="28"/>
      <c r="C51" s="186" t="s">
        <v>1</v>
      </c>
      <c r="D51" s="186" t="s">
        <v>243</v>
      </c>
      <c r="E51" s="16" t="s">
        <v>1</v>
      </c>
      <c r="F51" s="187">
        <v>64.962000000000003</v>
      </c>
      <c r="H51" s="28"/>
    </row>
    <row r="52" spans="2:8" s="1" customFormat="1" ht="16.899999999999999" customHeight="1">
      <c r="B52" s="28"/>
      <c r="C52" s="182" t="s">
        <v>992</v>
      </c>
      <c r="D52" s="183" t="s">
        <v>993</v>
      </c>
      <c r="E52" s="184" t="s">
        <v>1</v>
      </c>
      <c r="F52" s="185">
        <v>49.414999999999999</v>
      </c>
      <c r="H52" s="28"/>
    </row>
    <row r="53" spans="2:8" s="1" customFormat="1" ht="16.899999999999999" customHeight="1">
      <c r="B53" s="28"/>
      <c r="C53" s="186" t="s">
        <v>1</v>
      </c>
      <c r="D53" s="186" t="s">
        <v>994</v>
      </c>
      <c r="E53" s="16" t="s">
        <v>1</v>
      </c>
      <c r="F53" s="187">
        <v>49.414999999999999</v>
      </c>
      <c r="H53" s="28"/>
    </row>
    <row r="54" spans="2:8" s="1" customFormat="1" ht="16.899999999999999" customHeight="1">
      <c r="B54" s="28"/>
      <c r="C54" s="186" t="s">
        <v>1</v>
      </c>
      <c r="D54" s="186" t="s">
        <v>243</v>
      </c>
      <c r="E54" s="16" t="s">
        <v>1</v>
      </c>
      <c r="F54" s="187">
        <v>49.414999999999999</v>
      </c>
      <c r="H54" s="28"/>
    </row>
    <row r="55" spans="2:8" s="1" customFormat="1" ht="16.899999999999999" customHeight="1">
      <c r="B55" s="28"/>
      <c r="C55" s="182" t="s">
        <v>995</v>
      </c>
      <c r="D55" s="183" t="s">
        <v>996</v>
      </c>
      <c r="E55" s="184" t="s">
        <v>1</v>
      </c>
      <c r="F55" s="185">
        <v>13.145</v>
      </c>
      <c r="H55" s="28"/>
    </row>
    <row r="56" spans="2:8" s="1" customFormat="1" ht="16.899999999999999" customHeight="1">
      <c r="B56" s="28"/>
      <c r="C56" s="186" t="s">
        <v>1</v>
      </c>
      <c r="D56" s="186" t="s">
        <v>997</v>
      </c>
      <c r="E56" s="16" t="s">
        <v>1</v>
      </c>
      <c r="F56" s="187">
        <v>13.145</v>
      </c>
      <c r="H56" s="28"/>
    </row>
    <row r="57" spans="2:8" s="1" customFormat="1" ht="16.899999999999999" customHeight="1">
      <c r="B57" s="28"/>
      <c r="C57" s="186" t="s">
        <v>1</v>
      </c>
      <c r="D57" s="186" t="s">
        <v>243</v>
      </c>
      <c r="E57" s="16" t="s">
        <v>1</v>
      </c>
      <c r="F57" s="187">
        <v>13.145</v>
      </c>
      <c r="H57" s="28"/>
    </row>
    <row r="58" spans="2:8" s="1" customFormat="1" ht="16.899999999999999" customHeight="1">
      <c r="B58" s="28"/>
      <c r="C58" s="182" t="s">
        <v>998</v>
      </c>
      <c r="D58" s="183" t="s">
        <v>999</v>
      </c>
      <c r="E58" s="184" t="s">
        <v>1</v>
      </c>
      <c r="F58" s="185">
        <v>29.015999999999998</v>
      </c>
      <c r="H58" s="28"/>
    </row>
    <row r="59" spans="2:8" s="1" customFormat="1" ht="16.899999999999999" customHeight="1">
      <c r="B59" s="28"/>
      <c r="C59" s="186" t="s">
        <v>1</v>
      </c>
      <c r="D59" s="186" t="s">
        <v>1000</v>
      </c>
      <c r="E59" s="16" t="s">
        <v>1</v>
      </c>
      <c r="F59" s="187">
        <v>29.015999999999998</v>
      </c>
      <c r="H59" s="28"/>
    </row>
    <row r="60" spans="2:8" s="1" customFormat="1" ht="16.899999999999999" customHeight="1">
      <c r="B60" s="28"/>
      <c r="C60" s="186" t="s">
        <v>1</v>
      </c>
      <c r="D60" s="186" t="s">
        <v>243</v>
      </c>
      <c r="E60" s="16" t="s">
        <v>1</v>
      </c>
      <c r="F60" s="187">
        <v>29.015999999999998</v>
      </c>
      <c r="H60" s="28"/>
    </row>
    <row r="61" spans="2:8" s="1" customFormat="1" ht="16.899999999999999" customHeight="1">
      <c r="B61" s="28"/>
      <c r="C61" s="182" t="s">
        <v>117</v>
      </c>
      <c r="D61" s="183" t="s">
        <v>118</v>
      </c>
      <c r="E61" s="184" t="s">
        <v>1</v>
      </c>
      <c r="F61" s="185">
        <v>30.88</v>
      </c>
      <c r="H61" s="28"/>
    </row>
    <row r="62" spans="2:8" s="1" customFormat="1" ht="16.899999999999999" customHeight="1">
      <c r="B62" s="28"/>
      <c r="C62" s="186" t="s">
        <v>1</v>
      </c>
      <c r="D62" s="186" t="s">
        <v>1001</v>
      </c>
      <c r="E62" s="16" t="s">
        <v>1</v>
      </c>
      <c r="F62" s="187">
        <v>30.88</v>
      </c>
      <c r="H62" s="28"/>
    </row>
    <row r="63" spans="2:8" s="1" customFormat="1" ht="16.899999999999999" customHeight="1">
      <c r="B63" s="28"/>
      <c r="C63" s="186" t="s">
        <v>1</v>
      </c>
      <c r="D63" s="186" t="s">
        <v>243</v>
      </c>
      <c r="E63" s="16" t="s">
        <v>1</v>
      </c>
      <c r="F63" s="187">
        <v>30.88</v>
      </c>
      <c r="H63" s="28"/>
    </row>
    <row r="64" spans="2:8" s="1" customFormat="1" ht="16.899999999999999" customHeight="1">
      <c r="B64" s="28"/>
      <c r="C64" s="188" t="s">
        <v>1002</v>
      </c>
      <c r="H64" s="28"/>
    </row>
    <row r="65" spans="2:8" s="1" customFormat="1" ht="16.899999999999999" customHeight="1">
      <c r="B65" s="28"/>
      <c r="C65" s="186" t="s">
        <v>207</v>
      </c>
      <c r="D65" s="186" t="s">
        <v>208</v>
      </c>
      <c r="E65" s="16" t="s">
        <v>200</v>
      </c>
      <c r="F65" s="187">
        <v>30.88</v>
      </c>
      <c r="H65" s="28"/>
    </row>
    <row r="66" spans="2:8" s="1" customFormat="1" ht="16.899999999999999" customHeight="1">
      <c r="B66" s="28"/>
      <c r="C66" s="182" t="s">
        <v>121</v>
      </c>
      <c r="D66" s="183" t="s">
        <v>122</v>
      </c>
      <c r="E66" s="184" t="s">
        <v>1</v>
      </c>
      <c r="F66" s="185">
        <v>178.36</v>
      </c>
      <c r="H66" s="28"/>
    </row>
    <row r="67" spans="2:8" s="1" customFormat="1" ht="16.899999999999999" customHeight="1">
      <c r="B67" s="28"/>
      <c r="C67" s="186" t="s">
        <v>1</v>
      </c>
      <c r="D67" s="186" t="s">
        <v>1003</v>
      </c>
      <c r="E67" s="16" t="s">
        <v>1</v>
      </c>
      <c r="F67" s="187">
        <v>178.36</v>
      </c>
      <c r="H67" s="28"/>
    </row>
    <row r="68" spans="2:8" s="1" customFormat="1" ht="16.899999999999999" customHeight="1">
      <c r="B68" s="28"/>
      <c r="C68" s="186" t="s">
        <v>1</v>
      </c>
      <c r="D68" s="186" t="s">
        <v>243</v>
      </c>
      <c r="E68" s="16" t="s">
        <v>1</v>
      </c>
      <c r="F68" s="187">
        <v>178.36</v>
      </c>
      <c r="H68" s="28"/>
    </row>
    <row r="69" spans="2:8" s="1" customFormat="1" ht="16.899999999999999" customHeight="1">
      <c r="B69" s="28"/>
      <c r="C69" s="188" t="s">
        <v>1002</v>
      </c>
      <c r="H69" s="28"/>
    </row>
    <row r="70" spans="2:8" s="1" customFormat="1" ht="16.899999999999999" customHeight="1">
      <c r="B70" s="28"/>
      <c r="C70" s="186" t="s">
        <v>198</v>
      </c>
      <c r="D70" s="186" t="s">
        <v>199</v>
      </c>
      <c r="E70" s="16" t="s">
        <v>200</v>
      </c>
      <c r="F70" s="187">
        <v>178.36</v>
      </c>
      <c r="H70" s="28"/>
    </row>
    <row r="71" spans="2:8" s="1" customFormat="1" ht="16.899999999999999" customHeight="1">
      <c r="B71" s="28"/>
      <c r="C71" s="182" t="s">
        <v>125</v>
      </c>
      <c r="D71" s="183" t="s">
        <v>126</v>
      </c>
      <c r="E71" s="184" t="s">
        <v>1</v>
      </c>
      <c r="F71" s="185">
        <v>104.45</v>
      </c>
      <c r="H71" s="28"/>
    </row>
    <row r="72" spans="2:8" s="1" customFormat="1" ht="16.899999999999999" customHeight="1">
      <c r="B72" s="28"/>
      <c r="C72" s="186" t="s">
        <v>1</v>
      </c>
      <c r="D72" s="186" t="s">
        <v>1004</v>
      </c>
      <c r="E72" s="16" t="s">
        <v>1</v>
      </c>
      <c r="F72" s="187">
        <v>104.45</v>
      </c>
      <c r="H72" s="28"/>
    </row>
    <row r="73" spans="2:8" s="1" customFormat="1" ht="16.899999999999999" customHeight="1">
      <c r="B73" s="28"/>
      <c r="C73" s="186" t="s">
        <v>1</v>
      </c>
      <c r="D73" s="186" t="s">
        <v>243</v>
      </c>
      <c r="E73" s="16" t="s">
        <v>1</v>
      </c>
      <c r="F73" s="187">
        <v>104.45</v>
      </c>
      <c r="H73" s="28"/>
    </row>
    <row r="74" spans="2:8" s="1" customFormat="1" ht="16.899999999999999" customHeight="1">
      <c r="B74" s="28"/>
      <c r="C74" s="188" t="s">
        <v>1002</v>
      </c>
      <c r="H74" s="28"/>
    </row>
    <row r="75" spans="2:8" s="1" customFormat="1" ht="16.899999999999999" customHeight="1">
      <c r="B75" s="28"/>
      <c r="C75" s="186" t="s">
        <v>216</v>
      </c>
      <c r="D75" s="186" t="s">
        <v>217</v>
      </c>
      <c r="E75" s="16" t="s">
        <v>200</v>
      </c>
      <c r="F75" s="187">
        <v>104.45</v>
      </c>
      <c r="H75" s="28"/>
    </row>
    <row r="76" spans="2:8" s="1" customFormat="1" ht="16.899999999999999" customHeight="1">
      <c r="B76" s="28"/>
      <c r="C76" s="182" t="s">
        <v>1005</v>
      </c>
      <c r="D76" s="183" t="s">
        <v>1006</v>
      </c>
      <c r="E76" s="184" t="s">
        <v>1</v>
      </c>
      <c r="F76" s="185">
        <v>8.7029999999999994</v>
      </c>
      <c r="H76" s="28"/>
    </row>
    <row r="77" spans="2:8" s="1" customFormat="1" ht="16.899999999999999" customHeight="1">
      <c r="B77" s="28"/>
      <c r="C77" s="186" t="s">
        <v>1</v>
      </c>
      <c r="D77" s="186" t="s">
        <v>1007</v>
      </c>
      <c r="E77" s="16" t="s">
        <v>1</v>
      </c>
      <c r="F77" s="187">
        <v>8.7029999999999994</v>
      </c>
      <c r="H77" s="28"/>
    </row>
    <row r="78" spans="2:8" s="1" customFormat="1" ht="16.899999999999999" customHeight="1">
      <c r="B78" s="28"/>
      <c r="C78" s="186" t="s">
        <v>1</v>
      </c>
      <c r="D78" s="186" t="s">
        <v>243</v>
      </c>
      <c r="E78" s="16" t="s">
        <v>1</v>
      </c>
      <c r="F78" s="187">
        <v>8.7029999999999994</v>
      </c>
      <c r="H78" s="28"/>
    </row>
    <row r="79" spans="2:8" s="1" customFormat="1" ht="16.899999999999999" customHeight="1">
      <c r="B79" s="28"/>
      <c r="C79" s="182" t="s">
        <v>1008</v>
      </c>
      <c r="D79" s="183" t="s">
        <v>1009</v>
      </c>
      <c r="E79" s="184" t="s">
        <v>1</v>
      </c>
      <c r="F79" s="185">
        <v>427.10500000000002</v>
      </c>
      <c r="H79" s="28"/>
    </row>
    <row r="80" spans="2:8" s="1" customFormat="1" ht="16.899999999999999" customHeight="1">
      <c r="B80" s="28"/>
      <c r="C80" s="186" t="s">
        <v>1</v>
      </c>
      <c r="D80" s="186" t="s">
        <v>1010</v>
      </c>
      <c r="E80" s="16" t="s">
        <v>1</v>
      </c>
      <c r="F80" s="187">
        <v>427.10500000000002</v>
      </c>
      <c r="H80" s="28"/>
    </row>
    <row r="81" spans="2:8" s="1" customFormat="1" ht="16.899999999999999" customHeight="1">
      <c r="B81" s="28"/>
      <c r="C81" s="186" t="s">
        <v>1</v>
      </c>
      <c r="D81" s="186" t="s">
        <v>243</v>
      </c>
      <c r="E81" s="16" t="s">
        <v>1</v>
      </c>
      <c r="F81" s="187">
        <v>427.10500000000002</v>
      </c>
      <c r="H81" s="28"/>
    </row>
    <row r="82" spans="2:8" s="1" customFormat="1" ht="16.899999999999999" customHeight="1">
      <c r="B82" s="28"/>
      <c r="C82" s="182" t="s">
        <v>1011</v>
      </c>
      <c r="D82" s="183" t="s">
        <v>1009</v>
      </c>
      <c r="E82" s="184" t="s">
        <v>1</v>
      </c>
      <c r="F82" s="185">
        <v>402.702</v>
      </c>
      <c r="H82" s="28"/>
    </row>
    <row r="83" spans="2:8" s="1" customFormat="1" ht="16.899999999999999" customHeight="1">
      <c r="B83" s="28"/>
      <c r="C83" s="186" t="s">
        <v>1</v>
      </c>
      <c r="D83" s="186" t="s">
        <v>1012</v>
      </c>
      <c r="E83" s="16" t="s">
        <v>1</v>
      </c>
      <c r="F83" s="187">
        <v>402.702</v>
      </c>
      <c r="H83" s="28"/>
    </row>
    <row r="84" spans="2:8" s="1" customFormat="1" ht="16.899999999999999" customHeight="1">
      <c r="B84" s="28"/>
      <c r="C84" s="186" t="s">
        <v>1</v>
      </c>
      <c r="D84" s="186" t="s">
        <v>243</v>
      </c>
      <c r="E84" s="16" t="s">
        <v>1</v>
      </c>
      <c r="F84" s="187">
        <v>402.702</v>
      </c>
      <c r="H84" s="28"/>
    </row>
    <row r="85" spans="2:8" s="1" customFormat="1" ht="16.899999999999999" customHeight="1">
      <c r="B85" s="28"/>
      <c r="C85" s="182" t="s">
        <v>1013</v>
      </c>
      <c r="D85" s="183" t="s">
        <v>1014</v>
      </c>
      <c r="E85" s="184" t="s">
        <v>1</v>
      </c>
      <c r="F85" s="185">
        <v>92.034999999999997</v>
      </c>
      <c r="H85" s="28"/>
    </row>
    <row r="86" spans="2:8" s="1" customFormat="1" ht="16.899999999999999" customHeight="1">
      <c r="B86" s="28"/>
      <c r="C86" s="186" t="s">
        <v>1</v>
      </c>
      <c r="D86" s="186" t="s">
        <v>1015</v>
      </c>
      <c r="E86" s="16" t="s">
        <v>1</v>
      </c>
      <c r="F86" s="187">
        <v>92.034999999999997</v>
      </c>
      <c r="H86" s="28"/>
    </row>
    <row r="87" spans="2:8" s="1" customFormat="1" ht="16.899999999999999" customHeight="1">
      <c r="B87" s="28"/>
      <c r="C87" s="186" t="s">
        <v>1</v>
      </c>
      <c r="D87" s="186" t="s">
        <v>243</v>
      </c>
      <c r="E87" s="16" t="s">
        <v>1</v>
      </c>
      <c r="F87" s="187">
        <v>92.034999999999997</v>
      </c>
      <c r="H87" s="28"/>
    </row>
    <row r="88" spans="2:8" s="1" customFormat="1" ht="16.899999999999999" customHeight="1">
      <c r="B88" s="28"/>
      <c r="C88" s="182" t="s">
        <v>1016</v>
      </c>
      <c r="D88" s="183" t="s">
        <v>1017</v>
      </c>
      <c r="E88" s="184" t="s">
        <v>1</v>
      </c>
      <c r="F88" s="185">
        <v>27.105</v>
      </c>
      <c r="H88" s="28"/>
    </row>
    <row r="89" spans="2:8" s="1" customFormat="1" ht="16.899999999999999" customHeight="1">
      <c r="B89" s="28"/>
      <c r="C89" s="186" t="s">
        <v>1</v>
      </c>
      <c r="D89" s="186" t="s">
        <v>1018</v>
      </c>
      <c r="E89" s="16" t="s">
        <v>1</v>
      </c>
      <c r="F89" s="187">
        <v>27.105</v>
      </c>
      <c r="H89" s="28"/>
    </row>
    <row r="90" spans="2:8" s="1" customFormat="1" ht="16.899999999999999" customHeight="1">
      <c r="B90" s="28"/>
      <c r="C90" s="186" t="s">
        <v>1</v>
      </c>
      <c r="D90" s="186" t="s">
        <v>243</v>
      </c>
      <c r="E90" s="16" t="s">
        <v>1</v>
      </c>
      <c r="F90" s="187">
        <v>27.105</v>
      </c>
      <c r="H90" s="28"/>
    </row>
    <row r="91" spans="2:8" s="1" customFormat="1" ht="16.899999999999999" customHeight="1">
      <c r="B91" s="28"/>
      <c r="C91" s="182" t="s">
        <v>128</v>
      </c>
      <c r="D91" s="183" t="s">
        <v>129</v>
      </c>
      <c r="E91" s="184" t="s">
        <v>1</v>
      </c>
      <c r="F91" s="185">
        <v>48.853999999999999</v>
      </c>
      <c r="H91" s="28"/>
    </row>
    <row r="92" spans="2:8" s="1" customFormat="1" ht="16.899999999999999" customHeight="1">
      <c r="B92" s="28"/>
      <c r="C92" s="186" t="s">
        <v>1</v>
      </c>
      <c r="D92" s="186" t="s">
        <v>130</v>
      </c>
      <c r="E92" s="16" t="s">
        <v>1</v>
      </c>
      <c r="F92" s="187">
        <v>48.853999999999999</v>
      </c>
      <c r="H92" s="28"/>
    </row>
    <row r="93" spans="2:8" s="1" customFormat="1" ht="16.899999999999999" customHeight="1">
      <c r="B93" s="28"/>
      <c r="C93" s="186" t="s">
        <v>1</v>
      </c>
      <c r="D93" s="186" t="s">
        <v>243</v>
      </c>
      <c r="E93" s="16" t="s">
        <v>1</v>
      </c>
      <c r="F93" s="187">
        <v>48.853999999999999</v>
      </c>
      <c r="H93" s="28"/>
    </row>
    <row r="94" spans="2:8" s="1" customFormat="1" ht="16.899999999999999" customHeight="1">
      <c r="B94" s="28"/>
      <c r="C94" s="188" t="s">
        <v>1002</v>
      </c>
      <c r="H94" s="28"/>
    </row>
    <row r="95" spans="2:8" s="1" customFormat="1" ht="22.5">
      <c r="B95" s="28"/>
      <c r="C95" s="186" t="s">
        <v>503</v>
      </c>
      <c r="D95" s="186" t="s">
        <v>504</v>
      </c>
      <c r="E95" s="16" t="s">
        <v>200</v>
      </c>
      <c r="F95" s="187">
        <v>48.853999999999999</v>
      </c>
      <c r="H95" s="28"/>
    </row>
    <row r="96" spans="2:8" s="1" customFormat="1" ht="16.899999999999999" customHeight="1">
      <c r="B96" s="28"/>
      <c r="C96" s="182" t="s">
        <v>131</v>
      </c>
      <c r="D96" s="183" t="s">
        <v>132</v>
      </c>
      <c r="E96" s="184" t="s">
        <v>1</v>
      </c>
      <c r="F96" s="185">
        <v>188.422</v>
      </c>
      <c r="H96" s="28"/>
    </row>
    <row r="97" spans="2:8" s="1" customFormat="1" ht="16.899999999999999" customHeight="1">
      <c r="B97" s="28"/>
      <c r="C97" s="186" t="s">
        <v>1</v>
      </c>
      <c r="D97" s="186" t="s">
        <v>133</v>
      </c>
      <c r="E97" s="16" t="s">
        <v>1</v>
      </c>
      <c r="F97" s="187">
        <v>188.422</v>
      </c>
      <c r="H97" s="28"/>
    </row>
    <row r="98" spans="2:8" s="1" customFormat="1" ht="16.899999999999999" customHeight="1">
      <c r="B98" s="28"/>
      <c r="C98" s="186" t="s">
        <v>1</v>
      </c>
      <c r="D98" s="186" t="s">
        <v>243</v>
      </c>
      <c r="E98" s="16" t="s">
        <v>1</v>
      </c>
      <c r="F98" s="187">
        <v>188.422</v>
      </c>
      <c r="H98" s="28"/>
    </row>
    <row r="99" spans="2:8" s="1" customFormat="1" ht="16.899999999999999" customHeight="1">
      <c r="B99" s="28"/>
      <c r="C99" s="188" t="s">
        <v>1002</v>
      </c>
      <c r="H99" s="28"/>
    </row>
    <row r="100" spans="2:8" s="1" customFormat="1" ht="16.899999999999999" customHeight="1">
      <c r="B100" s="28"/>
      <c r="C100" s="186" t="s">
        <v>510</v>
      </c>
      <c r="D100" s="186" t="s">
        <v>511</v>
      </c>
      <c r="E100" s="16" t="s">
        <v>200</v>
      </c>
      <c r="F100" s="187">
        <v>188.422</v>
      </c>
      <c r="H100" s="28"/>
    </row>
    <row r="101" spans="2:8" s="1" customFormat="1" ht="16.899999999999999" customHeight="1">
      <c r="B101" s="28"/>
      <c r="C101" s="182" t="s">
        <v>134</v>
      </c>
      <c r="D101" s="183" t="s">
        <v>135</v>
      </c>
      <c r="E101" s="184" t="s">
        <v>1</v>
      </c>
      <c r="F101" s="185">
        <v>97.77</v>
      </c>
      <c r="H101" s="28"/>
    </row>
    <row r="102" spans="2:8" s="1" customFormat="1" ht="16.899999999999999" customHeight="1">
      <c r="B102" s="28"/>
      <c r="C102" s="186" t="s">
        <v>1</v>
      </c>
      <c r="D102" s="186" t="s">
        <v>1019</v>
      </c>
      <c r="E102" s="16" t="s">
        <v>1</v>
      </c>
      <c r="F102" s="187">
        <v>97.77</v>
      </c>
      <c r="H102" s="28"/>
    </row>
    <row r="103" spans="2:8" s="1" customFormat="1" ht="16.899999999999999" customHeight="1">
      <c r="B103" s="28"/>
      <c r="C103" s="186" t="s">
        <v>1</v>
      </c>
      <c r="D103" s="186" t="s">
        <v>243</v>
      </c>
      <c r="E103" s="16" t="s">
        <v>1</v>
      </c>
      <c r="F103" s="187">
        <v>97.77</v>
      </c>
      <c r="H103" s="28"/>
    </row>
    <row r="104" spans="2:8" s="1" customFormat="1" ht="16.899999999999999" customHeight="1">
      <c r="B104" s="28"/>
      <c r="C104" s="188" t="s">
        <v>1002</v>
      </c>
      <c r="H104" s="28"/>
    </row>
    <row r="105" spans="2:8" s="1" customFormat="1" ht="16.899999999999999" customHeight="1">
      <c r="B105" s="28"/>
      <c r="C105" s="186" t="s">
        <v>523</v>
      </c>
      <c r="D105" s="186" t="s">
        <v>524</v>
      </c>
      <c r="E105" s="16" t="s">
        <v>200</v>
      </c>
      <c r="F105" s="187">
        <v>97.77</v>
      </c>
      <c r="H105" s="28"/>
    </row>
    <row r="106" spans="2:8" s="1" customFormat="1" ht="16.899999999999999" customHeight="1">
      <c r="B106" s="28"/>
      <c r="C106" s="182" t="s">
        <v>1020</v>
      </c>
      <c r="D106" s="183" t="s">
        <v>1021</v>
      </c>
      <c r="E106" s="184" t="s">
        <v>1</v>
      </c>
      <c r="F106" s="185">
        <v>508.37599999999998</v>
      </c>
      <c r="H106" s="28"/>
    </row>
    <row r="107" spans="2:8" s="1" customFormat="1" ht="16.899999999999999" customHeight="1">
      <c r="B107" s="28"/>
      <c r="C107" s="186" t="s">
        <v>1</v>
      </c>
      <c r="D107" s="186" t="s">
        <v>1022</v>
      </c>
      <c r="E107" s="16" t="s">
        <v>1</v>
      </c>
      <c r="F107" s="187">
        <v>508.37599999999998</v>
      </c>
      <c r="H107" s="28"/>
    </row>
    <row r="108" spans="2:8" s="1" customFormat="1" ht="16.899999999999999" customHeight="1">
      <c r="B108" s="28"/>
      <c r="C108" s="186" t="s">
        <v>1</v>
      </c>
      <c r="D108" s="186" t="s">
        <v>243</v>
      </c>
      <c r="E108" s="16" t="s">
        <v>1</v>
      </c>
      <c r="F108" s="187">
        <v>508.37599999999998</v>
      </c>
      <c r="H108" s="28"/>
    </row>
    <row r="109" spans="2:8" s="1" customFormat="1" ht="16.899999999999999" customHeight="1">
      <c r="B109" s="28"/>
      <c r="C109" s="182" t="s">
        <v>1023</v>
      </c>
      <c r="D109" s="183" t="s">
        <v>1024</v>
      </c>
      <c r="E109" s="184" t="s">
        <v>1</v>
      </c>
      <c r="F109" s="185">
        <v>417.8</v>
      </c>
      <c r="H109" s="28"/>
    </row>
    <row r="110" spans="2:8" s="1" customFormat="1" ht="16.899999999999999" customHeight="1">
      <c r="B110" s="28"/>
      <c r="C110" s="186" t="s">
        <v>1</v>
      </c>
      <c r="D110" s="186" t="s">
        <v>1025</v>
      </c>
      <c r="E110" s="16" t="s">
        <v>1</v>
      </c>
      <c r="F110" s="187">
        <v>417.8</v>
      </c>
      <c r="H110" s="28"/>
    </row>
    <row r="111" spans="2:8" s="1" customFormat="1" ht="16.899999999999999" customHeight="1">
      <c r="B111" s="28"/>
      <c r="C111" s="186" t="s">
        <v>1</v>
      </c>
      <c r="D111" s="186" t="s">
        <v>243</v>
      </c>
      <c r="E111" s="16" t="s">
        <v>1</v>
      </c>
      <c r="F111" s="187">
        <v>417.8</v>
      </c>
      <c r="H111" s="28"/>
    </row>
    <row r="112" spans="2:8" s="1" customFormat="1" ht="16.899999999999999" customHeight="1">
      <c r="B112" s="28"/>
      <c r="C112" s="182" t="s">
        <v>138</v>
      </c>
      <c r="D112" s="183" t="s">
        <v>139</v>
      </c>
      <c r="E112" s="184" t="s">
        <v>1</v>
      </c>
      <c r="F112" s="185">
        <v>59.649000000000001</v>
      </c>
      <c r="H112" s="28"/>
    </row>
    <row r="113" spans="2:8" s="1" customFormat="1" ht="16.899999999999999" customHeight="1">
      <c r="B113" s="28"/>
      <c r="C113" s="186" t="s">
        <v>1</v>
      </c>
      <c r="D113" s="186" t="s">
        <v>140</v>
      </c>
      <c r="E113" s="16" t="s">
        <v>1</v>
      </c>
      <c r="F113" s="187">
        <v>59.649000000000001</v>
      </c>
      <c r="H113" s="28"/>
    </row>
    <row r="114" spans="2:8" s="1" customFormat="1" ht="16.899999999999999" customHeight="1">
      <c r="B114" s="28"/>
      <c r="C114" s="186" t="s">
        <v>1</v>
      </c>
      <c r="D114" s="186" t="s">
        <v>243</v>
      </c>
      <c r="E114" s="16" t="s">
        <v>1</v>
      </c>
      <c r="F114" s="187">
        <v>59.649000000000001</v>
      </c>
      <c r="H114" s="28"/>
    </row>
    <row r="115" spans="2:8" s="1" customFormat="1" ht="16.899999999999999" customHeight="1">
      <c r="B115" s="28"/>
      <c r="C115" s="188" t="s">
        <v>1002</v>
      </c>
      <c r="H115" s="28"/>
    </row>
    <row r="116" spans="2:8" s="1" customFormat="1" ht="16.899999999999999" customHeight="1">
      <c r="B116" s="28"/>
      <c r="C116" s="186" t="s">
        <v>575</v>
      </c>
      <c r="D116" s="186" t="s">
        <v>576</v>
      </c>
      <c r="E116" s="16" t="s">
        <v>200</v>
      </c>
      <c r="F116" s="187">
        <v>59.649000000000001</v>
      </c>
      <c r="H116" s="28"/>
    </row>
    <row r="117" spans="2:8" s="1" customFormat="1" ht="16.899999999999999" customHeight="1">
      <c r="B117" s="28"/>
      <c r="C117" s="182" t="s">
        <v>1026</v>
      </c>
      <c r="D117" s="183" t="s">
        <v>1027</v>
      </c>
      <c r="E117" s="184" t="s">
        <v>1</v>
      </c>
      <c r="F117" s="185">
        <v>185.12</v>
      </c>
      <c r="H117" s="28"/>
    </row>
    <row r="118" spans="2:8" s="1" customFormat="1" ht="16.899999999999999" customHeight="1">
      <c r="B118" s="28"/>
      <c r="C118" s="186" t="s">
        <v>1</v>
      </c>
      <c r="D118" s="186" t="s">
        <v>1028</v>
      </c>
      <c r="E118" s="16" t="s">
        <v>1</v>
      </c>
      <c r="F118" s="187">
        <v>185.12</v>
      </c>
      <c r="H118" s="28"/>
    </row>
    <row r="119" spans="2:8" s="1" customFormat="1" ht="16.899999999999999" customHeight="1">
      <c r="B119" s="28"/>
      <c r="C119" s="186" t="s">
        <v>1</v>
      </c>
      <c r="D119" s="186" t="s">
        <v>243</v>
      </c>
      <c r="E119" s="16" t="s">
        <v>1</v>
      </c>
      <c r="F119" s="187">
        <v>185.12</v>
      </c>
      <c r="H119" s="28"/>
    </row>
    <row r="120" spans="2:8" s="1" customFormat="1" ht="16.899999999999999" customHeight="1">
      <c r="B120" s="28"/>
      <c r="C120" s="182" t="s">
        <v>1029</v>
      </c>
      <c r="D120" s="183" t="s">
        <v>1030</v>
      </c>
      <c r="E120" s="184" t="s">
        <v>1</v>
      </c>
      <c r="F120" s="185">
        <v>103.26300000000001</v>
      </c>
      <c r="H120" s="28"/>
    </row>
    <row r="121" spans="2:8" s="1" customFormat="1" ht="16.899999999999999" customHeight="1">
      <c r="B121" s="28"/>
      <c r="C121" s="186" t="s">
        <v>1</v>
      </c>
      <c r="D121" s="186" t="s">
        <v>1031</v>
      </c>
      <c r="E121" s="16" t="s">
        <v>1</v>
      </c>
      <c r="F121" s="187">
        <v>103.26300000000001</v>
      </c>
      <c r="H121" s="28"/>
    </row>
    <row r="122" spans="2:8" s="1" customFormat="1" ht="16.899999999999999" customHeight="1">
      <c r="B122" s="28"/>
      <c r="C122" s="186" t="s">
        <v>1</v>
      </c>
      <c r="D122" s="186" t="s">
        <v>243</v>
      </c>
      <c r="E122" s="16" t="s">
        <v>1</v>
      </c>
      <c r="F122" s="187">
        <v>103.26300000000001</v>
      </c>
      <c r="H122" s="28"/>
    </row>
    <row r="123" spans="2:8" s="1" customFormat="1" ht="16.899999999999999" customHeight="1">
      <c r="B123" s="28"/>
      <c r="C123" s="182" t="s">
        <v>1032</v>
      </c>
      <c r="D123" s="183" t="s">
        <v>1033</v>
      </c>
      <c r="E123" s="184" t="s">
        <v>1</v>
      </c>
      <c r="F123" s="185">
        <v>193.285</v>
      </c>
      <c r="H123" s="28"/>
    </row>
    <row r="124" spans="2:8" s="1" customFormat="1" ht="16.899999999999999" customHeight="1">
      <c r="B124" s="28"/>
      <c r="C124" s="186" t="s">
        <v>1</v>
      </c>
      <c r="D124" s="186" t="s">
        <v>1034</v>
      </c>
      <c r="E124" s="16" t="s">
        <v>1</v>
      </c>
      <c r="F124" s="187">
        <v>193.285</v>
      </c>
      <c r="H124" s="28"/>
    </row>
    <row r="125" spans="2:8" s="1" customFormat="1" ht="16.899999999999999" customHeight="1">
      <c r="B125" s="28"/>
      <c r="C125" s="186" t="s">
        <v>1</v>
      </c>
      <c r="D125" s="186" t="s">
        <v>243</v>
      </c>
      <c r="E125" s="16" t="s">
        <v>1</v>
      </c>
      <c r="F125" s="187">
        <v>193.285</v>
      </c>
      <c r="H125" s="28"/>
    </row>
    <row r="126" spans="2:8" s="1" customFormat="1" ht="16.899999999999999" customHeight="1">
      <c r="B126" s="28"/>
      <c r="C126" s="182" t="s">
        <v>1035</v>
      </c>
      <c r="D126" s="183" t="s">
        <v>1036</v>
      </c>
      <c r="E126" s="184" t="s">
        <v>1</v>
      </c>
      <c r="F126" s="185">
        <v>570.774</v>
      </c>
      <c r="H126" s="28"/>
    </row>
    <row r="127" spans="2:8" s="1" customFormat="1" ht="16.899999999999999" customHeight="1">
      <c r="B127" s="28"/>
      <c r="C127" s="186" t="s">
        <v>1</v>
      </c>
      <c r="D127" s="186" t="s">
        <v>1037</v>
      </c>
      <c r="E127" s="16" t="s">
        <v>1</v>
      </c>
      <c r="F127" s="187">
        <v>570.774</v>
      </c>
      <c r="H127" s="28"/>
    </row>
    <row r="128" spans="2:8" s="1" customFormat="1" ht="16.899999999999999" customHeight="1">
      <c r="B128" s="28"/>
      <c r="C128" s="186" t="s">
        <v>1</v>
      </c>
      <c r="D128" s="186" t="s">
        <v>243</v>
      </c>
      <c r="E128" s="16" t="s">
        <v>1</v>
      </c>
      <c r="F128" s="187">
        <v>570.774</v>
      </c>
      <c r="H128" s="28"/>
    </row>
    <row r="129" spans="2:8" s="1" customFormat="1" ht="16.899999999999999" customHeight="1">
      <c r="B129" s="28"/>
      <c r="C129" s="182" t="s">
        <v>1038</v>
      </c>
      <c r="D129" s="183" t="s">
        <v>1039</v>
      </c>
      <c r="E129" s="184" t="s">
        <v>1</v>
      </c>
      <c r="F129" s="185">
        <v>1536.941</v>
      </c>
      <c r="H129" s="28"/>
    </row>
    <row r="130" spans="2:8" s="1" customFormat="1" ht="16.899999999999999" customHeight="1">
      <c r="B130" s="28"/>
      <c r="C130" s="186" t="s">
        <v>1</v>
      </c>
      <c r="D130" s="186" t="s">
        <v>1040</v>
      </c>
      <c r="E130" s="16" t="s">
        <v>1</v>
      </c>
      <c r="F130" s="187">
        <v>1536.941</v>
      </c>
      <c r="H130" s="28"/>
    </row>
    <row r="131" spans="2:8" s="1" customFormat="1" ht="16.899999999999999" customHeight="1">
      <c r="B131" s="28"/>
      <c r="C131" s="186" t="s">
        <v>1</v>
      </c>
      <c r="D131" s="186" t="s">
        <v>243</v>
      </c>
      <c r="E131" s="16" t="s">
        <v>1</v>
      </c>
      <c r="F131" s="187">
        <v>1536.941</v>
      </c>
      <c r="H131" s="28"/>
    </row>
    <row r="132" spans="2:8" s="1" customFormat="1" ht="16.899999999999999" customHeight="1">
      <c r="B132" s="28"/>
      <c r="C132" s="182" t="s">
        <v>1041</v>
      </c>
      <c r="D132" s="183" t="s">
        <v>1042</v>
      </c>
      <c r="E132" s="184" t="s">
        <v>1</v>
      </c>
      <c r="F132" s="185">
        <v>852.01199999999994</v>
      </c>
      <c r="H132" s="28"/>
    </row>
    <row r="133" spans="2:8" s="1" customFormat="1" ht="16.899999999999999" customHeight="1">
      <c r="B133" s="28"/>
      <c r="C133" s="186" t="s">
        <v>1</v>
      </c>
      <c r="D133" s="186" t="s">
        <v>1043</v>
      </c>
      <c r="E133" s="16" t="s">
        <v>1</v>
      </c>
      <c r="F133" s="187">
        <v>852.01199999999994</v>
      </c>
      <c r="H133" s="28"/>
    </row>
    <row r="134" spans="2:8" s="1" customFormat="1" ht="16.899999999999999" customHeight="1">
      <c r="B134" s="28"/>
      <c r="C134" s="186" t="s">
        <v>1</v>
      </c>
      <c r="D134" s="186" t="s">
        <v>243</v>
      </c>
      <c r="E134" s="16" t="s">
        <v>1</v>
      </c>
      <c r="F134" s="187">
        <v>852.01199999999994</v>
      </c>
      <c r="H134" s="28"/>
    </row>
    <row r="135" spans="2:8" s="1" customFormat="1" ht="16.899999999999999" customHeight="1">
      <c r="B135" s="28"/>
      <c r="C135" s="182" t="s">
        <v>1044</v>
      </c>
      <c r="D135" s="183" t="s">
        <v>1045</v>
      </c>
      <c r="E135" s="184" t="s">
        <v>1</v>
      </c>
      <c r="F135" s="185">
        <v>426.00599999999997</v>
      </c>
      <c r="H135" s="28"/>
    </row>
    <row r="136" spans="2:8" s="1" customFormat="1" ht="16.899999999999999" customHeight="1">
      <c r="B136" s="28"/>
      <c r="C136" s="186" t="s">
        <v>1</v>
      </c>
      <c r="D136" s="186" t="s">
        <v>1046</v>
      </c>
      <c r="E136" s="16" t="s">
        <v>1</v>
      </c>
      <c r="F136" s="187">
        <v>426.00599999999997</v>
      </c>
      <c r="H136" s="28"/>
    </row>
    <row r="137" spans="2:8" s="1" customFormat="1" ht="16.899999999999999" customHeight="1">
      <c r="B137" s="28"/>
      <c r="C137" s="186" t="s">
        <v>1</v>
      </c>
      <c r="D137" s="186" t="s">
        <v>243</v>
      </c>
      <c r="E137" s="16" t="s">
        <v>1</v>
      </c>
      <c r="F137" s="187">
        <v>426.00599999999997</v>
      </c>
      <c r="H137" s="28"/>
    </row>
    <row r="138" spans="2:8" s="1" customFormat="1" ht="16.899999999999999" customHeight="1">
      <c r="B138" s="28"/>
      <c r="C138" s="182" t="s">
        <v>1047</v>
      </c>
      <c r="D138" s="183" t="s">
        <v>1048</v>
      </c>
      <c r="E138" s="184" t="s">
        <v>1</v>
      </c>
      <c r="F138" s="185">
        <v>507.54500000000002</v>
      </c>
      <c r="H138" s="28"/>
    </row>
    <row r="139" spans="2:8" s="1" customFormat="1" ht="16.899999999999999" customHeight="1">
      <c r="B139" s="28"/>
      <c r="C139" s="186" t="s">
        <v>1</v>
      </c>
      <c r="D139" s="186" t="s">
        <v>1049</v>
      </c>
      <c r="E139" s="16" t="s">
        <v>1</v>
      </c>
      <c r="F139" s="187">
        <v>507.54500000000002</v>
      </c>
      <c r="H139" s="28"/>
    </row>
    <row r="140" spans="2:8" s="1" customFormat="1" ht="16.899999999999999" customHeight="1">
      <c r="B140" s="28"/>
      <c r="C140" s="186" t="s">
        <v>1</v>
      </c>
      <c r="D140" s="186" t="s">
        <v>243</v>
      </c>
      <c r="E140" s="16" t="s">
        <v>1</v>
      </c>
      <c r="F140" s="187">
        <v>507.54500000000002</v>
      </c>
      <c r="H140" s="28"/>
    </row>
    <row r="141" spans="2:8" s="1" customFormat="1" ht="16.899999999999999" customHeight="1">
      <c r="B141" s="28"/>
      <c r="C141" s="182" t="s">
        <v>1050</v>
      </c>
      <c r="D141" s="183" t="s">
        <v>1051</v>
      </c>
      <c r="E141" s="184" t="s">
        <v>1</v>
      </c>
      <c r="F141" s="185">
        <v>570.774</v>
      </c>
      <c r="H141" s="28"/>
    </row>
    <row r="142" spans="2:8" s="1" customFormat="1" ht="16.899999999999999" customHeight="1">
      <c r="B142" s="28"/>
      <c r="C142" s="186" t="s">
        <v>1</v>
      </c>
      <c r="D142" s="186" t="s">
        <v>1037</v>
      </c>
      <c r="E142" s="16" t="s">
        <v>1</v>
      </c>
      <c r="F142" s="187">
        <v>570.774</v>
      </c>
      <c r="H142" s="28"/>
    </row>
    <row r="143" spans="2:8" s="1" customFormat="1" ht="16.899999999999999" customHeight="1">
      <c r="B143" s="28"/>
      <c r="C143" s="186" t="s">
        <v>1</v>
      </c>
      <c r="D143" s="186" t="s">
        <v>243</v>
      </c>
      <c r="E143" s="16" t="s">
        <v>1</v>
      </c>
      <c r="F143" s="187">
        <v>570.774</v>
      </c>
      <c r="H143" s="28"/>
    </row>
    <row r="144" spans="2:8" s="1" customFormat="1" ht="16.899999999999999" customHeight="1">
      <c r="B144" s="28"/>
      <c r="C144" s="182" t="s">
        <v>1052</v>
      </c>
      <c r="D144" s="183" t="s">
        <v>1053</v>
      </c>
      <c r="E144" s="184" t="s">
        <v>1</v>
      </c>
      <c r="F144" s="185">
        <v>422.73099999999999</v>
      </c>
      <c r="H144" s="28"/>
    </row>
    <row r="145" spans="2:8" s="1" customFormat="1" ht="16.899999999999999" customHeight="1">
      <c r="B145" s="28"/>
      <c r="C145" s="186" t="s">
        <v>1</v>
      </c>
      <c r="D145" s="186" t="s">
        <v>1054</v>
      </c>
      <c r="E145" s="16" t="s">
        <v>1</v>
      </c>
      <c r="F145" s="187">
        <v>422.73099999999999</v>
      </c>
      <c r="H145" s="28"/>
    </row>
    <row r="146" spans="2:8" s="1" customFormat="1" ht="16.899999999999999" customHeight="1">
      <c r="B146" s="28"/>
      <c r="C146" s="186" t="s">
        <v>1</v>
      </c>
      <c r="D146" s="186" t="s">
        <v>243</v>
      </c>
      <c r="E146" s="16" t="s">
        <v>1</v>
      </c>
      <c r="F146" s="187">
        <v>422.73099999999999</v>
      </c>
      <c r="H146" s="28"/>
    </row>
    <row r="147" spans="2:8" s="1" customFormat="1" ht="16.899999999999999" customHeight="1">
      <c r="B147" s="28"/>
      <c r="C147" s="182" t="s">
        <v>1055</v>
      </c>
      <c r="D147" s="183" t="s">
        <v>1056</v>
      </c>
      <c r="E147" s="184" t="s">
        <v>1</v>
      </c>
      <c r="F147" s="185">
        <v>39.975999999999999</v>
      </c>
      <c r="H147" s="28"/>
    </row>
    <row r="148" spans="2:8" s="1" customFormat="1" ht="16.899999999999999" customHeight="1">
      <c r="B148" s="28"/>
      <c r="C148" s="186" t="s">
        <v>1</v>
      </c>
      <c r="D148" s="186" t="s">
        <v>1057</v>
      </c>
      <c r="E148" s="16" t="s">
        <v>1</v>
      </c>
      <c r="F148" s="187">
        <v>39.975999999999999</v>
      </c>
      <c r="H148" s="28"/>
    </row>
    <row r="149" spans="2:8" s="1" customFormat="1" ht="16.899999999999999" customHeight="1">
      <c r="B149" s="28"/>
      <c r="C149" s="186" t="s">
        <v>1</v>
      </c>
      <c r="D149" s="186" t="s">
        <v>243</v>
      </c>
      <c r="E149" s="16" t="s">
        <v>1</v>
      </c>
      <c r="F149" s="187">
        <v>39.975999999999999</v>
      </c>
      <c r="H149" s="28"/>
    </row>
    <row r="150" spans="2:8" s="1" customFormat="1" ht="16.899999999999999" customHeight="1">
      <c r="B150" s="28"/>
      <c r="C150" s="182" t="s">
        <v>1058</v>
      </c>
      <c r="D150" s="183" t="s">
        <v>1059</v>
      </c>
      <c r="E150" s="184" t="s">
        <v>1</v>
      </c>
      <c r="F150" s="185">
        <v>16.103999999999999</v>
      </c>
      <c r="H150" s="28"/>
    </row>
    <row r="151" spans="2:8" s="1" customFormat="1" ht="16.899999999999999" customHeight="1">
      <c r="B151" s="28"/>
      <c r="C151" s="186" t="s">
        <v>1</v>
      </c>
      <c r="D151" s="186" t="s">
        <v>1060</v>
      </c>
      <c r="E151" s="16" t="s">
        <v>1</v>
      </c>
      <c r="F151" s="187">
        <v>16.103999999999999</v>
      </c>
      <c r="H151" s="28"/>
    </row>
    <row r="152" spans="2:8" s="1" customFormat="1" ht="16.899999999999999" customHeight="1">
      <c r="B152" s="28"/>
      <c r="C152" s="186" t="s">
        <v>1</v>
      </c>
      <c r="D152" s="186" t="s">
        <v>243</v>
      </c>
      <c r="E152" s="16" t="s">
        <v>1</v>
      </c>
      <c r="F152" s="187">
        <v>16.103999999999999</v>
      </c>
      <c r="H152" s="28"/>
    </row>
    <row r="153" spans="2:8" s="1" customFormat="1" ht="16.899999999999999" customHeight="1">
      <c r="B153" s="28"/>
      <c r="C153" s="182" t="s">
        <v>1061</v>
      </c>
      <c r="D153" s="183" t="s">
        <v>1062</v>
      </c>
      <c r="E153" s="184" t="s">
        <v>1</v>
      </c>
      <c r="F153" s="185">
        <v>27.591000000000001</v>
      </c>
      <c r="H153" s="28"/>
    </row>
    <row r="154" spans="2:8" s="1" customFormat="1" ht="16.899999999999999" customHeight="1">
      <c r="B154" s="28"/>
      <c r="C154" s="186" t="s">
        <v>1</v>
      </c>
      <c r="D154" s="186" t="s">
        <v>1063</v>
      </c>
      <c r="E154" s="16" t="s">
        <v>1</v>
      </c>
      <c r="F154" s="187">
        <v>27.591000000000001</v>
      </c>
      <c r="H154" s="28"/>
    </row>
    <row r="155" spans="2:8" s="1" customFormat="1" ht="16.899999999999999" customHeight="1">
      <c r="B155" s="28"/>
      <c r="C155" s="186" t="s">
        <v>1</v>
      </c>
      <c r="D155" s="186" t="s">
        <v>243</v>
      </c>
      <c r="E155" s="16" t="s">
        <v>1</v>
      </c>
      <c r="F155" s="187">
        <v>27.591000000000001</v>
      </c>
      <c r="H155" s="28"/>
    </row>
    <row r="156" spans="2:8" s="1" customFormat="1" ht="16.899999999999999" customHeight="1">
      <c r="B156" s="28"/>
      <c r="C156" s="182" t="s">
        <v>1064</v>
      </c>
      <c r="D156" s="183" t="s">
        <v>1065</v>
      </c>
      <c r="E156" s="184" t="s">
        <v>1</v>
      </c>
      <c r="F156" s="185">
        <v>53.581000000000003</v>
      </c>
      <c r="H156" s="28"/>
    </row>
    <row r="157" spans="2:8" s="1" customFormat="1" ht="16.899999999999999" customHeight="1">
      <c r="B157" s="28"/>
      <c r="C157" s="186" t="s">
        <v>1</v>
      </c>
      <c r="D157" s="186" t="s">
        <v>1066</v>
      </c>
      <c r="E157" s="16" t="s">
        <v>1</v>
      </c>
      <c r="F157" s="187">
        <v>53.581000000000003</v>
      </c>
      <c r="H157" s="28"/>
    </row>
    <row r="158" spans="2:8" s="1" customFormat="1" ht="16.899999999999999" customHeight="1">
      <c r="B158" s="28"/>
      <c r="C158" s="186" t="s">
        <v>1</v>
      </c>
      <c r="D158" s="186" t="s">
        <v>243</v>
      </c>
      <c r="E158" s="16" t="s">
        <v>1</v>
      </c>
      <c r="F158" s="187">
        <v>53.581000000000003</v>
      </c>
      <c r="H158" s="28"/>
    </row>
    <row r="159" spans="2:8" s="1" customFormat="1" ht="16.899999999999999" customHeight="1">
      <c r="B159" s="28"/>
      <c r="C159" s="182" t="s">
        <v>1067</v>
      </c>
      <c r="D159" s="183" t="s">
        <v>1068</v>
      </c>
      <c r="E159" s="184" t="s">
        <v>1</v>
      </c>
      <c r="F159" s="185">
        <v>57.582999999999998</v>
      </c>
      <c r="H159" s="28"/>
    </row>
    <row r="160" spans="2:8" s="1" customFormat="1" ht="16.899999999999999" customHeight="1">
      <c r="B160" s="28"/>
      <c r="C160" s="186" t="s">
        <v>1</v>
      </c>
      <c r="D160" s="186" t="s">
        <v>1069</v>
      </c>
      <c r="E160" s="16" t="s">
        <v>1</v>
      </c>
      <c r="F160" s="187">
        <v>57.582999999999998</v>
      </c>
      <c r="H160" s="28"/>
    </row>
    <row r="161" spans="2:8" s="1" customFormat="1" ht="16.899999999999999" customHeight="1">
      <c r="B161" s="28"/>
      <c r="C161" s="186" t="s">
        <v>1</v>
      </c>
      <c r="D161" s="186" t="s">
        <v>243</v>
      </c>
      <c r="E161" s="16" t="s">
        <v>1</v>
      </c>
      <c r="F161" s="187">
        <v>57.582999999999998</v>
      </c>
      <c r="H161" s="28"/>
    </row>
    <row r="162" spans="2:8" s="1" customFormat="1" ht="16.899999999999999" customHeight="1">
      <c r="B162" s="28"/>
      <c r="C162" s="182" t="s">
        <v>142</v>
      </c>
      <c r="D162" s="183" t="s">
        <v>143</v>
      </c>
      <c r="E162" s="184" t="s">
        <v>1</v>
      </c>
      <c r="F162" s="185">
        <v>4.9880000000000004</v>
      </c>
      <c r="H162" s="28"/>
    </row>
    <row r="163" spans="2:8" s="1" customFormat="1" ht="16.899999999999999" customHeight="1">
      <c r="B163" s="28"/>
      <c r="C163" s="186" t="s">
        <v>1</v>
      </c>
      <c r="D163" s="186" t="s">
        <v>144</v>
      </c>
      <c r="E163" s="16" t="s">
        <v>1</v>
      </c>
      <c r="F163" s="187">
        <v>4.9880000000000004</v>
      </c>
      <c r="H163" s="28"/>
    </row>
    <row r="164" spans="2:8" s="1" customFormat="1" ht="16.899999999999999" customHeight="1">
      <c r="B164" s="28"/>
      <c r="C164" s="186" t="s">
        <v>1</v>
      </c>
      <c r="D164" s="186" t="s">
        <v>243</v>
      </c>
      <c r="E164" s="16" t="s">
        <v>1</v>
      </c>
      <c r="F164" s="187">
        <v>4.9880000000000004</v>
      </c>
      <c r="H164" s="28"/>
    </row>
    <row r="165" spans="2:8" s="1" customFormat="1" ht="16.899999999999999" customHeight="1">
      <c r="B165" s="28"/>
      <c r="C165" s="188" t="s">
        <v>1002</v>
      </c>
      <c r="H165" s="28"/>
    </row>
    <row r="166" spans="2:8" s="1" customFormat="1" ht="16.899999999999999" customHeight="1">
      <c r="B166" s="28"/>
      <c r="C166" s="186" t="s">
        <v>212</v>
      </c>
      <c r="D166" s="186" t="s">
        <v>213</v>
      </c>
      <c r="E166" s="16" t="s">
        <v>200</v>
      </c>
      <c r="F166" s="187">
        <v>4.9880000000000004</v>
      </c>
      <c r="H166" s="28"/>
    </row>
    <row r="167" spans="2:8" s="1" customFormat="1" ht="16.899999999999999" customHeight="1">
      <c r="B167" s="28"/>
      <c r="C167" s="182" t="s">
        <v>1070</v>
      </c>
      <c r="D167" s="183" t="s">
        <v>1071</v>
      </c>
      <c r="E167" s="184" t="s">
        <v>1</v>
      </c>
      <c r="F167" s="185">
        <v>15.91</v>
      </c>
      <c r="H167" s="28"/>
    </row>
    <row r="168" spans="2:8" s="1" customFormat="1" ht="16.899999999999999" customHeight="1">
      <c r="B168" s="28"/>
      <c r="C168" s="186" t="s">
        <v>1</v>
      </c>
      <c r="D168" s="186" t="s">
        <v>1072</v>
      </c>
      <c r="E168" s="16" t="s">
        <v>1</v>
      </c>
      <c r="F168" s="187">
        <v>15.91</v>
      </c>
      <c r="H168" s="28"/>
    </row>
    <row r="169" spans="2:8" s="1" customFormat="1" ht="16.899999999999999" customHeight="1">
      <c r="B169" s="28"/>
      <c r="C169" s="186" t="s">
        <v>1</v>
      </c>
      <c r="D169" s="186" t="s">
        <v>243</v>
      </c>
      <c r="E169" s="16" t="s">
        <v>1</v>
      </c>
      <c r="F169" s="187">
        <v>15.91</v>
      </c>
      <c r="H169" s="28"/>
    </row>
    <row r="170" spans="2:8" s="1" customFormat="1" ht="16.899999999999999" customHeight="1">
      <c r="B170" s="28"/>
      <c r="C170" s="182" t="s">
        <v>1073</v>
      </c>
      <c r="D170" s="183" t="s">
        <v>1074</v>
      </c>
      <c r="E170" s="184" t="s">
        <v>1</v>
      </c>
      <c r="F170" s="185">
        <v>133.43799999999999</v>
      </c>
      <c r="H170" s="28"/>
    </row>
    <row r="171" spans="2:8" s="1" customFormat="1" ht="16.899999999999999" customHeight="1">
      <c r="B171" s="28"/>
      <c r="C171" s="186" t="s">
        <v>1</v>
      </c>
      <c r="D171" s="186" t="s">
        <v>1075</v>
      </c>
      <c r="E171" s="16" t="s">
        <v>1</v>
      </c>
      <c r="F171" s="187">
        <v>133.43799999999999</v>
      </c>
      <c r="H171" s="28"/>
    </row>
    <row r="172" spans="2:8" s="1" customFormat="1" ht="16.899999999999999" customHeight="1">
      <c r="B172" s="28"/>
      <c r="C172" s="186" t="s">
        <v>1</v>
      </c>
      <c r="D172" s="186" t="s">
        <v>243</v>
      </c>
      <c r="E172" s="16" t="s">
        <v>1</v>
      </c>
      <c r="F172" s="187">
        <v>133.43799999999999</v>
      </c>
      <c r="H172" s="28"/>
    </row>
    <row r="173" spans="2:8" s="1" customFormat="1" ht="16.899999999999999" customHeight="1">
      <c r="B173" s="28"/>
      <c r="C173" s="182" t="s">
        <v>1076</v>
      </c>
      <c r="D173" s="183" t="s">
        <v>1077</v>
      </c>
      <c r="E173" s="184" t="s">
        <v>1</v>
      </c>
      <c r="F173" s="185">
        <v>639.66200000000003</v>
      </c>
      <c r="H173" s="28"/>
    </row>
    <row r="174" spans="2:8" s="1" customFormat="1" ht="16.899999999999999" customHeight="1">
      <c r="B174" s="28"/>
      <c r="C174" s="186" t="s">
        <v>1</v>
      </c>
      <c r="D174" s="186" t="s">
        <v>1078</v>
      </c>
      <c r="E174" s="16" t="s">
        <v>1</v>
      </c>
      <c r="F174" s="187">
        <v>639.66200000000003</v>
      </c>
      <c r="H174" s="28"/>
    </row>
    <row r="175" spans="2:8" s="1" customFormat="1" ht="16.899999999999999" customHeight="1">
      <c r="B175" s="28"/>
      <c r="C175" s="186" t="s">
        <v>1</v>
      </c>
      <c r="D175" s="186" t="s">
        <v>243</v>
      </c>
      <c r="E175" s="16" t="s">
        <v>1</v>
      </c>
      <c r="F175" s="187">
        <v>639.66200000000003</v>
      </c>
      <c r="H175" s="28"/>
    </row>
    <row r="176" spans="2:8" s="1" customFormat="1" ht="16.899999999999999" customHeight="1">
      <c r="B176" s="28"/>
      <c r="C176" s="182" t="s">
        <v>1079</v>
      </c>
      <c r="D176" s="183" t="s">
        <v>1080</v>
      </c>
      <c r="E176" s="184" t="s">
        <v>1</v>
      </c>
      <c r="F176" s="185">
        <v>293.262</v>
      </c>
      <c r="H176" s="28"/>
    </row>
    <row r="177" spans="2:8" s="1" customFormat="1" ht="16.899999999999999" customHeight="1">
      <c r="B177" s="28"/>
      <c r="C177" s="186" t="s">
        <v>1</v>
      </c>
      <c r="D177" s="186" t="s">
        <v>1081</v>
      </c>
      <c r="E177" s="16" t="s">
        <v>1</v>
      </c>
      <c r="F177" s="187">
        <v>293.262</v>
      </c>
      <c r="H177" s="28"/>
    </row>
    <row r="178" spans="2:8" s="1" customFormat="1" ht="16.899999999999999" customHeight="1">
      <c r="B178" s="28"/>
      <c r="C178" s="186" t="s">
        <v>1</v>
      </c>
      <c r="D178" s="186" t="s">
        <v>243</v>
      </c>
      <c r="E178" s="16" t="s">
        <v>1</v>
      </c>
      <c r="F178" s="187">
        <v>293.262</v>
      </c>
      <c r="H178" s="28"/>
    </row>
    <row r="179" spans="2:8" s="1" customFormat="1" ht="16.899999999999999" customHeight="1">
      <c r="B179" s="28"/>
      <c r="C179" s="182" t="s">
        <v>1082</v>
      </c>
      <c r="D179" s="183" t="s">
        <v>996</v>
      </c>
      <c r="E179" s="184" t="s">
        <v>1</v>
      </c>
      <c r="F179" s="185">
        <v>95.777000000000001</v>
      </c>
      <c r="H179" s="28"/>
    </row>
    <row r="180" spans="2:8" s="1" customFormat="1" ht="16.899999999999999" customHeight="1">
      <c r="B180" s="28"/>
      <c r="C180" s="186" t="s">
        <v>1</v>
      </c>
      <c r="D180" s="186" t="s">
        <v>1083</v>
      </c>
      <c r="E180" s="16" t="s">
        <v>1</v>
      </c>
      <c r="F180" s="187">
        <v>95.777000000000001</v>
      </c>
      <c r="H180" s="28"/>
    </row>
    <row r="181" spans="2:8" s="1" customFormat="1" ht="16.899999999999999" customHeight="1">
      <c r="B181" s="28"/>
      <c r="C181" s="186" t="s">
        <v>1</v>
      </c>
      <c r="D181" s="186" t="s">
        <v>243</v>
      </c>
      <c r="E181" s="16" t="s">
        <v>1</v>
      </c>
      <c r="F181" s="187">
        <v>95.777000000000001</v>
      </c>
      <c r="H181" s="28"/>
    </row>
    <row r="182" spans="2:8" s="1" customFormat="1" ht="16.899999999999999" customHeight="1">
      <c r="B182" s="28"/>
      <c r="C182" s="182" t="s">
        <v>145</v>
      </c>
      <c r="D182" s="183" t="s">
        <v>146</v>
      </c>
      <c r="E182" s="184" t="s">
        <v>1</v>
      </c>
      <c r="F182" s="185">
        <v>39.872999999999998</v>
      </c>
      <c r="H182" s="28"/>
    </row>
    <row r="183" spans="2:8" s="1" customFormat="1" ht="16.899999999999999" customHeight="1">
      <c r="B183" s="28"/>
      <c r="C183" s="186" t="s">
        <v>1</v>
      </c>
      <c r="D183" s="186" t="s">
        <v>147</v>
      </c>
      <c r="E183" s="16" t="s">
        <v>1</v>
      </c>
      <c r="F183" s="187">
        <v>39.872999999999998</v>
      </c>
      <c r="H183" s="28"/>
    </row>
    <row r="184" spans="2:8" s="1" customFormat="1" ht="16.899999999999999" customHeight="1">
      <c r="B184" s="28"/>
      <c r="C184" s="186" t="s">
        <v>1</v>
      </c>
      <c r="D184" s="186" t="s">
        <v>243</v>
      </c>
      <c r="E184" s="16" t="s">
        <v>1</v>
      </c>
      <c r="F184" s="187">
        <v>39.872999999999998</v>
      </c>
      <c r="H184" s="28"/>
    </row>
    <row r="185" spans="2:8" s="1" customFormat="1" ht="16.899999999999999" customHeight="1">
      <c r="B185" s="28"/>
      <c r="C185" s="188" t="s">
        <v>1002</v>
      </c>
      <c r="H185" s="28"/>
    </row>
    <row r="186" spans="2:8" s="1" customFormat="1" ht="16.899999999999999" customHeight="1">
      <c r="B186" s="28"/>
      <c r="C186" s="186" t="s">
        <v>467</v>
      </c>
      <c r="D186" s="186" t="s">
        <v>468</v>
      </c>
      <c r="E186" s="16" t="s">
        <v>450</v>
      </c>
      <c r="F186" s="187">
        <v>39.872999999999998</v>
      </c>
      <c r="H186" s="28"/>
    </row>
    <row r="187" spans="2:8" s="1" customFormat="1" ht="16.899999999999999" customHeight="1">
      <c r="B187" s="28"/>
      <c r="C187" s="182" t="s">
        <v>949</v>
      </c>
      <c r="D187" s="183" t="s">
        <v>950</v>
      </c>
      <c r="E187" s="184" t="s">
        <v>1</v>
      </c>
      <c r="F187" s="185">
        <v>44.164000000000001</v>
      </c>
      <c r="H187" s="28"/>
    </row>
    <row r="188" spans="2:8" s="1" customFormat="1" ht="16.899999999999999" customHeight="1">
      <c r="B188" s="28"/>
      <c r="C188" s="182" t="s">
        <v>951</v>
      </c>
      <c r="D188" s="183" t="s">
        <v>952</v>
      </c>
      <c r="E188" s="184" t="s">
        <v>1</v>
      </c>
      <c r="F188" s="185">
        <v>0</v>
      </c>
      <c r="H188" s="28"/>
    </row>
    <row r="189" spans="2:8" s="1" customFormat="1" ht="26.45" customHeight="1">
      <c r="B189" s="28"/>
      <c r="C189" s="181" t="s">
        <v>84</v>
      </c>
      <c r="D189" s="181" t="s">
        <v>85</v>
      </c>
      <c r="H189" s="28"/>
    </row>
    <row r="190" spans="2:8" s="1" customFormat="1" ht="16.899999999999999" customHeight="1">
      <c r="B190" s="28"/>
      <c r="C190" s="182" t="s">
        <v>1084</v>
      </c>
      <c r="D190" s="183" t="s">
        <v>1085</v>
      </c>
      <c r="E190" s="184" t="s">
        <v>761</v>
      </c>
      <c r="F190" s="185">
        <v>288.33999999999997</v>
      </c>
      <c r="H190" s="28"/>
    </row>
    <row r="191" spans="2:8" s="1" customFormat="1" ht="7.35" customHeight="1">
      <c r="B191" s="40"/>
      <c r="C191" s="41"/>
      <c r="D191" s="41"/>
      <c r="E191" s="41"/>
      <c r="F191" s="41"/>
      <c r="G191" s="41"/>
      <c r="H191" s="28"/>
    </row>
    <row r="192" spans="2:8" s="1" customFormat="1"/>
  </sheetData>
  <mergeCells count="2">
    <mergeCell ref="D5:F5"/>
    <mergeCell ref="D6:F6"/>
  </mergeCells>
  <pageMargins left="0.7" right="0.7" top="0.78740157499999996" bottom="0.78740157499999996" header="0.3" footer="0.3"/>
  <pageSetup paperSize="9" fitToHeight="0" orientation="portrait" blackAndWhite="1"/>
  <headerFooter>
    <oddFooter>&amp;CStrana &amp;P z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M166"/>
  <sheetViews>
    <sheetView showGridLines="0" topLeftCell="A112" workbookViewId="0">
      <selection activeCell="I140" sqref="I140"/>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801" t="s">
        <v>5</v>
      </c>
      <c r="M2" s="788"/>
      <c r="N2" s="788"/>
      <c r="O2" s="788"/>
      <c r="P2" s="788"/>
      <c r="Q2" s="788"/>
      <c r="R2" s="788"/>
      <c r="S2" s="788"/>
      <c r="T2" s="788"/>
      <c r="U2" s="788"/>
      <c r="V2" s="788"/>
      <c r="AT2" s="16" t="s">
        <v>86</v>
      </c>
    </row>
    <row r="3" spans="2:46" ht="6.95" customHeight="1">
      <c r="B3" s="17"/>
      <c r="C3" s="18"/>
      <c r="D3" s="18"/>
      <c r="E3" s="18"/>
      <c r="F3" s="18"/>
      <c r="G3" s="18"/>
      <c r="H3" s="18"/>
      <c r="I3" s="18"/>
      <c r="J3" s="18"/>
      <c r="K3" s="18"/>
      <c r="L3" s="19"/>
      <c r="AT3" s="16" t="s">
        <v>83</v>
      </c>
    </row>
    <row r="4" spans="2:46" ht="24.95" customHeight="1">
      <c r="B4" s="19"/>
      <c r="D4" s="20" t="s">
        <v>124</v>
      </c>
      <c r="L4" s="19"/>
      <c r="M4" s="81" t="s">
        <v>10</v>
      </c>
      <c r="AT4" s="16" t="s">
        <v>3</v>
      </c>
    </row>
    <row r="5" spans="2:46" ht="6.95" customHeight="1">
      <c r="B5" s="19"/>
      <c r="L5" s="19"/>
    </row>
    <row r="6" spans="2:46" ht="12" customHeight="1">
      <c r="B6" s="19"/>
      <c r="D6" s="25" t="s">
        <v>14</v>
      </c>
      <c r="L6" s="19"/>
    </row>
    <row r="7" spans="2:46" ht="16.5" customHeight="1">
      <c r="B7" s="19"/>
      <c r="E7" s="811" t="str">
        <f>'Rekapitulace stavby'!K6</f>
        <v>Výukový pavilon Lesovna</v>
      </c>
      <c r="F7" s="812"/>
      <c r="G7" s="812"/>
      <c r="H7" s="812"/>
      <c r="L7" s="19"/>
    </row>
    <row r="8" spans="2:46" s="1" customFormat="1" ht="12" customHeight="1">
      <c r="B8" s="28"/>
      <c r="D8" s="25" t="s">
        <v>137</v>
      </c>
      <c r="L8" s="28"/>
    </row>
    <row r="9" spans="2:46" s="1" customFormat="1" ht="16.5" customHeight="1">
      <c r="B9" s="28"/>
      <c r="E9" s="781" t="s">
        <v>665</v>
      </c>
      <c r="F9" s="813"/>
      <c r="G9" s="813"/>
      <c r="H9" s="813"/>
      <c r="L9" s="28"/>
    </row>
    <row r="10" spans="2:46" s="1" customFormat="1">
      <c r="B10" s="28"/>
      <c r="L10" s="28"/>
    </row>
    <row r="11" spans="2:46" s="1" customFormat="1" ht="12" customHeight="1">
      <c r="B11" s="28"/>
      <c r="D11" s="25" t="s">
        <v>16</v>
      </c>
      <c r="F11" s="23" t="s">
        <v>1</v>
      </c>
      <c r="I11" s="25" t="s">
        <v>17</v>
      </c>
      <c r="J11" s="23" t="s">
        <v>1</v>
      </c>
      <c r="L11" s="28"/>
    </row>
    <row r="12" spans="2:46" s="1" customFormat="1" ht="12" customHeight="1">
      <c r="B12" s="28"/>
      <c r="D12" s="25" t="s">
        <v>18</v>
      </c>
      <c r="F12" s="23" t="s">
        <v>19</v>
      </c>
      <c r="I12" s="25" t="s">
        <v>20</v>
      </c>
      <c r="J12" s="48">
        <f>'Rekapitulace stavby'!AN8</f>
        <v>45909</v>
      </c>
      <c r="L12" s="28"/>
    </row>
    <row r="13" spans="2:46" s="1" customFormat="1" ht="10.9" customHeight="1">
      <c r="B13" s="28"/>
      <c r="L13" s="28"/>
    </row>
    <row r="14" spans="2:46" s="1" customFormat="1" ht="12" customHeight="1">
      <c r="B14" s="28"/>
      <c r="D14" s="25" t="s">
        <v>21</v>
      </c>
      <c r="I14" s="25" t="s">
        <v>22</v>
      </c>
      <c r="J14" s="23" t="s">
        <v>1</v>
      </c>
      <c r="L14" s="28"/>
    </row>
    <row r="15" spans="2:46" s="1" customFormat="1" ht="18" customHeight="1">
      <c r="B15" s="28"/>
      <c r="E15" s="23" t="s">
        <v>23</v>
      </c>
      <c r="I15" s="25" t="s">
        <v>24</v>
      </c>
      <c r="J15" s="23" t="s">
        <v>1</v>
      </c>
      <c r="L15" s="28"/>
    </row>
    <row r="16" spans="2:46" s="1" customFormat="1" ht="6.95" customHeight="1">
      <c r="B16" s="28"/>
      <c r="L16" s="28"/>
    </row>
    <row r="17" spans="2:12" s="1" customFormat="1" ht="12" customHeight="1">
      <c r="B17" s="28"/>
      <c r="D17" s="25" t="s">
        <v>25</v>
      </c>
      <c r="I17" s="25" t="s">
        <v>22</v>
      </c>
      <c r="J17" s="23" t="str">
        <f>'Rekapitulace stavby'!AN13</f>
        <v/>
      </c>
      <c r="L17" s="28"/>
    </row>
    <row r="18" spans="2:12" s="1" customFormat="1" ht="18" customHeight="1">
      <c r="B18" s="28"/>
      <c r="E18" s="787" t="str">
        <f>'Rekapitulace stavby'!E14</f>
        <v xml:space="preserve"> </v>
      </c>
      <c r="F18" s="787"/>
      <c r="G18" s="787"/>
      <c r="H18" s="787"/>
      <c r="I18" s="25" t="s">
        <v>24</v>
      </c>
      <c r="J18" s="23" t="str">
        <f>'Rekapitulace stavby'!AN14</f>
        <v/>
      </c>
      <c r="L18" s="28"/>
    </row>
    <row r="19" spans="2:12" s="1" customFormat="1" ht="6.95" customHeight="1">
      <c r="B19" s="28"/>
      <c r="L19" s="28"/>
    </row>
    <row r="20" spans="2:12" s="1" customFormat="1" ht="12" customHeight="1">
      <c r="B20" s="28"/>
      <c r="D20" s="25" t="s">
        <v>27</v>
      </c>
      <c r="I20" s="25" t="s">
        <v>22</v>
      </c>
      <c r="J20" s="23" t="s">
        <v>1</v>
      </c>
      <c r="L20" s="28"/>
    </row>
    <row r="21" spans="2:12" s="1" customFormat="1" ht="18" customHeight="1">
      <c r="B21" s="28"/>
      <c r="E21" s="23" t="s">
        <v>28</v>
      </c>
      <c r="I21" s="25" t="s">
        <v>24</v>
      </c>
      <c r="J21" s="23" t="s">
        <v>1</v>
      </c>
      <c r="L21" s="28"/>
    </row>
    <row r="22" spans="2:12" s="1" customFormat="1" ht="6.95" customHeight="1">
      <c r="B22" s="28"/>
      <c r="L22" s="28"/>
    </row>
    <row r="23" spans="2:12" s="1" customFormat="1" ht="12" customHeight="1">
      <c r="B23" s="28"/>
      <c r="D23" s="25" t="s">
        <v>30</v>
      </c>
      <c r="I23" s="25" t="s">
        <v>22</v>
      </c>
      <c r="J23" s="23" t="s">
        <v>1</v>
      </c>
      <c r="L23" s="28"/>
    </row>
    <row r="24" spans="2:12" s="1" customFormat="1" ht="18" customHeight="1">
      <c r="B24" s="28"/>
      <c r="E24" s="23" t="s">
        <v>31</v>
      </c>
      <c r="I24" s="25" t="s">
        <v>24</v>
      </c>
      <c r="J24" s="23" t="s">
        <v>1</v>
      </c>
      <c r="L24" s="28"/>
    </row>
    <row r="25" spans="2:12" s="1" customFormat="1" ht="6.95" customHeight="1">
      <c r="B25" s="28"/>
      <c r="L25" s="28"/>
    </row>
    <row r="26" spans="2:12" s="1" customFormat="1" ht="12" customHeight="1">
      <c r="B26" s="28"/>
      <c r="D26" s="25" t="s">
        <v>32</v>
      </c>
      <c r="L26" s="28"/>
    </row>
    <row r="27" spans="2:12" s="7" customFormat="1" ht="16.5" customHeight="1">
      <c r="B27" s="82"/>
      <c r="E27" s="790" t="s">
        <v>1</v>
      </c>
      <c r="F27" s="790"/>
      <c r="G27" s="790"/>
      <c r="H27" s="790"/>
      <c r="L27" s="82"/>
    </row>
    <row r="28" spans="2:12" s="1" customFormat="1" ht="6.95" customHeight="1">
      <c r="B28" s="28"/>
      <c r="L28" s="28"/>
    </row>
    <row r="29" spans="2:12" s="1" customFormat="1" ht="6.95" customHeight="1">
      <c r="B29" s="28"/>
      <c r="D29" s="49"/>
      <c r="E29" s="49"/>
      <c r="F29" s="49"/>
      <c r="G29" s="49"/>
      <c r="H29" s="49"/>
      <c r="I29" s="49"/>
      <c r="J29" s="49"/>
      <c r="K29" s="49"/>
      <c r="L29" s="28"/>
    </row>
    <row r="30" spans="2:12" s="1" customFormat="1" ht="14.45" customHeight="1">
      <c r="B30" s="28"/>
      <c r="D30" s="23" t="s">
        <v>148</v>
      </c>
      <c r="J30" s="83">
        <f>J96</f>
        <v>0</v>
      </c>
      <c r="L30" s="28"/>
    </row>
    <row r="31" spans="2:12" s="1" customFormat="1" ht="14.45" customHeight="1">
      <c r="B31" s="28"/>
      <c r="D31" s="84" t="s">
        <v>149</v>
      </c>
      <c r="J31" s="83">
        <f>J105</f>
        <v>0</v>
      </c>
      <c r="L31" s="28"/>
    </row>
    <row r="32" spans="2:12" s="1" customFormat="1" ht="25.35" customHeight="1">
      <c r="B32" s="28"/>
      <c r="D32" s="85" t="s">
        <v>33</v>
      </c>
      <c r="J32" s="62">
        <f>ROUND(J30 + J31, 2)</f>
        <v>0</v>
      </c>
      <c r="L32" s="28"/>
    </row>
    <row r="33" spans="2:12" s="1" customFormat="1" ht="6.95" customHeight="1">
      <c r="B33" s="28"/>
      <c r="D33" s="49"/>
      <c r="E33" s="49"/>
      <c r="F33" s="49"/>
      <c r="G33" s="49"/>
      <c r="H33" s="49"/>
      <c r="I33" s="49"/>
      <c r="J33" s="49"/>
      <c r="K33" s="49"/>
      <c r="L33" s="28"/>
    </row>
    <row r="34" spans="2:12" s="1" customFormat="1" ht="14.45" customHeight="1">
      <c r="B34" s="28"/>
      <c r="F34" s="31" t="s">
        <v>35</v>
      </c>
      <c r="I34" s="31" t="s">
        <v>34</v>
      </c>
      <c r="J34" s="31" t="s">
        <v>36</v>
      </c>
      <c r="L34" s="28"/>
    </row>
    <row r="35" spans="2:12" s="1" customFormat="1" ht="14.45" customHeight="1">
      <c r="B35" s="28"/>
      <c r="D35" s="51" t="s">
        <v>37</v>
      </c>
      <c r="E35" s="25" t="s">
        <v>38</v>
      </c>
      <c r="F35" s="86">
        <f>ROUND((SUM(BE105:BE110) + SUM(BE130:BE165)),  2)</f>
        <v>0</v>
      </c>
      <c r="I35" s="87">
        <v>0.21</v>
      </c>
      <c r="J35" s="86">
        <f>ROUND(((SUM(BE105:BE110) + SUM(BE130:BE165))*I35),  2)</f>
        <v>0</v>
      </c>
      <c r="L35" s="28"/>
    </row>
    <row r="36" spans="2:12" s="1" customFormat="1" ht="14.45" customHeight="1">
      <c r="B36" s="28"/>
      <c r="E36" s="25" t="s">
        <v>39</v>
      </c>
      <c r="F36" s="86">
        <f>ROUND((SUM(BF105:BF110) + SUM(BF130:BF165)),  2)</f>
        <v>0</v>
      </c>
      <c r="I36" s="87">
        <v>0.12</v>
      </c>
      <c r="J36" s="86">
        <f>ROUND(((SUM(BF105:BF110) + SUM(BF130:BF165))*I36),  2)</f>
        <v>0</v>
      </c>
      <c r="L36" s="28"/>
    </row>
    <row r="37" spans="2:12" s="1" customFormat="1" ht="14.45" hidden="1" customHeight="1">
      <c r="B37" s="28"/>
      <c r="E37" s="25" t="s">
        <v>40</v>
      </c>
      <c r="F37" s="86">
        <f>ROUND((SUM(BG105:BG110) + SUM(BG130:BG165)),  2)</f>
        <v>0</v>
      </c>
      <c r="I37" s="87">
        <v>0.21</v>
      </c>
      <c r="J37" s="86">
        <f>0</f>
        <v>0</v>
      </c>
      <c r="L37" s="28"/>
    </row>
    <row r="38" spans="2:12" s="1" customFormat="1" ht="14.45" hidden="1" customHeight="1">
      <c r="B38" s="28"/>
      <c r="E38" s="25" t="s">
        <v>41</v>
      </c>
      <c r="F38" s="86">
        <f>ROUND((SUM(BH105:BH110) + SUM(BH130:BH165)),  2)</f>
        <v>0</v>
      </c>
      <c r="I38" s="87">
        <v>0.12</v>
      </c>
      <c r="J38" s="86">
        <f>0</f>
        <v>0</v>
      </c>
      <c r="L38" s="28"/>
    </row>
    <row r="39" spans="2:12" s="1" customFormat="1" ht="14.45" hidden="1" customHeight="1">
      <c r="B39" s="28"/>
      <c r="E39" s="25" t="s">
        <v>42</v>
      </c>
      <c r="F39" s="86">
        <f>ROUND((SUM(BI105:BI110) + SUM(BI130:BI165)),  2)</f>
        <v>0</v>
      </c>
      <c r="I39" s="87">
        <v>0</v>
      </c>
      <c r="J39" s="86">
        <f>0</f>
        <v>0</v>
      </c>
      <c r="L39" s="28"/>
    </row>
    <row r="40" spans="2:12" s="1" customFormat="1" ht="6.95" customHeight="1">
      <c r="B40" s="28"/>
      <c r="L40" s="28"/>
    </row>
    <row r="41" spans="2:12" s="1" customFormat="1" ht="25.35" customHeight="1">
      <c r="B41" s="28"/>
      <c r="C41" s="88"/>
      <c r="D41" s="89" t="s">
        <v>43</v>
      </c>
      <c r="E41" s="53"/>
      <c r="F41" s="53"/>
      <c r="G41" s="90" t="s">
        <v>44</v>
      </c>
      <c r="H41" s="91" t="s">
        <v>45</v>
      </c>
      <c r="I41" s="53"/>
      <c r="J41" s="92">
        <f>SUM(J32:J39)</f>
        <v>0</v>
      </c>
      <c r="K41" s="93"/>
      <c r="L41" s="28"/>
    </row>
    <row r="42" spans="2:12" s="1" customFormat="1" ht="14.45" customHeight="1">
      <c r="B42" s="28"/>
      <c r="L42" s="28"/>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28"/>
      <c r="D50" s="37" t="s">
        <v>46</v>
      </c>
      <c r="E50" s="38"/>
      <c r="F50" s="38"/>
      <c r="G50" s="37" t="s">
        <v>47</v>
      </c>
      <c r="H50" s="38"/>
      <c r="I50" s="38"/>
      <c r="J50" s="38"/>
      <c r="K50" s="38"/>
      <c r="L50" s="28"/>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2.75">
      <c r="B61" s="28"/>
      <c r="D61" s="39" t="s">
        <v>48</v>
      </c>
      <c r="E61" s="30"/>
      <c r="F61" s="94" t="s">
        <v>49</v>
      </c>
      <c r="G61" s="39" t="s">
        <v>48</v>
      </c>
      <c r="H61" s="30"/>
      <c r="I61" s="30"/>
      <c r="J61" s="95" t="s">
        <v>49</v>
      </c>
      <c r="K61" s="30"/>
      <c r="L61" s="28"/>
    </row>
    <row r="62" spans="2:12">
      <c r="B62" s="19"/>
      <c r="L62" s="19"/>
    </row>
    <row r="63" spans="2:12">
      <c r="B63" s="19"/>
      <c r="L63" s="19"/>
    </row>
    <row r="64" spans="2:12">
      <c r="B64" s="19"/>
      <c r="L64" s="19"/>
    </row>
    <row r="65" spans="2:12" s="1" customFormat="1" ht="12.75">
      <c r="B65" s="28"/>
      <c r="D65" s="37" t="s">
        <v>50</v>
      </c>
      <c r="E65" s="38"/>
      <c r="F65" s="38"/>
      <c r="G65" s="37" t="s">
        <v>51</v>
      </c>
      <c r="H65" s="38"/>
      <c r="I65" s="38"/>
      <c r="J65" s="38"/>
      <c r="K65" s="38"/>
      <c r="L65" s="28"/>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2.75">
      <c r="B76" s="28"/>
      <c r="D76" s="39" t="s">
        <v>48</v>
      </c>
      <c r="E76" s="30"/>
      <c r="F76" s="94" t="s">
        <v>49</v>
      </c>
      <c r="G76" s="39" t="s">
        <v>48</v>
      </c>
      <c r="H76" s="30"/>
      <c r="I76" s="30"/>
      <c r="J76" s="95" t="s">
        <v>49</v>
      </c>
      <c r="K76" s="30"/>
      <c r="L76" s="28"/>
    </row>
    <row r="77" spans="2:12" s="1" customFormat="1" ht="14.45" customHeight="1">
      <c r="B77" s="40"/>
      <c r="C77" s="41"/>
      <c r="D77" s="41"/>
      <c r="E77" s="41"/>
      <c r="F77" s="41"/>
      <c r="G77" s="41"/>
      <c r="H77" s="41"/>
      <c r="I77" s="41"/>
      <c r="J77" s="41"/>
      <c r="K77" s="41"/>
      <c r="L77" s="28"/>
    </row>
    <row r="81" spans="2:47" s="1" customFormat="1" ht="6.95" customHeight="1">
      <c r="B81" s="42"/>
      <c r="C81" s="43"/>
      <c r="D81" s="43"/>
      <c r="E81" s="43"/>
      <c r="F81" s="43"/>
      <c r="G81" s="43"/>
      <c r="H81" s="43"/>
      <c r="I81" s="43"/>
      <c r="J81" s="43"/>
      <c r="K81" s="43"/>
      <c r="L81" s="28"/>
    </row>
    <row r="82" spans="2:47" s="1" customFormat="1" ht="24.95" customHeight="1">
      <c r="B82" s="28"/>
      <c r="C82" s="20" t="s">
        <v>150</v>
      </c>
      <c r="L82" s="28"/>
    </row>
    <row r="83" spans="2:47" s="1" customFormat="1" ht="6.95" customHeight="1">
      <c r="B83" s="28"/>
      <c r="L83" s="28"/>
    </row>
    <row r="84" spans="2:47" s="1" customFormat="1" ht="12" customHeight="1">
      <c r="B84" s="28"/>
      <c r="C84" s="25" t="s">
        <v>14</v>
      </c>
      <c r="L84" s="28"/>
    </row>
    <row r="85" spans="2:47" s="1" customFormat="1" ht="16.5" customHeight="1">
      <c r="B85" s="28"/>
      <c r="E85" s="811" t="str">
        <f>E7</f>
        <v>Výukový pavilon Lesovna</v>
      </c>
      <c r="F85" s="812"/>
      <c r="G85" s="812"/>
      <c r="H85" s="812"/>
      <c r="L85" s="28"/>
    </row>
    <row r="86" spans="2:47" s="1" customFormat="1" ht="12" customHeight="1">
      <c r="B86" s="28"/>
      <c r="C86" s="25" t="s">
        <v>137</v>
      </c>
      <c r="L86" s="28"/>
    </row>
    <row r="87" spans="2:47" s="1" customFormat="1" ht="16.5" customHeight="1">
      <c r="B87" s="28"/>
      <c r="E87" s="781" t="str">
        <f>E9</f>
        <v>202504B - 02-VO</v>
      </c>
      <c r="F87" s="813"/>
      <c r="G87" s="813"/>
      <c r="H87" s="813"/>
      <c r="L87" s="28"/>
    </row>
    <row r="88" spans="2:47" s="1" customFormat="1" ht="6.95" customHeight="1">
      <c r="B88" s="28"/>
      <c r="L88" s="28"/>
    </row>
    <row r="89" spans="2:47" s="1" customFormat="1" ht="12" customHeight="1">
      <c r="B89" s="28"/>
      <c r="C89" s="25" t="s">
        <v>18</v>
      </c>
      <c r="F89" s="23" t="str">
        <f>F12</f>
        <v>Areál ČZU, p.č. 1627/1, Suchdol</v>
      </c>
      <c r="I89" s="25" t="s">
        <v>20</v>
      </c>
      <c r="J89" s="48">
        <f>IF(J12="","",J12)</f>
        <v>45909</v>
      </c>
      <c r="L89" s="28"/>
    </row>
    <row r="90" spans="2:47" s="1" customFormat="1" ht="6.95" customHeight="1">
      <c r="B90" s="28"/>
      <c r="L90" s="28"/>
    </row>
    <row r="91" spans="2:47" s="1" customFormat="1" ht="15.2" customHeight="1">
      <c r="B91" s="28"/>
      <c r="C91" s="25" t="s">
        <v>21</v>
      </c>
      <c r="F91" s="23" t="str">
        <f>E15</f>
        <v>ČZU v Praze, Kamýcká 129, P6</v>
      </c>
      <c r="I91" s="25" t="s">
        <v>27</v>
      </c>
      <c r="J91" s="26" t="str">
        <f>E21</f>
        <v>MJÖLKING s.r.o.</v>
      </c>
      <c r="L91" s="28"/>
    </row>
    <row r="92" spans="2:47" s="1" customFormat="1" ht="15.2" customHeight="1">
      <c r="B92" s="28"/>
      <c r="C92" s="25" t="s">
        <v>25</v>
      </c>
      <c r="F92" s="23" t="str">
        <f>IF(E18="","",E18)</f>
        <v xml:space="preserve"> </v>
      </c>
      <c r="I92" s="25" t="s">
        <v>30</v>
      </c>
      <c r="J92" s="26" t="str">
        <f>E24</f>
        <v>Ing. Martin Macoun</v>
      </c>
      <c r="L92" s="28"/>
    </row>
    <row r="93" spans="2:47" s="1" customFormat="1" ht="10.35" customHeight="1">
      <c r="B93" s="28"/>
      <c r="L93" s="28"/>
    </row>
    <row r="94" spans="2:47" s="1" customFormat="1" ht="29.25" customHeight="1">
      <c r="B94" s="28"/>
      <c r="C94" s="96" t="s">
        <v>151</v>
      </c>
      <c r="D94" s="88"/>
      <c r="E94" s="88"/>
      <c r="F94" s="88"/>
      <c r="G94" s="88"/>
      <c r="H94" s="88"/>
      <c r="I94" s="88"/>
      <c r="J94" s="97" t="s">
        <v>152</v>
      </c>
      <c r="K94" s="88"/>
      <c r="L94" s="28"/>
    </row>
    <row r="95" spans="2:47" s="1" customFormat="1" ht="10.35" customHeight="1">
      <c r="B95" s="28"/>
      <c r="L95" s="28"/>
    </row>
    <row r="96" spans="2:47" s="1" customFormat="1" ht="22.9" customHeight="1">
      <c r="B96" s="28"/>
      <c r="C96" s="98" t="s">
        <v>153</v>
      </c>
      <c r="J96" s="62">
        <f>J130</f>
        <v>0</v>
      </c>
      <c r="L96" s="28"/>
      <c r="AU96" s="16" t="s">
        <v>154</v>
      </c>
    </row>
    <row r="97" spans="2:65" s="8" customFormat="1" ht="24.95" customHeight="1">
      <c r="B97" s="99"/>
      <c r="D97" s="100" t="s">
        <v>155</v>
      </c>
      <c r="E97" s="101"/>
      <c r="F97" s="101"/>
      <c r="G97" s="101"/>
      <c r="H97" s="101"/>
      <c r="I97" s="101"/>
      <c r="J97" s="102">
        <f>J131</f>
        <v>0</v>
      </c>
      <c r="L97" s="99"/>
    </row>
    <row r="98" spans="2:65" s="9" customFormat="1" ht="19.899999999999999" customHeight="1">
      <c r="B98" s="103"/>
      <c r="D98" s="104" t="s">
        <v>157</v>
      </c>
      <c r="E98" s="105"/>
      <c r="F98" s="105"/>
      <c r="G98" s="105"/>
      <c r="H98" s="105"/>
      <c r="I98" s="105"/>
      <c r="J98" s="106">
        <f>J132</f>
        <v>0</v>
      </c>
      <c r="L98" s="103"/>
    </row>
    <row r="99" spans="2:65" s="9" customFormat="1" ht="19.899999999999999" customHeight="1">
      <c r="B99" s="103"/>
      <c r="D99" s="104" t="s">
        <v>159</v>
      </c>
      <c r="E99" s="105"/>
      <c r="F99" s="105"/>
      <c r="G99" s="105"/>
      <c r="H99" s="105"/>
      <c r="I99" s="105"/>
      <c r="J99" s="106">
        <f>J136</f>
        <v>0</v>
      </c>
      <c r="L99" s="103"/>
    </row>
    <row r="100" spans="2:65" s="8" customFormat="1" ht="24.95" customHeight="1">
      <c r="B100" s="99"/>
      <c r="D100" s="100" t="s">
        <v>160</v>
      </c>
      <c r="E100" s="101"/>
      <c r="F100" s="101"/>
      <c r="G100" s="101"/>
      <c r="H100" s="101"/>
      <c r="I100" s="101"/>
      <c r="J100" s="102">
        <f>J139</f>
        <v>0</v>
      </c>
      <c r="L100" s="99"/>
    </row>
    <row r="101" spans="2:65" s="9" customFormat="1" ht="19.899999999999999" customHeight="1">
      <c r="B101" s="103"/>
      <c r="D101" s="104" t="s">
        <v>167</v>
      </c>
      <c r="E101" s="105"/>
      <c r="F101" s="105"/>
      <c r="G101" s="105"/>
      <c r="H101" s="105"/>
      <c r="I101" s="105"/>
      <c r="J101" s="106">
        <f>J140</f>
        <v>0</v>
      </c>
      <c r="L101" s="103"/>
    </row>
    <row r="102" spans="2:65" s="9" customFormat="1" ht="19.899999999999999" customHeight="1">
      <c r="B102" s="103"/>
      <c r="D102" s="104" t="s">
        <v>666</v>
      </c>
      <c r="E102" s="105"/>
      <c r="F102" s="105"/>
      <c r="G102" s="105"/>
      <c r="H102" s="105"/>
      <c r="I102" s="105"/>
      <c r="J102" s="106">
        <f>J160</f>
        <v>0</v>
      </c>
      <c r="L102" s="103"/>
    </row>
    <row r="103" spans="2:65" s="1" customFormat="1" ht="21.75" customHeight="1">
      <c r="B103" s="28"/>
      <c r="L103" s="28"/>
    </row>
    <row r="104" spans="2:65" s="1" customFormat="1" ht="6.95" customHeight="1">
      <c r="B104" s="28"/>
      <c r="L104" s="28"/>
    </row>
    <row r="105" spans="2:65" s="1" customFormat="1" ht="29.25" customHeight="1">
      <c r="B105" s="28"/>
      <c r="C105" s="98" t="s">
        <v>172</v>
      </c>
      <c r="J105" s="107">
        <f>ROUND(J106 + J107 + J108 + J109,2)</f>
        <v>0</v>
      </c>
      <c r="L105" s="28"/>
      <c r="N105" s="108" t="s">
        <v>37</v>
      </c>
    </row>
    <row r="106" spans="2:65" s="1" customFormat="1" ht="18" customHeight="1">
      <c r="B106" s="109"/>
      <c r="C106" s="110"/>
      <c r="D106" s="814" t="s">
        <v>173</v>
      </c>
      <c r="E106" s="814"/>
      <c r="F106" s="814"/>
      <c r="G106" s="110"/>
      <c r="H106" s="110"/>
      <c r="I106" s="110"/>
      <c r="J106" s="111"/>
      <c r="K106" s="110"/>
      <c r="L106" s="109"/>
      <c r="M106" s="110"/>
      <c r="N106" s="112" t="s">
        <v>38</v>
      </c>
      <c r="O106" s="110"/>
      <c r="P106" s="110"/>
      <c r="Q106" s="110"/>
      <c r="R106" s="110"/>
      <c r="S106" s="110"/>
      <c r="T106" s="110"/>
      <c r="U106" s="110"/>
      <c r="V106" s="110"/>
      <c r="W106" s="110"/>
      <c r="X106" s="110"/>
      <c r="Y106" s="110"/>
      <c r="Z106" s="110"/>
      <c r="AA106" s="110"/>
      <c r="AB106" s="110"/>
      <c r="AC106" s="110"/>
      <c r="AD106" s="110"/>
      <c r="AE106" s="110"/>
      <c r="AF106" s="110"/>
      <c r="AG106" s="110"/>
      <c r="AH106" s="110"/>
      <c r="AI106" s="110"/>
      <c r="AJ106" s="110"/>
      <c r="AK106" s="110"/>
      <c r="AL106" s="110"/>
      <c r="AM106" s="110"/>
      <c r="AN106" s="110"/>
      <c r="AO106" s="110"/>
      <c r="AP106" s="110"/>
      <c r="AQ106" s="110"/>
      <c r="AR106" s="110"/>
      <c r="AS106" s="110"/>
      <c r="AT106" s="110"/>
      <c r="AU106" s="110"/>
      <c r="AV106" s="110"/>
      <c r="AW106" s="110"/>
      <c r="AX106" s="110"/>
      <c r="AY106" s="113" t="s">
        <v>174</v>
      </c>
      <c r="AZ106" s="110"/>
      <c r="BA106" s="110"/>
      <c r="BB106" s="110"/>
      <c r="BC106" s="110"/>
      <c r="BD106" s="110"/>
      <c r="BE106" s="114">
        <f>IF(N106="základní",J106,0)</f>
        <v>0</v>
      </c>
      <c r="BF106" s="114">
        <f>IF(N106="snížená",J106,0)</f>
        <v>0</v>
      </c>
      <c r="BG106" s="114">
        <f>IF(N106="zákl. přenesená",J106,0)</f>
        <v>0</v>
      </c>
      <c r="BH106" s="114">
        <f>IF(N106="sníž. přenesená",J106,0)</f>
        <v>0</v>
      </c>
      <c r="BI106" s="114">
        <f>IF(N106="nulová",J106,0)</f>
        <v>0</v>
      </c>
      <c r="BJ106" s="113" t="s">
        <v>81</v>
      </c>
      <c r="BK106" s="110"/>
      <c r="BL106" s="110"/>
      <c r="BM106" s="110"/>
    </row>
    <row r="107" spans="2:65" s="1" customFormat="1" ht="18" customHeight="1">
      <c r="B107" s="109"/>
      <c r="C107" s="110"/>
      <c r="D107" s="814" t="s">
        <v>175</v>
      </c>
      <c r="E107" s="814"/>
      <c r="F107" s="814"/>
      <c r="G107" s="110"/>
      <c r="H107" s="110"/>
      <c r="I107" s="110"/>
      <c r="J107" s="111"/>
      <c r="K107" s="110"/>
      <c r="L107" s="109"/>
      <c r="M107" s="110"/>
      <c r="N107" s="112" t="s">
        <v>38</v>
      </c>
      <c r="O107" s="110"/>
      <c r="P107" s="110"/>
      <c r="Q107" s="110"/>
      <c r="R107" s="110"/>
      <c r="S107" s="110"/>
      <c r="T107" s="110"/>
      <c r="U107" s="110"/>
      <c r="V107" s="110"/>
      <c r="W107" s="110"/>
      <c r="X107" s="110"/>
      <c r="Y107" s="110"/>
      <c r="Z107" s="110"/>
      <c r="AA107" s="110"/>
      <c r="AB107" s="110"/>
      <c r="AC107" s="110"/>
      <c r="AD107" s="110"/>
      <c r="AE107" s="110"/>
      <c r="AF107" s="110"/>
      <c r="AG107" s="110"/>
      <c r="AH107" s="110"/>
      <c r="AI107" s="110"/>
      <c r="AJ107" s="110"/>
      <c r="AK107" s="110"/>
      <c r="AL107" s="110"/>
      <c r="AM107" s="110"/>
      <c r="AN107" s="110"/>
      <c r="AO107" s="110"/>
      <c r="AP107" s="110"/>
      <c r="AQ107" s="110"/>
      <c r="AR107" s="110"/>
      <c r="AS107" s="110"/>
      <c r="AT107" s="110"/>
      <c r="AU107" s="110"/>
      <c r="AV107" s="110"/>
      <c r="AW107" s="110"/>
      <c r="AX107" s="110"/>
      <c r="AY107" s="113" t="s">
        <v>174</v>
      </c>
      <c r="AZ107" s="110"/>
      <c r="BA107" s="110"/>
      <c r="BB107" s="110"/>
      <c r="BC107" s="110"/>
      <c r="BD107" s="110"/>
      <c r="BE107" s="114">
        <f>IF(N107="základní",J107,0)</f>
        <v>0</v>
      </c>
      <c r="BF107" s="114">
        <f>IF(N107="snížená",J107,0)</f>
        <v>0</v>
      </c>
      <c r="BG107" s="114">
        <f>IF(N107="zákl. přenesená",J107,0)</f>
        <v>0</v>
      </c>
      <c r="BH107" s="114">
        <f>IF(N107="sníž. přenesená",J107,0)</f>
        <v>0</v>
      </c>
      <c r="BI107" s="114">
        <f>IF(N107="nulová",J107,0)</f>
        <v>0</v>
      </c>
      <c r="BJ107" s="113" t="s">
        <v>81</v>
      </c>
      <c r="BK107" s="110"/>
      <c r="BL107" s="110"/>
      <c r="BM107" s="110"/>
    </row>
    <row r="108" spans="2:65" s="1" customFormat="1" ht="18" customHeight="1">
      <c r="B108" s="109"/>
      <c r="C108" s="110"/>
      <c r="D108" s="814" t="s">
        <v>176</v>
      </c>
      <c r="E108" s="814"/>
      <c r="F108" s="814"/>
      <c r="G108" s="110"/>
      <c r="H108" s="110"/>
      <c r="I108" s="110"/>
      <c r="J108" s="111"/>
      <c r="K108" s="110"/>
      <c r="L108" s="109"/>
      <c r="M108" s="110"/>
      <c r="N108" s="112" t="s">
        <v>38</v>
      </c>
      <c r="O108" s="110"/>
      <c r="P108" s="110"/>
      <c r="Q108" s="110"/>
      <c r="R108" s="110"/>
      <c r="S108" s="110"/>
      <c r="T108" s="110"/>
      <c r="U108" s="110"/>
      <c r="V108" s="110"/>
      <c r="W108" s="110"/>
      <c r="X108" s="110"/>
      <c r="Y108" s="110"/>
      <c r="Z108" s="110"/>
      <c r="AA108" s="110"/>
      <c r="AB108" s="110"/>
      <c r="AC108" s="110"/>
      <c r="AD108" s="110"/>
      <c r="AE108" s="110"/>
      <c r="AF108" s="110"/>
      <c r="AG108" s="110"/>
      <c r="AH108" s="110"/>
      <c r="AI108" s="110"/>
      <c r="AJ108" s="110"/>
      <c r="AK108" s="110"/>
      <c r="AL108" s="110"/>
      <c r="AM108" s="110"/>
      <c r="AN108" s="110"/>
      <c r="AO108" s="110"/>
      <c r="AP108" s="110"/>
      <c r="AQ108" s="110"/>
      <c r="AR108" s="110"/>
      <c r="AS108" s="110"/>
      <c r="AT108" s="110"/>
      <c r="AU108" s="110"/>
      <c r="AV108" s="110"/>
      <c r="AW108" s="110"/>
      <c r="AX108" s="110"/>
      <c r="AY108" s="113" t="s">
        <v>174</v>
      </c>
      <c r="AZ108" s="110"/>
      <c r="BA108" s="110"/>
      <c r="BB108" s="110"/>
      <c r="BC108" s="110"/>
      <c r="BD108" s="110"/>
      <c r="BE108" s="114">
        <f>IF(N108="základní",J108,0)</f>
        <v>0</v>
      </c>
      <c r="BF108" s="114">
        <f>IF(N108="snížená",J108,0)</f>
        <v>0</v>
      </c>
      <c r="BG108" s="114">
        <f>IF(N108="zákl. přenesená",J108,0)</f>
        <v>0</v>
      </c>
      <c r="BH108" s="114">
        <f>IF(N108="sníž. přenesená",J108,0)</f>
        <v>0</v>
      </c>
      <c r="BI108" s="114">
        <f>IF(N108="nulová",J108,0)</f>
        <v>0</v>
      </c>
      <c r="BJ108" s="113" t="s">
        <v>81</v>
      </c>
      <c r="BK108" s="110"/>
      <c r="BL108" s="110"/>
      <c r="BM108" s="110"/>
    </row>
    <row r="109" spans="2:65" s="1" customFormat="1" ht="18" customHeight="1">
      <c r="B109" s="109"/>
      <c r="C109" s="110"/>
      <c r="D109" s="814" t="s">
        <v>177</v>
      </c>
      <c r="E109" s="814"/>
      <c r="F109" s="814"/>
      <c r="G109" s="110"/>
      <c r="H109" s="110"/>
      <c r="I109" s="110"/>
      <c r="J109" s="111"/>
      <c r="K109" s="110"/>
      <c r="L109" s="109"/>
      <c r="M109" s="110"/>
      <c r="N109" s="112" t="s">
        <v>38</v>
      </c>
      <c r="O109" s="110"/>
      <c r="P109" s="110"/>
      <c r="Q109" s="110"/>
      <c r="R109" s="110"/>
      <c r="S109" s="110"/>
      <c r="T109" s="110"/>
      <c r="U109" s="110"/>
      <c r="V109" s="110"/>
      <c r="W109" s="110"/>
      <c r="X109" s="110"/>
      <c r="Y109" s="110"/>
      <c r="Z109" s="110"/>
      <c r="AA109" s="110"/>
      <c r="AB109" s="110"/>
      <c r="AC109" s="110"/>
      <c r="AD109" s="110"/>
      <c r="AE109" s="110"/>
      <c r="AF109" s="110"/>
      <c r="AG109" s="110"/>
      <c r="AH109" s="110"/>
      <c r="AI109" s="110"/>
      <c r="AJ109" s="110"/>
      <c r="AK109" s="110"/>
      <c r="AL109" s="110"/>
      <c r="AM109" s="110"/>
      <c r="AN109" s="110"/>
      <c r="AO109" s="110"/>
      <c r="AP109" s="110"/>
      <c r="AQ109" s="110"/>
      <c r="AR109" s="110"/>
      <c r="AS109" s="110"/>
      <c r="AT109" s="110"/>
      <c r="AU109" s="110"/>
      <c r="AV109" s="110"/>
      <c r="AW109" s="110"/>
      <c r="AX109" s="110"/>
      <c r="AY109" s="113" t="s">
        <v>174</v>
      </c>
      <c r="AZ109" s="110"/>
      <c r="BA109" s="110"/>
      <c r="BB109" s="110"/>
      <c r="BC109" s="110"/>
      <c r="BD109" s="110"/>
      <c r="BE109" s="114">
        <f>IF(N109="základní",J109,0)</f>
        <v>0</v>
      </c>
      <c r="BF109" s="114">
        <f>IF(N109="snížená",J109,0)</f>
        <v>0</v>
      </c>
      <c r="BG109" s="114">
        <f>IF(N109="zákl. přenesená",J109,0)</f>
        <v>0</v>
      </c>
      <c r="BH109" s="114">
        <f>IF(N109="sníž. přenesená",J109,0)</f>
        <v>0</v>
      </c>
      <c r="BI109" s="114">
        <f>IF(N109="nulová",J109,0)</f>
        <v>0</v>
      </c>
      <c r="BJ109" s="113" t="s">
        <v>81</v>
      </c>
      <c r="BK109" s="110"/>
      <c r="BL109" s="110"/>
      <c r="BM109" s="110"/>
    </row>
    <row r="110" spans="2:65" s="1" customFormat="1" ht="18" customHeight="1">
      <c r="B110" s="28"/>
      <c r="L110" s="28"/>
    </row>
    <row r="111" spans="2:65" s="1" customFormat="1" ht="29.25" customHeight="1">
      <c r="B111" s="28"/>
      <c r="C111" s="115" t="s">
        <v>178</v>
      </c>
      <c r="D111" s="88"/>
      <c r="E111" s="88"/>
      <c r="F111" s="88"/>
      <c r="G111" s="88"/>
      <c r="H111" s="88"/>
      <c r="I111" s="88"/>
      <c r="J111" s="116">
        <f>ROUND(J96+J105,2)</f>
        <v>0</v>
      </c>
      <c r="K111" s="88"/>
      <c r="L111" s="28"/>
    </row>
    <row r="112" spans="2:65" s="1" customFormat="1" ht="6.95" customHeight="1">
      <c r="B112" s="40"/>
      <c r="C112" s="41"/>
      <c r="D112" s="41"/>
      <c r="E112" s="41"/>
      <c r="F112" s="41"/>
      <c r="G112" s="41"/>
      <c r="H112" s="41"/>
      <c r="I112" s="41"/>
      <c r="J112" s="41"/>
      <c r="K112" s="41"/>
      <c r="L112" s="28"/>
    </row>
    <row r="116" spans="2:12" s="1" customFormat="1" ht="6.95" customHeight="1">
      <c r="B116" s="42"/>
      <c r="C116" s="43"/>
      <c r="D116" s="43"/>
      <c r="E116" s="43"/>
      <c r="F116" s="43"/>
      <c r="G116" s="43"/>
      <c r="H116" s="43"/>
      <c r="I116" s="43"/>
      <c r="J116" s="43"/>
      <c r="K116" s="43"/>
      <c r="L116" s="28"/>
    </row>
    <row r="117" spans="2:12" s="1" customFormat="1" ht="24.95" customHeight="1">
      <c r="B117" s="28"/>
      <c r="C117" s="20" t="s">
        <v>179</v>
      </c>
      <c r="L117" s="28"/>
    </row>
    <row r="118" spans="2:12" s="1" customFormat="1" ht="6.95" customHeight="1">
      <c r="B118" s="28"/>
      <c r="L118" s="28"/>
    </row>
    <row r="119" spans="2:12" s="1" customFormat="1" ht="12" customHeight="1">
      <c r="B119" s="28"/>
      <c r="C119" s="25" t="s">
        <v>14</v>
      </c>
      <c r="L119" s="28"/>
    </row>
    <row r="120" spans="2:12" s="1" customFormat="1" ht="16.5" customHeight="1">
      <c r="B120" s="28"/>
      <c r="E120" s="811" t="str">
        <f>E7</f>
        <v>Výukový pavilon Lesovna</v>
      </c>
      <c r="F120" s="812"/>
      <c r="G120" s="812"/>
      <c r="H120" s="812"/>
      <c r="L120" s="28"/>
    </row>
    <row r="121" spans="2:12" s="1" customFormat="1" ht="12" customHeight="1">
      <c r="B121" s="28"/>
      <c r="C121" s="25" t="s">
        <v>137</v>
      </c>
      <c r="L121" s="28"/>
    </row>
    <row r="122" spans="2:12" s="1" customFormat="1" ht="16.5" customHeight="1">
      <c r="B122" s="28"/>
      <c r="E122" s="781" t="str">
        <f>E9</f>
        <v>202504B - 02-VO</v>
      </c>
      <c r="F122" s="813"/>
      <c r="G122" s="813"/>
      <c r="H122" s="813"/>
      <c r="L122" s="28"/>
    </row>
    <row r="123" spans="2:12" s="1" customFormat="1" ht="6.95" customHeight="1">
      <c r="B123" s="28"/>
      <c r="L123" s="28"/>
    </row>
    <row r="124" spans="2:12" s="1" customFormat="1" ht="12" customHeight="1">
      <c r="B124" s="28"/>
      <c r="C124" s="25" t="s">
        <v>18</v>
      </c>
      <c r="F124" s="23" t="str">
        <f>F12</f>
        <v>Areál ČZU, p.č. 1627/1, Suchdol</v>
      </c>
      <c r="I124" s="25" t="s">
        <v>20</v>
      </c>
      <c r="J124" s="48">
        <f>IF(J12="","",J12)</f>
        <v>45909</v>
      </c>
      <c r="L124" s="28"/>
    </row>
    <row r="125" spans="2:12" s="1" customFormat="1" ht="6.95" customHeight="1">
      <c r="B125" s="28"/>
      <c r="L125" s="28"/>
    </row>
    <row r="126" spans="2:12" s="1" customFormat="1" ht="15.2" customHeight="1">
      <c r="B126" s="28"/>
      <c r="C126" s="25" t="s">
        <v>21</v>
      </c>
      <c r="F126" s="23" t="str">
        <f>E15</f>
        <v>ČZU v Praze, Kamýcká 129, P6</v>
      </c>
      <c r="I126" s="25" t="s">
        <v>27</v>
      </c>
      <c r="J126" s="26" t="str">
        <f>E21</f>
        <v>MJÖLKING s.r.o.</v>
      </c>
      <c r="L126" s="28"/>
    </row>
    <row r="127" spans="2:12" s="1" customFormat="1" ht="15.2" customHeight="1">
      <c r="B127" s="28"/>
      <c r="C127" s="25" t="s">
        <v>25</v>
      </c>
      <c r="F127" s="23" t="str">
        <f>IF(E18="","",E18)</f>
        <v xml:space="preserve"> </v>
      </c>
      <c r="I127" s="25" t="s">
        <v>30</v>
      </c>
      <c r="J127" s="26" t="str">
        <f>E24</f>
        <v>Ing. Martin Macoun</v>
      </c>
      <c r="L127" s="28"/>
    </row>
    <row r="128" spans="2:12" s="1" customFormat="1" ht="10.35" customHeight="1">
      <c r="B128" s="28"/>
      <c r="L128" s="28"/>
    </row>
    <row r="129" spans="2:65" s="10" customFormat="1" ht="29.25" customHeight="1">
      <c r="B129" s="117"/>
      <c r="C129" s="118" t="s">
        <v>180</v>
      </c>
      <c r="D129" s="119" t="s">
        <v>58</v>
      </c>
      <c r="E129" s="119" t="s">
        <v>54</v>
      </c>
      <c r="F129" s="119" t="s">
        <v>55</v>
      </c>
      <c r="G129" s="119" t="s">
        <v>181</v>
      </c>
      <c r="H129" s="119" t="s">
        <v>182</v>
      </c>
      <c r="I129" s="119" t="s">
        <v>183</v>
      </c>
      <c r="J129" s="120" t="s">
        <v>152</v>
      </c>
      <c r="K129" s="121" t="s">
        <v>184</v>
      </c>
      <c r="L129" s="117"/>
      <c r="M129" s="55" t="s">
        <v>1</v>
      </c>
      <c r="N129" s="56" t="s">
        <v>37</v>
      </c>
      <c r="O129" s="56" t="s">
        <v>185</v>
      </c>
      <c r="P129" s="56" t="s">
        <v>186</v>
      </c>
      <c r="Q129" s="56" t="s">
        <v>187</v>
      </c>
      <c r="R129" s="56" t="s">
        <v>188</v>
      </c>
      <c r="S129" s="56" t="s">
        <v>189</v>
      </c>
      <c r="T129" s="57" t="s">
        <v>190</v>
      </c>
    </row>
    <row r="130" spans="2:65" s="1" customFormat="1" ht="22.9" customHeight="1">
      <c r="B130" s="28"/>
      <c r="C130" s="60" t="s">
        <v>191</v>
      </c>
      <c r="J130" s="122">
        <f>BK130</f>
        <v>0</v>
      </c>
      <c r="L130" s="28"/>
      <c r="M130" s="58"/>
      <c r="N130" s="49"/>
      <c r="O130" s="49"/>
      <c r="P130" s="123">
        <f>P131+P139</f>
        <v>48.779784999999997</v>
      </c>
      <c r="Q130" s="49"/>
      <c r="R130" s="123">
        <f>R131+R139</f>
        <v>0.44949789999999995</v>
      </c>
      <c r="S130" s="49"/>
      <c r="T130" s="124">
        <f>T131+T139</f>
        <v>0</v>
      </c>
      <c r="AT130" s="16" t="s">
        <v>72</v>
      </c>
      <c r="AU130" s="16" t="s">
        <v>154</v>
      </c>
      <c r="BK130" s="125">
        <f>BK131+BK139</f>
        <v>0</v>
      </c>
    </row>
    <row r="131" spans="2:65" s="11" customFormat="1" ht="25.9" customHeight="1">
      <c r="B131" s="126"/>
      <c r="D131" s="127" t="s">
        <v>72</v>
      </c>
      <c r="E131" s="128" t="s">
        <v>192</v>
      </c>
      <c r="F131" s="128" t="s">
        <v>193</v>
      </c>
      <c r="J131" s="129">
        <f>BK131</f>
        <v>0</v>
      </c>
      <c r="L131" s="126"/>
      <c r="M131" s="130"/>
      <c r="P131" s="131">
        <f>P132+P136</f>
        <v>5.6324100000000001</v>
      </c>
      <c r="R131" s="131">
        <f>R132+R136</f>
        <v>9.2859999999999998E-2</v>
      </c>
      <c r="T131" s="132">
        <f>T132+T136</f>
        <v>0</v>
      </c>
      <c r="AR131" s="127" t="s">
        <v>81</v>
      </c>
      <c r="AT131" s="133" t="s">
        <v>72</v>
      </c>
      <c r="AU131" s="133" t="s">
        <v>73</v>
      </c>
      <c r="AY131" s="127" t="s">
        <v>194</v>
      </c>
      <c r="BK131" s="134">
        <f>BK132+BK136</f>
        <v>0</v>
      </c>
    </row>
    <row r="132" spans="2:65" s="11" customFormat="1" ht="22.9" customHeight="1">
      <c r="B132" s="126"/>
      <c r="D132" s="127" t="s">
        <v>72</v>
      </c>
      <c r="E132" s="135" t="s">
        <v>226</v>
      </c>
      <c r="F132" s="135" t="s">
        <v>236</v>
      </c>
      <c r="J132" s="136">
        <f>BK132</f>
        <v>0</v>
      </c>
      <c r="L132" s="126"/>
      <c r="M132" s="130"/>
      <c r="P132" s="131">
        <f>SUM(P133:P135)</f>
        <v>5.04</v>
      </c>
      <c r="R132" s="131">
        <f>SUM(R133:R135)</f>
        <v>9.2859999999999998E-2</v>
      </c>
      <c r="T132" s="132">
        <f>SUM(T133:T135)</f>
        <v>0</v>
      </c>
      <c r="AR132" s="127" t="s">
        <v>81</v>
      </c>
      <c r="AT132" s="133" t="s">
        <v>72</v>
      </c>
      <c r="AU132" s="133" t="s">
        <v>81</v>
      </c>
      <c r="AY132" s="127" t="s">
        <v>194</v>
      </c>
      <c r="BK132" s="134">
        <f>SUM(BK133:BK135)</f>
        <v>0</v>
      </c>
    </row>
    <row r="133" spans="2:65" s="1" customFormat="1" ht="24.2" customHeight="1">
      <c r="B133" s="109"/>
      <c r="C133" s="137" t="s">
        <v>81</v>
      </c>
      <c r="D133" s="137" t="s">
        <v>197</v>
      </c>
      <c r="E133" s="138" t="s">
        <v>667</v>
      </c>
      <c r="F133" s="139" t="s">
        <v>668</v>
      </c>
      <c r="G133" s="140" t="s">
        <v>554</v>
      </c>
      <c r="H133" s="141">
        <v>6</v>
      </c>
      <c r="I133" s="142"/>
      <c r="J133" s="142">
        <f>ROUND(I133*H133,2)</f>
        <v>0</v>
      </c>
      <c r="K133" s="143"/>
      <c r="L133" s="28"/>
      <c r="M133" s="144" t="s">
        <v>1</v>
      </c>
      <c r="N133" s="108" t="s">
        <v>38</v>
      </c>
      <c r="O133" s="145">
        <v>0.84</v>
      </c>
      <c r="P133" s="145">
        <f>O133*H133</f>
        <v>5.04</v>
      </c>
      <c r="Q133" s="145">
        <v>4.8000000000000001E-4</v>
      </c>
      <c r="R133" s="145">
        <f>Q133*H133</f>
        <v>2.8800000000000002E-3</v>
      </c>
      <c r="S133" s="145">
        <v>0</v>
      </c>
      <c r="T133" s="146">
        <f>S133*H133</f>
        <v>0</v>
      </c>
      <c r="AR133" s="147" t="s">
        <v>201</v>
      </c>
      <c r="AT133" s="147" t="s">
        <v>197</v>
      </c>
      <c r="AU133" s="147" t="s">
        <v>83</v>
      </c>
      <c r="AY133" s="16" t="s">
        <v>194</v>
      </c>
      <c r="BE133" s="148">
        <f>IF(N133="základní",J133,0)</f>
        <v>0</v>
      </c>
      <c r="BF133" s="148">
        <f>IF(N133="snížená",J133,0)</f>
        <v>0</v>
      </c>
      <c r="BG133" s="148">
        <f>IF(N133="zákl. přenesená",J133,0)</f>
        <v>0</v>
      </c>
      <c r="BH133" s="148">
        <f>IF(N133="sníž. přenesená",J133,0)</f>
        <v>0</v>
      </c>
      <c r="BI133" s="148">
        <f>IF(N133="nulová",J133,0)</f>
        <v>0</v>
      </c>
      <c r="BJ133" s="16" t="s">
        <v>81</v>
      </c>
      <c r="BK133" s="148">
        <f>ROUND(I133*H133,2)</f>
        <v>0</v>
      </c>
      <c r="BL133" s="16" t="s">
        <v>201</v>
      </c>
      <c r="BM133" s="147" t="s">
        <v>669</v>
      </c>
    </row>
    <row r="134" spans="2:65" s="1" customFormat="1" ht="33" customHeight="1">
      <c r="B134" s="109"/>
      <c r="C134" s="161" t="s">
        <v>83</v>
      </c>
      <c r="D134" s="161" t="s">
        <v>220</v>
      </c>
      <c r="E134" s="162" t="s">
        <v>670</v>
      </c>
      <c r="F134" s="163" t="s">
        <v>671</v>
      </c>
      <c r="G134" s="164" t="s">
        <v>554</v>
      </c>
      <c r="H134" s="165">
        <v>4</v>
      </c>
      <c r="I134" s="166"/>
      <c r="J134" s="166">
        <f>ROUND(I134*H134,2)</f>
        <v>0</v>
      </c>
      <c r="K134" s="167"/>
      <c r="L134" s="168"/>
      <c r="M134" s="169" t="s">
        <v>1</v>
      </c>
      <c r="N134" s="170" t="s">
        <v>38</v>
      </c>
      <c r="O134" s="145">
        <v>0</v>
      </c>
      <c r="P134" s="145">
        <f>O134*H134</f>
        <v>0</v>
      </c>
      <c r="Q134" s="145">
        <v>1.489E-2</v>
      </c>
      <c r="R134" s="145">
        <f>Q134*H134</f>
        <v>5.9560000000000002E-2</v>
      </c>
      <c r="S134" s="145">
        <v>0</v>
      </c>
      <c r="T134" s="146">
        <f>S134*H134</f>
        <v>0</v>
      </c>
      <c r="AR134" s="147" t="s">
        <v>223</v>
      </c>
      <c r="AT134" s="147" t="s">
        <v>220</v>
      </c>
      <c r="AU134" s="147" t="s">
        <v>83</v>
      </c>
      <c r="AY134" s="16" t="s">
        <v>194</v>
      </c>
      <c r="BE134" s="148">
        <f>IF(N134="základní",J134,0)</f>
        <v>0</v>
      </c>
      <c r="BF134" s="148">
        <f>IF(N134="snížená",J134,0)</f>
        <v>0</v>
      </c>
      <c r="BG134" s="148">
        <f>IF(N134="zákl. přenesená",J134,0)</f>
        <v>0</v>
      </c>
      <c r="BH134" s="148">
        <f>IF(N134="sníž. přenesená",J134,0)</f>
        <v>0</v>
      </c>
      <c r="BI134" s="148">
        <f>IF(N134="nulová",J134,0)</f>
        <v>0</v>
      </c>
      <c r="BJ134" s="16" t="s">
        <v>81</v>
      </c>
      <c r="BK134" s="148">
        <f>ROUND(I134*H134,2)</f>
        <v>0</v>
      </c>
      <c r="BL134" s="16" t="s">
        <v>201</v>
      </c>
      <c r="BM134" s="147" t="s">
        <v>672</v>
      </c>
    </row>
    <row r="135" spans="2:65" s="1" customFormat="1" ht="33" customHeight="1">
      <c r="B135" s="109"/>
      <c r="C135" s="161" t="s">
        <v>120</v>
      </c>
      <c r="D135" s="161" t="s">
        <v>220</v>
      </c>
      <c r="E135" s="162" t="s">
        <v>673</v>
      </c>
      <c r="F135" s="163" t="s">
        <v>674</v>
      </c>
      <c r="G135" s="164" t="s">
        <v>554</v>
      </c>
      <c r="H135" s="165">
        <v>2</v>
      </c>
      <c r="I135" s="166"/>
      <c r="J135" s="166">
        <f>ROUND(I135*H135,2)</f>
        <v>0</v>
      </c>
      <c r="K135" s="167"/>
      <c r="L135" s="168"/>
      <c r="M135" s="169" t="s">
        <v>1</v>
      </c>
      <c r="N135" s="170" t="s">
        <v>38</v>
      </c>
      <c r="O135" s="145">
        <v>0</v>
      </c>
      <c r="P135" s="145">
        <f>O135*H135</f>
        <v>0</v>
      </c>
      <c r="Q135" s="145">
        <v>1.521E-2</v>
      </c>
      <c r="R135" s="145">
        <f>Q135*H135</f>
        <v>3.0419999999999999E-2</v>
      </c>
      <c r="S135" s="145">
        <v>0</v>
      </c>
      <c r="T135" s="146">
        <f>S135*H135</f>
        <v>0</v>
      </c>
      <c r="AR135" s="147" t="s">
        <v>223</v>
      </c>
      <c r="AT135" s="147" t="s">
        <v>220</v>
      </c>
      <c r="AU135" s="147" t="s">
        <v>83</v>
      </c>
      <c r="AY135" s="16" t="s">
        <v>194</v>
      </c>
      <c r="BE135" s="148">
        <f>IF(N135="základní",J135,0)</f>
        <v>0</v>
      </c>
      <c r="BF135" s="148">
        <f>IF(N135="snížená",J135,0)</f>
        <v>0</v>
      </c>
      <c r="BG135" s="148">
        <f>IF(N135="zákl. přenesená",J135,0)</f>
        <v>0</v>
      </c>
      <c r="BH135" s="148">
        <f>IF(N135="sníž. přenesená",J135,0)</f>
        <v>0</v>
      </c>
      <c r="BI135" s="148">
        <f>IF(N135="nulová",J135,0)</f>
        <v>0</v>
      </c>
      <c r="BJ135" s="16" t="s">
        <v>81</v>
      </c>
      <c r="BK135" s="148">
        <f>ROUND(I135*H135,2)</f>
        <v>0</v>
      </c>
      <c r="BL135" s="16" t="s">
        <v>201</v>
      </c>
      <c r="BM135" s="147" t="s">
        <v>675</v>
      </c>
    </row>
    <row r="136" spans="2:65" s="11" customFormat="1" ht="22.9" customHeight="1">
      <c r="B136" s="126"/>
      <c r="D136" s="127" t="s">
        <v>72</v>
      </c>
      <c r="E136" s="135" t="s">
        <v>270</v>
      </c>
      <c r="F136" s="135" t="s">
        <v>271</v>
      </c>
      <c r="J136" s="136">
        <f>BK136</f>
        <v>0</v>
      </c>
      <c r="L136" s="126"/>
      <c r="M136" s="130"/>
      <c r="P136" s="131">
        <f>SUM(P137:P138)</f>
        <v>0.59240999999999999</v>
      </c>
      <c r="R136" s="131">
        <f>SUM(R137:R138)</f>
        <v>0</v>
      </c>
      <c r="T136" s="132">
        <f>SUM(T137:T138)</f>
        <v>0</v>
      </c>
      <c r="AR136" s="127" t="s">
        <v>81</v>
      </c>
      <c r="AT136" s="133" t="s">
        <v>72</v>
      </c>
      <c r="AU136" s="133" t="s">
        <v>81</v>
      </c>
      <c r="AY136" s="127" t="s">
        <v>194</v>
      </c>
      <c r="BK136" s="134">
        <f>SUM(BK137:BK138)</f>
        <v>0</v>
      </c>
    </row>
    <row r="137" spans="2:65" s="1" customFormat="1" ht="24.2" customHeight="1">
      <c r="B137" s="109"/>
      <c r="C137" s="137" t="s">
        <v>201</v>
      </c>
      <c r="D137" s="137" t="s">
        <v>197</v>
      </c>
      <c r="E137" s="138" t="s">
        <v>273</v>
      </c>
      <c r="F137" s="139" t="s">
        <v>274</v>
      </c>
      <c r="G137" s="140" t="s">
        <v>251</v>
      </c>
      <c r="H137" s="141">
        <v>9.2999999999999999E-2</v>
      </c>
      <c r="I137" s="142"/>
      <c r="J137" s="142">
        <f>ROUND(I137*H137,2)</f>
        <v>0</v>
      </c>
      <c r="K137" s="143"/>
      <c r="L137" s="28"/>
      <c r="M137" s="144" t="s">
        <v>1</v>
      </c>
      <c r="N137" s="108" t="s">
        <v>38</v>
      </c>
      <c r="O137" s="145">
        <v>4.8099999999999996</v>
      </c>
      <c r="P137" s="145">
        <f>O137*H137</f>
        <v>0.44732999999999995</v>
      </c>
      <c r="Q137" s="145">
        <v>0</v>
      </c>
      <c r="R137" s="145">
        <f>Q137*H137</f>
        <v>0</v>
      </c>
      <c r="S137" s="145">
        <v>0</v>
      </c>
      <c r="T137" s="146">
        <f>S137*H137</f>
        <v>0</v>
      </c>
      <c r="AR137" s="147" t="s">
        <v>201</v>
      </c>
      <c r="AT137" s="147" t="s">
        <v>197</v>
      </c>
      <c r="AU137" s="147" t="s">
        <v>83</v>
      </c>
      <c r="AY137" s="16" t="s">
        <v>194</v>
      </c>
      <c r="BE137" s="148">
        <f>IF(N137="základní",J137,0)</f>
        <v>0</v>
      </c>
      <c r="BF137" s="148">
        <f>IF(N137="snížená",J137,0)</f>
        <v>0</v>
      </c>
      <c r="BG137" s="148">
        <f>IF(N137="zákl. přenesená",J137,0)</f>
        <v>0</v>
      </c>
      <c r="BH137" s="148">
        <f>IF(N137="sníž. přenesená",J137,0)</f>
        <v>0</v>
      </c>
      <c r="BI137" s="148">
        <f>IF(N137="nulová",J137,0)</f>
        <v>0</v>
      </c>
      <c r="BJ137" s="16" t="s">
        <v>81</v>
      </c>
      <c r="BK137" s="148">
        <f>ROUND(I137*H137,2)</f>
        <v>0</v>
      </c>
      <c r="BL137" s="16" t="s">
        <v>201</v>
      </c>
      <c r="BM137" s="147" t="s">
        <v>676</v>
      </c>
    </row>
    <row r="138" spans="2:65" s="1" customFormat="1" ht="24.2" customHeight="1">
      <c r="B138" s="109"/>
      <c r="C138" s="137" t="s">
        <v>195</v>
      </c>
      <c r="D138" s="137" t="s">
        <v>197</v>
      </c>
      <c r="E138" s="138" t="s">
        <v>677</v>
      </c>
      <c r="F138" s="139" t="s">
        <v>678</v>
      </c>
      <c r="G138" s="140" t="s">
        <v>251</v>
      </c>
      <c r="H138" s="141">
        <v>9.2999999999999999E-2</v>
      </c>
      <c r="I138" s="142"/>
      <c r="J138" s="142">
        <f>ROUND(I138*H138,2)</f>
        <v>0</v>
      </c>
      <c r="K138" s="143"/>
      <c r="L138" s="28"/>
      <c r="M138" s="144" t="s">
        <v>1</v>
      </c>
      <c r="N138" s="108" t="s">
        <v>38</v>
      </c>
      <c r="O138" s="145">
        <v>1.56</v>
      </c>
      <c r="P138" s="145">
        <f>O138*H138</f>
        <v>0.14508000000000001</v>
      </c>
      <c r="Q138" s="145">
        <v>0</v>
      </c>
      <c r="R138" s="145">
        <f>Q138*H138</f>
        <v>0</v>
      </c>
      <c r="S138" s="145">
        <v>0</v>
      </c>
      <c r="T138" s="146">
        <f>S138*H138</f>
        <v>0</v>
      </c>
      <c r="AR138" s="147" t="s">
        <v>201</v>
      </c>
      <c r="AT138" s="147" t="s">
        <v>197</v>
      </c>
      <c r="AU138" s="147" t="s">
        <v>83</v>
      </c>
      <c r="AY138" s="16" t="s">
        <v>194</v>
      </c>
      <c r="BE138" s="148">
        <f>IF(N138="základní",J138,0)</f>
        <v>0</v>
      </c>
      <c r="BF138" s="148">
        <f>IF(N138="snížená",J138,0)</f>
        <v>0</v>
      </c>
      <c r="BG138" s="148">
        <f>IF(N138="zákl. přenesená",J138,0)</f>
        <v>0</v>
      </c>
      <c r="BH138" s="148">
        <f>IF(N138="sníž. přenesená",J138,0)</f>
        <v>0</v>
      </c>
      <c r="BI138" s="148">
        <f>IF(N138="nulová",J138,0)</f>
        <v>0</v>
      </c>
      <c r="BJ138" s="16" t="s">
        <v>81</v>
      </c>
      <c r="BK138" s="148">
        <f>ROUND(I138*H138,2)</f>
        <v>0</v>
      </c>
      <c r="BL138" s="16" t="s">
        <v>201</v>
      </c>
      <c r="BM138" s="147" t="s">
        <v>679</v>
      </c>
    </row>
    <row r="139" spans="2:65" s="11" customFormat="1" ht="25.9" customHeight="1">
      <c r="B139" s="126"/>
      <c r="D139" s="127" t="s">
        <v>72</v>
      </c>
      <c r="E139" s="128" t="s">
        <v>276</v>
      </c>
      <c r="F139" s="128" t="s">
        <v>277</v>
      </c>
      <c r="J139" s="129">
        <f>BK139</f>
        <v>0</v>
      </c>
      <c r="L139" s="126"/>
      <c r="M139" s="130"/>
      <c r="P139" s="131">
        <f>P140+P160</f>
        <v>43.147374999999997</v>
      </c>
      <c r="R139" s="131">
        <f>R140+R160</f>
        <v>0.35663789999999995</v>
      </c>
      <c r="T139" s="132">
        <f>T140+T160</f>
        <v>0</v>
      </c>
      <c r="AR139" s="127" t="s">
        <v>83</v>
      </c>
      <c r="AT139" s="133" t="s">
        <v>72</v>
      </c>
      <c r="AU139" s="133" t="s">
        <v>73</v>
      </c>
      <c r="AY139" s="127" t="s">
        <v>194</v>
      </c>
      <c r="BK139" s="134">
        <f>BK140+BK160</f>
        <v>0</v>
      </c>
    </row>
    <row r="140" spans="2:65" s="11" customFormat="1" ht="22.9" customHeight="1">
      <c r="B140" s="126"/>
      <c r="D140" s="127" t="s">
        <v>72</v>
      </c>
      <c r="E140" s="135" t="s">
        <v>572</v>
      </c>
      <c r="F140" s="135" t="s">
        <v>573</v>
      </c>
      <c r="J140" s="136">
        <f>BK140</f>
        <v>0</v>
      </c>
      <c r="L140" s="126"/>
      <c r="M140" s="130"/>
      <c r="P140" s="131">
        <f>SUM(P141:P159)</f>
        <v>32.032823999999998</v>
      </c>
      <c r="R140" s="131">
        <f>SUM(R141:R159)</f>
        <v>0.26612999999999998</v>
      </c>
      <c r="T140" s="132">
        <f>SUM(T141:T159)</f>
        <v>0</v>
      </c>
      <c r="AR140" s="127" t="s">
        <v>83</v>
      </c>
      <c r="AT140" s="133" t="s">
        <v>72</v>
      </c>
      <c r="AU140" s="133" t="s">
        <v>81</v>
      </c>
      <c r="AY140" s="127" t="s">
        <v>194</v>
      </c>
      <c r="BK140" s="134">
        <f>SUM(BK141:BK159)</f>
        <v>0</v>
      </c>
    </row>
    <row r="141" spans="2:65" s="1" customFormat="1" ht="24.2" customHeight="1">
      <c r="B141" s="109"/>
      <c r="C141" s="137" t="s">
        <v>226</v>
      </c>
      <c r="D141" s="137" t="s">
        <v>197</v>
      </c>
      <c r="E141" s="138" t="s">
        <v>680</v>
      </c>
      <c r="F141" s="139" t="s">
        <v>681</v>
      </c>
      <c r="G141" s="140" t="s">
        <v>554</v>
      </c>
      <c r="H141" s="141">
        <v>6</v>
      </c>
      <c r="I141" s="142"/>
      <c r="J141" s="142">
        <f>ROUND(I141*H141,2)</f>
        <v>0</v>
      </c>
      <c r="K141" s="143"/>
      <c r="L141" s="28"/>
      <c r="M141" s="144" t="s">
        <v>1</v>
      </c>
      <c r="N141" s="108" t="s">
        <v>38</v>
      </c>
      <c r="O141" s="145">
        <v>1.6819999999999999</v>
      </c>
      <c r="P141" s="145">
        <f>O141*H141</f>
        <v>10.091999999999999</v>
      </c>
      <c r="Q141" s="145">
        <v>0</v>
      </c>
      <c r="R141" s="145">
        <f>Q141*H141</f>
        <v>0</v>
      </c>
      <c r="S141" s="145">
        <v>0</v>
      </c>
      <c r="T141" s="146">
        <f>S141*H141</f>
        <v>0</v>
      </c>
      <c r="AR141" s="147" t="s">
        <v>283</v>
      </c>
      <c r="AT141" s="147" t="s">
        <v>197</v>
      </c>
      <c r="AU141" s="147" t="s">
        <v>83</v>
      </c>
      <c r="AY141" s="16" t="s">
        <v>194</v>
      </c>
      <c r="BE141" s="148">
        <f>IF(N141="základní",J141,0)</f>
        <v>0</v>
      </c>
      <c r="BF141" s="148">
        <f>IF(N141="snížená",J141,0)</f>
        <v>0</v>
      </c>
      <c r="BG141" s="148">
        <f>IF(N141="zákl. přenesená",J141,0)</f>
        <v>0</v>
      </c>
      <c r="BH141" s="148">
        <f>IF(N141="sníž. přenesená",J141,0)</f>
        <v>0</v>
      </c>
      <c r="BI141" s="148">
        <f>IF(N141="nulová",J141,0)</f>
        <v>0</v>
      </c>
      <c r="BJ141" s="16" t="s">
        <v>81</v>
      </c>
      <c r="BK141" s="148">
        <f>ROUND(I141*H141,2)</f>
        <v>0</v>
      </c>
      <c r="BL141" s="16" t="s">
        <v>283</v>
      </c>
      <c r="BM141" s="147" t="s">
        <v>682</v>
      </c>
    </row>
    <row r="142" spans="2:65" s="1" customFormat="1" ht="24.2" customHeight="1">
      <c r="B142" s="109"/>
      <c r="C142" s="161" t="s">
        <v>231</v>
      </c>
      <c r="D142" s="161" t="s">
        <v>220</v>
      </c>
      <c r="E142" s="162" t="s">
        <v>683</v>
      </c>
      <c r="F142" s="163" t="s">
        <v>684</v>
      </c>
      <c r="G142" s="164" t="s">
        <v>554</v>
      </c>
      <c r="H142" s="165">
        <v>2</v>
      </c>
      <c r="I142" s="166"/>
      <c r="J142" s="166">
        <f>ROUND(I142*H142,2)</f>
        <v>0</v>
      </c>
      <c r="K142" s="167"/>
      <c r="L142" s="168"/>
      <c r="M142" s="169" t="s">
        <v>1</v>
      </c>
      <c r="N142" s="170" t="s">
        <v>38</v>
      </c>
      <c r="O142" s="145">
        <v>0</v>
      </c>
      <c r="P142" s="145">
        <f>O142*H142</f>
        <v>0</v>
      </c>
      <c r="Q142" s="145">
        <v>1.6E-2</v>
      </c>
      <c r="R142" s="145">
        <f>Q142*H142</f>
        <v>3.2000000000000001E-2</v>
      </c>
      <c r="S142" s="145">
        <v>0</v>
      </c>
      <c r="T142" s="146">
        <f>S142*H142</f>
        <v>0</v>
      </c>
      <c r="AR142" s="147" t="s">
        <v>289</v>
      </c>
      <c r="AT142" s="147" t="s">
        <v>220</v>
      </c>
      <c r="AU142" s="147" t="s">
        <v>83</v>
      </c>
      <c r="AY142" s="16" t="s">
        <v>194</v>
      </c>
      <c r="BE142" s="148">
        <f>IF(N142="základní",J142,0)</f>
        <v>0</v>
      </c>
      <c r="BF142" s="148">
        <f>IF(N142="snížená",J142,0)</f>
        <v>0</v>
      </c>
      <c r="BG142" s="148">
        <f>IF(N142="zákl. přenesená",J142,0)</f>
        <v>0</v>
      </c>
      <c r="BH142" s="148">
        <f>IF(N142="sníž. přenesená",J142,0)</f>
        <v>0</v>
      </c>
      <c r="BI142" s="148">
        <f>IF(N142="nulová",J142,0)</f>
        <v>0</v>
      </c>
      <c r="BJ142" s="16" t="s">
        <v>81</v>
      </c>
      <c r="BK142" s="148">
        <f>ROUND(I142*H142,2)</f>
        <v>0</v>
      </c>
      <c r="BL142" s="16" t="s">
        <v>283</v>
      </c>
      <c r="BM142" s="147" t="s">
        <v>685</v>
      </c>
    </row>
    <row r="143" spans="2:65" s="1" customFormat="1" ht="24.2" customHeight="1">
      <c r="B143" s="109"/>
      <c r="C143" s="161" t="s">
        <v>223</v>
      </c>
      <c r="D143" s="161" t="s">
        <v>220</v>
      </c>
      <c r="E143" s="162" t="s">
        <v>686</v>
      </c>
      <c r="F143" s="163" t="s">
        <v>687</v>
      </c>
      <c r="G143" s="164" t="s">
        <v>554</v>
      </c>
      <c r="H143" s="165">
        <v>4</v>
      </c>
      <c r="I143" s="166"/>
      <c r="J143" s="166">
        <f>ROUND(I143*H143,2)</f>
        <v>0</v>
      </c>
      <c r="K143" s="167"/>
      <c r="L143" s="168"/>
      <c r="M143" s="169" t="s">
        <v>1</v>
      </c>
      <c r="N143" s="170" t="s">
        <v>38</v>
      </c>
      <c r="O143" s="145">
        <v>0</v>
      </c>
      <c r="P143" s="145">
        <f>O143*H143</f>
        <v>0</v>
      </c>
      <c r="Q143" s="145">
        <v>1.4500000000000001E-2</v>
      </c>
      <c r="R143" s="145">
        <f>Q143*H143</f>
        <v>5.8000000000000003E-2</v>
      </c>
      <c r="S143" s="145">
        <v>0</v>
      </c>
      <c r="T143" s="146">
        <f>S143*H143</f>
        <v>0</v>
      </c>
      <c r="AR143" s="147" t="s">
        <v>289</v>
      </c>
      <c r="AT143" s="147" t="s">
        <v>220</v>
      </c>
      <c r="AU143" s="147" t="s">
        <v>83</v>
      </c>
      <c r="AY143" s="16" t="s">
        <v>194</v>
      </c>
      <c r="BE143" s="148">
        <f>IF(N143="základní",J143,0)</f>
        <v>0</v>
      </c>
      <c r="BF143" s="148">
        <f>IF(N143="snížená",J143,0)</f>
        <v>0</v>
      </c>
      <c r="BG143" s="148">
        <f>IF(N143="zákl. přenesená",J143,0)</f>
        <v>0</v>
      </c>
      <c r="BH143" s="148">
        <f>IF(N143="sníž. přenesená",J143,0)</f>
        <v>0</v>
      </c>
      <c r="BI143" s="148">
        <f>IF(N143="nulová",J143,0)</f>
        <v>0</v>
      </c>
      <c r="BJ143" s="16" t="s">
        <v>81</v>
      </c>
      <c r="BK143" s="148">
        <f>ROUND(I143*H143,2)</f>
        <v>0</v>
      </c>
      <c r="BL143" s="16" t="s">
        <v>283</v>
      </c>
      <c r="BM143" s="147" t="s">
        <v>688</v>
      </c>
    </row>
    <row r="144" spans="2:65" s="1" customFormat="1" ht="24.2" customHeight="1">
      <c r="B144" s="109"/>
      <c r="C144" s="137" t="s">
        <v>244</v>
      </c>
      <c r="D144" s="137" t="s">
        <v>197</v>
      </c>
      <c r="E144" s="138" t="s">
        <v>689</v>
      </c>
      <c r="F144" s="139" t="s">
        <v>690</v>
      </c>
      <c r="G144" s="140" t="s">
        <v>554</v>
      </c>
      <c r="H144" s="141">
        <v>3</v>
      </c>
      <c r="I144" s="142"/>
      <c r="J144" s="142">
        <f>ROUND(I144*H144,2)</f>
        <v>0</v>
      </c>
      <c r="K144" s="143"/>
      <c r="L144" s="28"/>
      <c r="M144" s="144" t="s">
        <v>1</v>
      </c>
      <c r="N144" s="108" t="s">
        <v>38</v>
      </c>
      <c r="O144" s="145">
        <v>1.956</v>
      </c>
      <c r="P144" s="145">
        <f>O144*H144</f>
        <v>5.8680000000000003</v>
      </c>
      <c r="Q144" s="145">
        <v>0</v>
      </c>
      <c r="R144" s="145">
        <f>Q144*H144</f>
        <v>0</v>
      </c>
      <c r="S144" s="145">
        <v>0</v>
      </c>
      <c r="T144" s="146">
        <f>S144*H144</f>
        <v>0</v>
      </c>
      <c r="AR144" s="147" t="s">
        <v>283</v>
      </c>
      <c r="AT144" s="147" t="s">
        <v>197</v>
      </c>
      <c r="AU144" s="147" t="s">
        <v>83</v>
      </c>
      <c r="AY144" s="16" t="s">
        <v>194</v>
      </c>
      <c r="BE144" s="148">
        <f>IF(N144="základní",J144,0)</f>
        <v>0</v>
      </c>
      <c r="BF144" s="148">
        <f>IF(N144="snížená",J144,0)</f>
        <v>0</v>
      </c>
      <c r="BG144" s="148">
        <f>IF(N144="zákl. přenesená",J144,0)</f>
        <v>0</v>
      </c>
      <c r="BH144" s="148">
        <f>IF(N144="sníž. přenesená",J144,0)</f>
        <v>0</v>
      </c>
      <c r="BI144" s="148">
        <f>IF(N144="nulová",J144,0)</f>
        <v>0</v>
      </c>
      <c r="BJ144" s="16" t="s">
        <v>81</v>
      </c>
      <c r="BK144" s="148">
        <f>ROUND(I144*H144,2)</f>
        <v>0</v>
      </c>
      <c r="BL144" s="16" t="s">
        <v>283</v>
      </c>
      <c r="BM144" s="147" t="s">
        <v>691</v>
      </c>
    </row>
    <row r="145" spans="2:65" s="13" customFormat="1">
      <c r="B145" s="155"/>
      <c r="D145" s="150" t="s">
        <v>203</v>
      </c>
      <c r="E145" s="156" t="s">
        <v>1</v>
      </c>
      <c r="F145" s="157" t="s">
        <v>692</v>
      </c>
      <c r="H145" s="158">
        <v>1</v>
      </c>
      <c r="L145" s="155"/>
      <c r="M145" s="159"/>
      <c r="T145" s="160"/>
      <c r="AT145" s="156" t="s">
        <v>203</v>
      </c>
      <c r="AU145" s="156" t="s">
        <v>83</v>
      </c>
      <c r="AV145" s="13" t="s">
        <v>83</v>
      </c>
      <c r="AW145" s="13" t="s">
        <v>29</v>
      </c>
      <c r="AX145" s="13" t="s">
        <v>73</v>
      </c>
      <c r="AY145" s="156" t="s">
        <v>194</v>
      </c>
    </row>
    <row r="146" spans="2:65" s="13" customFormat="1">
      <c r="B146" s="155"/>
      <c r="D146" s="150" t="s">
        <v>203</v>
      </c>
      <c r="E146" s="156" t="s">
        <v>1</v>
      </c>
      <c r="F146" s="157" t="s">
        <v>693</v>
      </c>
      <c r="H146" s="158">
        <v>2</v>
      </c>
      <c r="L146" s="155"/>
      <c r="M146" s="159"/>
      <c r="T146" s="160"/>
      <c r="AT146" s="156" t="s">
        <v>203</v>
      </c>
      <c r="AU146" s="156" t="s">
        <v>83</v>
      </c>
      <c r="AV146" s="13" t="s">
        <v>83</v>
      </c>
      <c r="AW146" s="13" t="s">
        <v>29</v>
      </c>
      <c r="AX146" s="13" t="s">
        <v>73</v>
      </c>
      <c r="AY146" s="156" t="s">
        <v>194</v>
      </c>
    </row>
    <row r="147" spans="2:65" s="14" customFormat="1">
      <c r="B147" s="171"/>
      <c r="D147" s="150" t="s">
        <v>203</v>
      </c>
      <c r="E147" s="172" t="s">
        <v>1</v>
      </c>
      <c r="F147" s="173" t="s">
        <v>243</v>
      </c>
      <c r="H147" s="174">
        <v>3</v>
      </c>
      <c r="L147" s="171"/>
      <c r="M147" s="175"/>
      <c r="T147" s="176"/>
      <c r="AT147" s="172" t="s">
        <v>203</v>
      </c>
      <c r="AU147" s="172" t="s">
        <v>83</v>
      </c>
      <c r="AV147" s="14" t="s">
        <v>201</v>
      </c>
      <c r="AW147" s="14" t="s">
        <v>29</v>
      </c>
      <c r="AX147" s="14" t="s">
        <v>81</v>
      </c>
      <c r="AY147" s="172" t="s">
        <v>194</v>
      </c>
    </row>
    <row r="148" spans="2:65" s="1" customFormat="1" ht="24.2" customHeight="1">
      <c r="B148" s="109"/>
      <c r="C148" s="161" t="s">
        <v>248</v>
      </c>
      <c r="D148" s="161" t="s">
        <v>220</v>
      </c>
      <c r="E148" s="162" t="s">
        <v>694</v>
      </c>
      <c r="F148" s="163" t="s">
        <v>695</v>
      </c>
      <c r="G148" s="164" t="s">
        <v>554</v>
      </c>
      <c r="H148" s="165">
        <v>3</v>
      </c>
      <c r="I148" s="166"/>
      <c r="J148" s="166">
        <f t="shared" ref="J148:J155" si="0">ROUND(I148*H148,2)</f>
        <v>0</v>
      </c>
      <c r="K148" s="167"/>
      <c r="L148" s="168"/>
      <c r="M148" s="169" t="s">
        <v>1</v>
      </c>
      <c r="N148" s="170" t="s">
        <v>38</v>
      </c>
      <c r="O148" s="145">
        <v>0</v>
      </c>
      <c r="P148" s="145">
        <f t="shared" ref="P148:P155" si="1">O148*H148</f>
        <v>0</v>
      </c>
      <c r="Q148" s="145">
        <v>2.0500000000000001E-2</v>
      </c>
      <c r="R148" s="145">
        <f t="shared" ref="R148:R155" si="2">Q148*H148</f>
        <v>6.1499999999999999E-2</v>
      </c>
      <c r="S148" s="145">
        <v>0</v>
      </c>
      <c r="T148" s="146">
        <f t="shared" ref="T148:T155" si="3">S148*H148</f>
        <v>0</v>
      </c>
      <c r="AR148" s="147" t="s">
        <v>289</v>
      </c>
      <c r="AT148" s="147" t="s">
        <v>220</v>
      </c>
      <c r="AU148" s="147" t="s">
        <v>83</v>
      </c>
      <c r="AY148" s="16" t="s">
        <v>194</v>
      </c>
      <c r="BE148" s="148">
        <f t="shared" ref="BE148:BE155" si="4">IF(N148="základní",J148,0)</f>
        <v>0</v>
      </c>
      <c r="BF148" s="148">
        <f t="shared" ref="BF148:BF155" si="5">IF(N148="snížená",J148,0)</f>
        <v>0</v>
      </c>
      <c r="BG148" s="148">
        <f t="shared" ref="BG148:BG155" si="6">IF(N148="zákl. přenesená",J148,0)</f>
        <v>0</v>
      </c>
      <c r="BH148" s="148">
        <f t="shared" ref="BH148:BH155" si="7">IF(N148="sníž. přenesená",J148,0)</f>
        <v>0</v>
      </c>
      <c r="BI148" s="148">
        <f t="shared" ref="BI148:BI155" si="8">IF(N148="nulová",J148,0)</f>
        <v>0</v>
      </c>
      <c r="BJ148" s="16" t="s">
        <v>81</v>
      </c>
      <c r="BK148" s="148">
        <f t="shared" ref="BK148:BK155" si="9">ROUND(I148*H148,2)</f>
        <v>0</v>
      </c>
      <c r="BL148" s="16" t="s">
        <v>283</v>
      </c>
      <c r="BM148" s="147" t="s">
        <v>696</v>
      </c>
    </row>
    <row r="149" spans="2:65" s="1" customFormat="1" ht="16.5" customHeight="1">
      <c r="B149" s="109"/>
      <c r="C149" s="137" t="s">
        <v>256</v>
      </c>
      <c r="D149" s="137" t="s">
        <v>197</v>
      </c>
      <c r="E149" s="138" t="s">
        <v>697</v>
      </c>
      <c r="F149" s="139" t="s">
        <v>698</v>
      </c>
      <c r="G149" s="140" t="s">
        <v>554</v>
      </c>
      <c r="H149" s="141">
        <v>9</v>
      </c>
      <c r="I149" s="142"/>
      <c r="J149" s="142">
        <f t="shared" si="0"/>
        <v>0</v>
      </c>
      <c r="K149" s="143"/>
      <c r="L149" s="28"/>
      <c r="M149" s="144" t="s">
        <v>1</v>
      </c>
      <c r="N149" s="108" t="s">
        <v>38</v>
      </c>
      <c r="O149" s="145">
        <v>0.24</v>
      </c>
      <c r="P149" s="145">
        <f t="shared" si="1"/>
        <v>2.16</v>
      </c>
      <c r="Q149" s="145">
        <v>0</v>
      </c>
      <c r="R149" s="145">
        <f t="shared" si="2"/>
        <v>0</v>
      </c>
      <c r="S149" s="145">
        <v>0</v>
      </c>
      <c r="T149" s="146">
        <f t="shared" si="3"/>
        <v>0</v>
      </c>
      <c r="AR149" s="147" t="s">
        <v>283</v>
      </c>
      <c r="AT149" s="147" t="s">
        <v>197</v>
      </c>
      <c r="AU149" s="147" t="s">
        <v>83</v>
      </c>
      <c r="AY149" s="16" t="s">
        <v>194</v>
      </c>
      <c r="BE149" s="148">
        <f t="shared" si="4"/>
        <v>0</v>
      </c>
      <c r="BF149" s="148">
        <f t="shared" si="5"/>
        <v>0</v>
      </c>
      <c r="BG149" s="148">
        <f t="shared" si="6"/>
        <v>0</v>
      </c>
      <c r="BH149" s="148">
        <f t="shared" si="7"/>
        <v>0</v>
      </c>
      <c r="BI149" s="148">
        <f t="shared" si="8"/>
        <v>0</v>
      </c>
      <c r="BJ149" s="16" t="s">
        <v>81</v>
      </c>
      <c r="BK149" s="148">
        <f t="shared" si="9"/>
        <v>0</v>
      </c>
      <c r="BL149" s="16" t="s">
        <v>283</v>
      </c>
      <c r="BM149" s="147" t="s">
        <v>699</v>
      </c>
    </row>
    <row r="150" spans="2:65" s="1" customFormat="1" ht="16.5" customHeight="1">
      <c r="B150" s="109"/>
      <c r="C150" s="161" t="s">
        <v>8</v>
      </c>
      <c r="D150" s="161" t="s">
        <v>220</v>
      </c>
      <c r="E150" s="162" t="s">
        <v>700</v>
      </c>
      <c r="F150" s="163" t="s">
        <v>701</v>
      </c>
      <c r="G150" s="164" t="s">
        <v>554</v>
      </c>
      <c r="H150" s="165">
        <v>9</v>
      </c>
      <c r="I150" s="166"/>
      <c r="J150" s="166">
        <f t="shared" si="0"/>
        <v>0</v>
      </c>
      <c r="K150" s="167"/>
      <c r="L150" s="168"/>
      <c r="M150" s="169" t="s">
        <v>1</v>
      </c>
      <c r="N150" s="170" t="s">
        <v>38</v>
      </c>
      <c r="O150" s="145">
        <v>0</v>
      </c>
      <c r="P150" s="145">
        <f t="shared" si="1"/>
        <v>0</v>
      </c>
      <c r="Q150" s="145">
        <v>1.4999999999999999E-4</v>
      </c>
      <c r="R150" s="145">
        <f t="shared" si="2"/>
        <v>1.3499999999999999E-3</v>
      </c>
      <c r="S150" s="145">
        <v>0</v>
      </c>
      <c r="T150" s="146">
        <f t="shared" si="3"/>
        <v>0</v>
      </c>
      <c r="AR150" s="147" t="s">
        <v>289</v>
      </c>
      <c r="AT150" s="147" t="s">
        <v>220</v>
      </c>
      <c r="AU150" s="147" t="s">
        <v>83</v>
      </c>
      <c r="AY150" s="16" t="s">
        <v>194</v>
      </c>
      <c r="BE150" s="148">
        <f t="shared" si="4"/>
        <v>0</v>
      </c>
      <c r="BF150" s="148">
        <f t="shared" si="5"/>
        <v>0</v>
      </c>
      <c r="BG150" s="148">
        <f t="shared" si="6"/>
        <v>0</v>
      </c>
      <c r="BH150" s="148">
        <f t="shared" si="7"/>
        <v>0</v>
      </c>
      <c r="BI150" s="148">
        <f t="shared" si="8"/>
        <v>0</v>
      </c>
      <c r="BJ150" s="16" t="s">
        <v>81</v>
      </c>
      <c r="BK150" s="148">
        <f t="shared" si="9"/>
        <v>0</v>
      </c>
      <c r="BL150" s="16" t="s">
        <v>283</v>
      </c>
      <c r="BM150" s="147" t="s">
        <v>702</v>
      </c>
    </row>
    <row r="151" spans="2:65" s="1" customFormat="1" ht="24.2" customHeight="1">
      <c r="B151" s="109"/>
      <c r="C151" s="161" t="s">
        <v>266</v>
      </c>
      <c r="D151" s="161" t="s">
        <v>220</v>
      </c>
      <c r="E151" s="162" t="s">
        <v>703</v>
      </c>
      <c r="F151" s="163" t="s">
        <v>704</v>
      </c>
      <c r="G151" s="164" t="s">
        <v>554</v>
      </c>
      <c r="H151" s="165">
        <v>9</v>
      </c>
      <c r="I151" s="166"/>
      <c r="J151" s="166">
        <f t="shared" si="0"/>
        <v>0</v>
      </c>
      <c r="K151" s="167"/>
      <c r="L151" s="168"/>
      <c r="M151" s="169" t="s">
        <v>1</v>
      </c>
      <c r="N151" s="170" t="s">
        <v>38</v>
      </c>
      <c r="O151" s="145">
        <v>0</v>
      </c>
      <c r="P151" s="145">
        <f t="shared" si="1"/>
        <v>0</v>
      </c>
      <c r="Q151" s="145">
        <v>2.2000000000000001E-3</v>
      </c>
      <c r="R151" s="145">
        <f t="shared" si="2"/>
        <v>1.9800000000000002E-2</v>
      </c>
      <c r="S151" s="145">
        <v>0</v>
      </c>
      <c r="T151" s="146">
        <f t="shared" si="3"/>
        <v>0</v>
      </c>
      <c r="AR151" s="147" t="s">
        <v>289</v>
      </c>
      <c r="AT151" s="147" t="s">
        <v>220</v>
      </c>
      <c r="AU151" s="147" t="s">
        <v>83</v>
      </c>
      <c r="AY151" s="16" t="s">
        <v>194</v>
      </c>
      <c r="BE151" s="148">
        <f t="shared" si="4"/>
        <v>0</v>
      </c>
      <c r="BF151" s="148">
        <f t="shared" si="5"/>
        <v>0</v>
      </c>
      <c r="BG151" s="148">
        <f t="shared" si="6"/>
        <v>0</v>
      </c>
      <c r="BH151" s="148">
        <f t="shared" si="7"/>
        <v>0</v>
      </c>
      <c r="BI151" s="148">
        <f t="shared" si="8"/>
        <v>0</v>
      </c>
      <c r="BJ151" s="16" t="s">
        <v>81</v>
      </c>
      <c r="BK151" s="148">
        <f t="shared" si="9"/>
        <v>0</v>
      </c>
      <c r="BL151" s="16" t="s">
        <v>283</v>
      </c>
      <c r="BM151" s="147" t="s">
        <v>705</v>
      </c>
    </row>
    <row r="152" spans="2:65" s="1" customFormat="1" ht="16.5" customHeight="1">
      <c r="B152" s="109"/>
      <c r="C152" s="137" t="s">
        <v>272</v>
      </c>
      <c r="D152" s="137" t="s">
        <v>197</v>
      </c>
      <c r="E152" s="138" t="s">
        <v>706</v>
      </c>
      <c r="F152" s="139" t="s">
        <v>707</v>
      </c>
      <c r="G152" s="140" t="s">
        <v>554</v>
      </c>
      <c r="H152" s="141">
        <v>6</v>
      </c>
      <c r="I152" s="142"/>
      <c r="J152" s="142">
        <f t="shared" si="0"/>
        <v>0</v>
      </c>
      <c r="K152" s="143"/>
      <c r="L152" s="28"/>
      <c r="M152" s="144" t="s">
        <v>1</v>
      </c>
      <c r="N152" s="108" t="s">
        <v>38</v>
      </c>
      <c r="O152" s="145">
        <v>0.35099999999999998</v>
      </c>
      <c r="P152" s="145">
        <f t="shared" si="1"/>
        <v>2.1059999999999999</v>
      </c>
      <c r="Q152" s="145">
        <v>0</v>
      </c>
      <c r="R152" s="145">
        <f t="shared" si="2"/>
        <v>0</v>
      </c>
      <c r="S152" s="145">
        <v>0</v>
      </c>
      <c r="T152" s="146">
        <f t="shared" si="3"/>
        <v>0</v>
      </c>
      <c r="AR152" s="147" t="s">
        <v>283</v>
      </c>
      <c r="AT152" s="147" t="s">
        <v>197</v>
      </c>
      <c r="AU152" s="147" t="s">
        <v>83</v>
      </c>
      <c r="AY152" s="16" t="s">
        <v>194</v>
      </c>
      <c r="BE152" s="148">
        <f t="shared" si="4"/>
        <v>0</v>
      </c>
      <c r="BF152" s="148">
        <f t="shared" si="5"/>
        <v>0</v>
      </c>
      <c r="BG152" s="148">
        <f t="shared" si="6"/>
        <v>0</v>
      </c>
      <c r="BH152" s="148">
        <f t="shared" si="7"/>
        <v>0</v>
      </c>
      <c r="BI152" s="148">
        <f t="shared" si="8"/>
        <v>0</v>
      </c>
      <c r="BJ152" s="16" t="s">
        <v>81</v>
      </c>
      <c r="BK152" s="148">
        <f t="shared" si="9"/>
        <v>0</v>
      </c>
      <c r="BL152" s="16" t="s">
        <v>283</v>
      </c>
      <c r="BM152" s="147" t="s">
        <v>708</v>
      </c>
    </row>
    <row r="153" spans="2:65" s="1" customFormat="1" ht="24.2" customHeight="1">
      <c r="B153" s="109"/>
      <c r="C153" s="161" t="s">
        <v>280</v>
      </c>
      <c r="D153" s="161" t="s">
        <v>220</v>
      </c>
      <c r="E153" s="162" t="s">
        <v>709</v>
      </c>
      <c r="F153" s="163" t="s">
        <v>710</v>
      </c>
      <c r="G153" s="164" t="s">
        <v>554</v>
      </c>
      <c r="H153" s="165">
        <v>6</v>
      </c>
      <c r="I153" s="166"/>
      <c r="J153" s="166">
        <f t="shared" si="0"/>
        <v>0</v>
      </c>
      <c r="K153" s="167"/>
      <c r="L153" s="168"/>
      <c r="M153" s="169" t="s">
        <v>1</v>
      </c>
      <c r="N153" s="170" t="s">
        <v>38</v>
      </c>
      <c r="O153" s="145">
        <v>0</v>
      </c>
      <c r="P153" s="145">
        <f t="shared" si="1"/>
        <v>0</v>
      </c>
      <c r="Q153" s="145">
        <v>2.2000000000000001E-3</v>
      </c>
      <c r="R153" s="145">
        <f t="shared" si="2"/>
        <v>1.32E-2</v>
      </c>
      <c r="S153" s="145">
        <v>0</v>
      </c>
      <c r="T153" s="146">
        <f t="shared" si="3"/>
        <v>0</v>
      </c>
      <c r="AR153" s="147" t="s">
        <v>289</v>
      </c>
      <c r="AT153" s="147" t="s">
        <v>220</v>
      </c>
      <c r="AU153" s="147" t="s">
        <v>83</v>
      </c>
      <c r="AY153" s="16" t="s">
        <v>194</v>
      </c>
      <c r="BE153" s="148">
        <f t="shared" si="4"/>
        <v>0</v>
      </c>
      <c r="BF153" s="148">
        <f t="shared" si="5"/>
        <v>0</v>
      </c>
      <c r="BG153" s="148">
        <f t="shared" si="6"/>
        <v>0</v>
      </c>
      <c r="BH153" s="148">
        <f t="shared" si="7"/>
        <v>0</v>
      </c>
      <c r="BI153" s="148">
        <f t="shared" si="8"/>
        <v>0</v>
      </c>
      <c r="BJ153" s="16" t="s">
        <v>81</v>
      </c>
      <c r="BK153" s="148">
        <f t="shared" si="9"/>
        <v>0</v>
      </c>
      <c r="BL153" s="16" t="s">
        <v>283</v>
      </c>
      <c r="BM153" s="147" t="s">
        <v>711</v>
      </c>
    </row>
    <row r="154" spans="2:65" s="1" customFormat="1" ht="16.5" customHeight="1">
      <c r="B154" s="109"/>
      <c r="C154" s="161" t="s">
        <v>283</v>
      </c>
      <c r="D154" s="161" t="s">
        <v>220</v>
      </c>
      <c r="E154" s="162" t="s">
        <v>712</v>
      </c>
      <c r="F154" s="163" t="s">
        <v>713</v>
      </c>
      <c r="G154" s="164" t="s">
        <v>554</v>
      </c>
      <c r="H154" s="165">
        <v>6</v>
      </c>
      <c r="I154" s="166"/>
      <c r="J154" s="166">
        <f t="shared" si="0"/>
        <v>0</v>
      </c>
      <c r="K154" s="167"/>
      <c r="L154" s="168"/>
      <c r="M154" s="169" t="s">
        <v>1</v>
      </c>
      <c r="N154" s="170" t="s">
        <v>38</v>
      </c>
      <c r="O154" s="145">
        <v>0</v>
      </c>
      <c r="P154" s="145">
        <f t="shared" si="1"/>
        <v>0</v>
      </c>
      <c r="Q154" s="145">
        <v>1.4999999999999999E-4</v>
      </c>
      <c r="R154" s="145">
        <f t="shared" si="2"/>
        <v>8.9999999999999998E-4</v>
      </c>
      <c r="S154" s="145">
        <v>0</v>
      </c>
      <c r="T154" s="146">
        <f t="shared" si="3"/>
        <v>0</v>
      </c>
      <c r="AR154" s="147" t="s">
        <v>289</v>
      </c>
      <c r="AT154" s="147" t="s">
        <v>220</v>
      </c>
      <c r="AU154" s="147" t="s">
        <v>83</v>
      </c>
      <c r="AY154" s="16" t="s">
        <v>194</v>
      </c>
      <c r="BE154" s="148">
        <f t="shared" si="4"/>
        <v>0</v>
      </c>
      <c r="BF154" s="148">
        <f t="shared" si="5"/>
        <v>0</v>
      </c>
      <c r="BG154" s="148">
        <f t="shared" si="6"/>
        <v>0</v>
      </c>
      <c r="BH154" s="148">
        <f t="shared" si="7"/>
        <v>0</v>
      </c>
      <c r="BI154" s="148">
        <f t="shared" si="8"/>
        <v>0</v>
      </c>
      <c r="BJ154" s="16" t="s">
        <v>81</v>
      </c>
      <c r="BK154" s="148">
        <f t="shared" si="9"/>
        <v>0</v>
      </c>
      <c r="BL154" s="16" t="s">
        <v>283</v>
      </c>
      <c r="BM154" s="147" t="s">
        <v>714</v>
      </c>
    </row>
    <row r="155" spans="2:65" s="1" customFormat="1" ht="24.2" customHeight="1">
      <c r="B155" s="109"/>
      <c r="C155" s="137" t="s">
        <v>291</v>
      </c>
      <c r="D155" s="137" t="s">
        <v>197</v>
      </c>
      <c r="E155" s="138" t="s">
        <v>715</v>
      </c>
      <c r="F155" s="139" t="s">
        <v>716</v>
      </c>
      <c r="G155" s="140" t="s">
        <v>554</v>
      </c>
      <c r="H155" s="141">
        <v>3</v>
      </c>
      <c r="I155" s="142"/>
      <c r="J155" s="142">
        <f t="shared" si="0"/>
        <v>0</v>
      </c>
      <c r="K155" s="143"/>
      <c r="L155" s="28"/>
      <c r="M155" s="144" t="s">
        <v>1</v>
      </c>
      <c r="N155" s="108" t="s">
        <v>38</v>
      </c>
      <c r="O155" s="145">
        <v>3.327</v>
      </c>
      <c r="P155" s="145">
        <f t="shared" si="1"/>
        <v>9.9809999999999999</v>
      </c>
      <c r="Q155" s="145">
        <v>4.6000000000000001E-4</v>
      </c>
      <c r="R155" s="145">
        <f t="shared" si="2"/>
        <v>1.3800000000000002E-3</v>
      </c>
      <c r="S155" s="145">
        <v>0</v>
      </c>
      <c r="T155" s="146">
        <f t="shared" si="3"/>
        <v>0</v>
      </c>
      <c r="AR155" s="147" t="s">
        <v>283</v>
      </c>
      <c r="AT155" s="147" t="s">
        <v>197</v>
      </c>
      <c r="AU155" s="147" t="s">
        <v>83</v>
      </c>
      <c r="AY155" s="16" t="s">
        <v>194</v>
      </c>
      <c r="BE155" s="148">
        <f t="shared" si="4"/>
        <v>0</v>
      </c>
      <c r="BF155" s="148">
        <f t="shared" si="5"/>
        <v>0</v>
      </c>
      <c r="BG155" s="148">
        <f t="shared" si="6"/>
        <v>0</v>
      </c>
      <c r="BH155" s="148">
        <f t="shared" si="7"/>
        <v>0</v>
      </c>
      <c r="BI155" s="148">
        <f t="shared" si="8"/>
        <v>0</v>
      </c>
      <c r="BJ155" s="16" t="s">
        <v>81</v>
      </c>
      <c r="BK155" s="148">
        <f t="shared" si="9"/>
        <v>0</v>
      </c>
      <c r="BL155" s="16" t="s">
        <v>283</v>
      </c>
      <c r="BM155" s="147" t="s">
        <v>717</v>
      </c>
    </row>
    <row r="156" spans="2:65" s="13" customFormat="1">
      <c r="B156" s="155"/>
      <c r="D156" s="150" t="s">
        <v>203</v>
      </c>
      <c r="E156" s="156" t="s">
        <v>1</v>
      </c>
      <c r="F156" s="157" t="s">
        <v>120</v>
      </c>
      <c r="H156" s="158">
        <v>3</v>
      </c>
      <c r="L156" s="155"/>
      <c r="M156" s="159"/>
      <c r="T156" s="160"/>
      <c r="AT156" s="156" t="s">
        <v>203</v>
      </c>
      <c r="AU156" s="156" t="s">
        <v>83</v>
      </c>
      <c r="AV156" s="13" t="s">
        <v>83</v>
      </c>
      <c r="AW156" s="13" t="s">
        <v>29</v>
      </c>
      <c r="AX156" s="13" t="s">
        <v>81</v>
      </c>
      <c r="AY156" s="156" t="s">
        <v>194</v>
      </c>
    </row>
    <row r="157" spans="2:65" s="1" customFormat="1" ht="37.9" customHeight="1">
      <c r="B157" s="109"/>
      <c r="C157" s="161" t="s">
        <v>295</v>
      </c>
      <c r="D157" s="161" t="s">
        <v>220</v>
      </c>
      <c r="E157" s="162" t="s">
        <v>718</v>
      </c>
      <c r="F157" s="163" t="s">
        <v>719</v>
      </c>
      <c r="G157" s="164" t="s">
        <v>554</v>
      </c>
      <c r="H157" s="165">
        <v>3</v>
      </c>
      <c r="I157" s="166"/>
      <c r="J157" s="166">
        <f>ROUND(I157*H157,2)</f>
        <v>0</v>
      </c>
      <c r="K157" s="167"/>
      <c r="L157" s="168"/>
      <c r="M157" s="169" t="s">
        <v>1</v>
      </c>
      <c r="N157" s="170" t="s">
        <v>38</v>
      </c>
      <c r="O157" s="145">
        <v>0</v>
      </c>
      <c r="P157" s="145">
        <f>O157*H157</f>
        <v>0</v>
      </c>
      <c r="Q157" s="145">
        <v>2.5999999999999999E-2</v>
      </c>
      <c r="R157" s="145">
        <f>Q157*H157</f>
        <v>7.8E-2</v>
      </c>
      <c r="S157" s="145">
        <v>0</v>
      </c>
      <c r="T157" s="146">
        <f>S157*H157</f>
        <v>0</v>
      </c>
      <c r="AR157" s="147" t="s">
        <v>289</v>
      </c>
      <c r="AT157" s="147" t="s">
        <v>220</v>
      </c>
      <c r="AU157" s="147" t="s">
        <v>83</v>
      </c>
      <c r="AY157" s="16" t="s">
        <v>194</v>
      </c>
      <c r="BE157" s="148">
        <f>IF(N157="základní",J157,0)</f>
        <v>0</v>
      </c>
      <c r="BF157" s="148">
        <f>IF(N157="snížená",J157,0)</f>
        <v>0</v>
      </c>
      <c r="BG157" s="148">
        <f>IF(N157="zákl. přenesená",J157,0)</f>
        <v>0</v>
      </c>
      <c r="BH157" s="148">
        <f>IF(N157="sníž. přenesená",J157,0)</f>
        <v>0</v>
      </c>
      <c r="BI157" s="148">
        <f>IF(N157="nulová",J157,0)</f>
        <v>0</v>
      </c>
      <c r="BJ157" s="16" t="s">
        <v>81</v>
      </c>
      <c r="BK157" s="148">
        <f>ROUND(I157*H157,2)</f>
        <v>0</v>
      </c>
      <c r="BL157" s="16" t="s">
        <v>283</v>
      </c>
      <c r="BM157" s="147" t="s">
        <v>720</v>
      </c>
    </row>
    <row r="158" spans="2:65" s="1" customFormat="1" ht="24.2" customHeight="1">
      <c r="B158" s="109"/>
      <c r="C158" s="137" t="s">
        <v>301</v>
      </c>
      <c r="D158" s="137" t="s">
        <v>197</v>
      </c>
      <c r="E158" s="138" t="s">
        <v>721</v>
      </c>
      <c r="F158" s="139" t="s">
        <v>722</v>
      </c>
      <c r="G158" s="140" t="s">
        <v>251</v>
      </c>
      <c r="H158" s="141">
        <v>0.26600000000000001</v>
      </c>
      <c r="I158" s="142"/>
      <c r="J158" s="142">
        <f>ROUND(I158*H158,2)</f>
        <v>0</v>
      </c>
      <c r="K158" s="143"/>
      <c r="L158" s="28"/>
      <c r="M158" s="144" t="s">
        <v>1</v>
      </c>
      <c r="N158" s="108" t="s">
        <v>38</v>
      </c>
      <c r="O158" s="145">
        <v>6.2140000000000004</v>
      </c>
      <c r="P158" s="145">
        <f>O158*H158</f>
        <v>1.6529240000000003</v>
      </c>
      <c r="Q158" s="145">
        <v>0</v>
      </c>
      <c r="R158" s="145">
        <f>Q158*H158</f>
        <v>0</v>
      </c>
      <c r="S158" s="145">
        <v>0</v>
      </c>
      <c r="T158" s="146">
        <f>S158*H158</f>
        <v>0</v>
      </c>
      <c r="AR158" s="147" t="s">
        <v>283</v>
      </c>
      <c r="AT158" s="147" t="s">
        <v>197</v>
      </c>
      <c r="AU158" s="147" t="s">
        <v>83</v>
      </c>
      <c r="AY158" s="16" t="s">
        <v>194</v>
      </c>
      <c r="BE158" s="148">
        <f>IF(N158="základní",J158,0)</f>
        <v>0</v>
      </c>
      <c r="BF158" s="148">
        <f>IF(N158="snížená",J158,0)</f>
        <v>0</v>
      </c>
      <c r="BG158" s="148">
        <f>IF(N158="zákl. přenesená",J158,0)</f>
        <v>0</v>
      </c>
      <c r="BH158" s="148">
        <f>IF(N158="sníž. přenesená",J158,0)</f>
        <v>0</v>
      </c>
      <c r="BI158" s="148">
        <f>IF(N158="nulová",J158,0)</f>
        <v>0</v>
      </c>
      <c r="BJ158" s="16" t="s">
        <v>81</v>
      </c>
      <c r="BK158" s="148">
        <f>ROUND(I158*H158,2)</f>
        <v>0</v>
      </c>
      <c r="BL158" s="16" t="s">
        <v>283</v>
      </c>
      <c r="BM158" s="147" t="s">
        <v>723</v>
      </c>
    </row>
    <row r="159" spans="2:65" s="1" customFormat="1" ht="33" customHeight="1">
      <c r="B159" s="109"/>
      <c r="C159" s="137" t="s">
        <v>306</v>
      </c>
      <c r="D159" s="137" t="s">
        <v>197</v>
      </c>
      <c r="E159" s="138" t="s">
        <v>724</v>
      </c>
      <c r="F159" s="139" t="s">
        <v>725</v>
      </c>
      <c r="G159" s="140" t="s">
        <v>251</v>
      </c>
      <c r="H159" s="141">
        <v>0.26600000000000001</v>
      </c>
      <c r="I159" s="142"/>
      <c r="J159" s="142">
        <f>ROUND(I159*H159,2)</f>
        <v>0</v>
      </c>
      <c r="K159" s="143"/>
      <c r="L159" s="28"/>
      <c r="M159" s="144" t="s">
        <v>1</v>
      </c>
      <c r="N159" s="108" t="s">
        <v>38</v>
      </c>
      <c r="O159" s="145">
        <v>0.65</v>
      </c>
      <c r="P159" s="145">
        <f>O159*H159</f>
        <v>0.17290000000000003</v>
      </c>
      <c r="Q159" s="145">
        <v>0</v>
      </c>
      <c r="R159" s="145">
        <f>Q159*H159</f>
        <v>0</v>
      </c>
      <c r="S159" s="145">
        <v>0</v>
      </c>
      <c r="T159" s="146">
        <f>S159*H159</f>
        <v>0</v>
      </c>
      <c r="AR159" s="147" t="s">
        <v>283</v>
      </c>
      <c r="AT159" s="147" t="s">
        <v>197</v>
      </c>
      <c r="AU159" s="147" t="s">
        <v>83</v>
      </c>
      <c r="AY159" s="16" t="s">
        <v>194</v>
      </c>
      <c r="BE159" s="148">
        <f>IF(N159="základní",J159,0)</f>
        <v>0</v>
      </c>
      <c r="BF159" s="148">
        <f>IF(N159="snížená",J159,0)</f>
        <v>0</v>
      </c>
      <c r="BG159" s="148">
        <f>IF(N159="zákl. přenesená",J159,0)</f>
        <v>0</v>
      </c>
      <c r="BH159" s="148">
        <f>IF(N159="sníž. přenesená",J159,0)</f>
        <v>0</v>
      </c>
      <c r="BI159" s="148">
        <f>IF(N159="nulová",J159,0)</f>
        <v>0</v>
      </c>
      <c r="BJ159" s="16" t="s">
        <v>81</v>
      </c>
      <c r="BK159" s="148">
        <f>ROUND(I159*H159,2)</f>
        <v>0</v>
      </c>
      <c r="BL159" s="16" t="s">
        <v>283</v>
      </c>
      <c r="BM159" s="147" t="s">
        <v>726</v>
      </c>
    </row>
    <row r="160" spans="2:65" s="11" customFormat="1" ht="22.9" customHeight="1">
      <c r="B160" s="126"/>
      <c r="D160" s="127" t="s">
        <v>72</v>
      </c>
      <c r="E160" s="135" t="s">
        <v>727</v>
      </c>
      <c r="F160" s="135" t="s">
        <v>728</v>
      </c>
      <c r="J160" s="136">
        <f>BK160</f>
        <v>0</v>
      </c>
      <c r="L160" s="126"/>
      <c r="M160" s="130"/>
      <c r="P160" s="131">
        <f>SUM(P161:P165)</f>
        <v>11.114550999999999</v>
      </c>
      <c r="R160" s="131">
        <f>SUM(R161:R165)</f>
        <v>9.0507900000000002E-2</v>
      </c>
      <c r="T160" s="132">
        <f>SUM(T161:T165)</f>
        <v>0</v>
      </c>
      <c r="AR160" s="127" t="s">
        <v>83</v>
      </c>
      <c r="AT160" s="133" t="s">
        <v>72</v>
      </c>
      <c r="AU160" s="133" t="s">
        <v>81</v>
      </c>
      <c r="AY160" s="127" t="s">
        <v>194</v>
      </c>
      <c r="BK160" s="134">
        <f>SUM(BK161:BK165)</f>
        <v>0</v>
      </c>
    </row>
    <row r="161" spans="2:65" s="1" customFormat="1" ht="24.2" customHeight="1">
      <c r="B161" s="109"/>
      <c r="C161" s="137" t="s">
        <v>7</v>
      </c>
      <c r="D161" s="137" t="s">
        <v>197</v>
      </c>
      <c r="E161" s="138" t="s">
        <v>729</v>
      </c>
      <c r="F161" s="139" t="s">
        <v>730</v>
      </c>
      <c r="G161" s="140" t="s">
        <v>554</v>
      </c>
      <c r="H161" s="141">
        <v>1</v>
      </c>
      <c r="I161" s="142"/>
      <c r="J161" s="142">
        <f>ROUND(I161*H161,2)</f>
        <v>0</v>
      </c>
      <c r="K161" s="143"/>
      <c r="L161" s="28"/>
      <c r="M161" s="144" t="s">
        <v>1</v>
      </c>
      <c r="N161" s="108" t="s">
        <v>38</v>
      </c>
      <c r="O161" s="145">
        <v>10.29</v>
      </c>
      <c r="P161" s="145">
        <f>O161*H161</f>
        <v>10.29</v>
      </c>
      <c r="Q161" s="145">
        <v>0</v>
      </c>
      <c r="R161" s="145">
        <f>Q161*H161</f>
        <v>0</v>
      </c>
      <c r="S161" s="145">
        <v>0</v>
      </c>
      <c r="T161" s="146">
        <f>S161*H161</f>
        <v>0</v>
      </c>
      <c r="AR161" s="147" t="s">
        <v>283</v>
      </c>
      <c r="AT161" s="147" t="s">
        <v>197</v>
      </c>
      <c r="AU161" s="147" t="s">
        <v>83</v>
      </c>
      <c r="AY161" s="16" t="s">
        <v>194</v>
      </c>
      <c r="BE161" s="148">
        <f>IF(N161="základní",J161,0)</f>
        <v>0</v>
      </c>
      <c r="BF161" s="148">
        <f>IF(N161="snížená",J161,0)</f>
        <v>0</v>
      </c>
      <c r="BG161" s="148">
        <f>IF(N161="zákl. přenesená",J161,0)</f>
        <v>0</v>
      </c>
      <c r="BH161" s="148">
        <f>IF(N161="sníž. přenesená",J161,0)</f>
        <v>0</v>
      </c>
      <c r="BI161" s="148">
        <f>IF(N161="nulová",J161,0)</f>
        <v>0</v>
      </c>
      <c r="BJ161" s="16" t="s">
        <v>81</v>
      </c>
      <c r="BK161" s="148">
        <f>ROUND(I161*H161,2)</f>
        <v>0</v>
      </c>
      <c r="BL161" s="16" t="s">
        <v>283</v>
      </c>
      <c r="BM161" s="147" t="s">
        <v>731</v>
      </c>
    </row>
    <row r="162" spans="2:65" s="1" customFormat="1" ht="44.25" customHeight="1">
      <c r="B162" s="109"/>
      <c r="C162" s="161" t="s">
        <v>315</v>
      </c>
      <c r="D162" s="161" t="s">
        <v>220</v>
      </c>
      <c r="E162" s="162" t="s">
        <v>732</v>
      </c>
      <c r="F162" s="163" t="s">
        <v>733</v>
      </c>
      <c r="G162" s="164" t="s">
        <v>200</v>
      </c>
      <c r="H162" s="165">
        <v>4.6059999999999999</v>
      </c>
      <c r="I162" s="166"/>
      <c r="J162" s="166">
        <f>ROUND(I162*H162,2)</f>
        <v>0</v>
      </c>
      <c r="K162" s="167"/>
      <c r="L162" s="168"/>
      <c r="M162" s="169" t="s">
        <v>1</v>
      </c>
      <c r="N162" s="170" t="s">
        <v>38</v>
      </c>
      <c r="O162" s="145">
        <v>0</v>
      </c>
      <c r="P162" s="145">
        <f>O162*H162</f>
        <v>0</v>
      </c>
      <c r="Q162" s="145">
        <v>1.9650000000000001E-2</v>
      </c>
      <c r="R162" s="145">
        <f>Q162*H162</f>
        <v>9.0507900000000002E-2</v>
      </c>
      <c r="S162" s="145">
        <v>0</v>
      </c>
      <c r="T162" s="146">
        <f>S162*H162</f>
        <v>0</v>
      </c>
      <c r="AR162" s="147" t="s">
        <v>289</v>
      </c>
      <c r="AT162" s="147" t="s">
        <v>220</v>
      </c>
      <c r="AU162" s="147" t="s">
        <v>83</v>
      </c>
      <c r="AY162" s="16" t="s">
        <v>194</v>
      </c>
      <c r="BE162" s="148">
        <f>IF(N162="základní",J162,0)</f>
        <v>0</v>
      </c>
      <c r="BF162" s="148">
        <f>IF(N162="snížená",J162,0)</f>
        <v>0</v>
      </c>
      <c r="BG162" s="148">
        <f>IF(N162="zákl. přenesená",J162,0)</f>
        <v>0</v>
      </c>
      <c r="BH162" s="148">
        <f>IF(N162="sníž. přenesená",J162,0)</f>
        <v>0</v>
      </c>
      <c r="BI162" s="148">
        <f>IF(N162="nulová",J162,0)</f>
        <v>0</v>
      </c>
      <c r="BJ162" s="16" t="s">
        <v>81</v>
      </c>
      <c r="BK162" s="148">
        <f>ROUND(I162*H162,2)</f>
        <v>0</v>
      </c>
      <c r="BL162" s="16" t="s">
        <v>283</v>
      </c>
      <c r="BM162" s="147" t="s">
        <v>734</v>
      </c>
    </row>
    <row r="163" spans="2:65" s="13" customFormat="1">
      <c r="B163" s="155"/>
      <c r="D163" s="150" t="s">
        <v>203</v>
      </c>
      <c r="E163" s="156" t="s">
        <v>1</v>
      </c>
      <c r="F163" s="157" t="s">
        <v>735</v>
      </c>
      <c r="H163" s="158">
        <v>4.6059999999999999</v>
      </c>
      <c r="L163" s="155"/>
      <c r="M163" s="159"/>
      <c r="T163" s="160"/>
      <c r="AT163" s="156" t="s">
        <v>203</v>
      </c>
      <c r="AU163" s="156" t="s">
        <v>83</v>
      </c>
      <c r="AV163" s="13" t="s">
        <v>83</v>
      </c>
      <c r="AW163" s="13" t="s">
        <v>29</v>
      </c>
      <c r="AX163" s="13" t="s">
        <v>81</v>
      </c>
      <c r="AY163" s="156" t="s">
        <v>194</v>
      </c>
    </row>
    <row r="164" spans="2:65" s="1" customFormat="1" ht="24.2" customHeight="1">
      <c r="B164" s="109"/>
      <c r="C164" s="137" t="s">
        <v>320</v>
      </c>
      <c r="D164" s="137" t="s">
        <v>197</v>
      </c>
      <c r="E164" s="138" t="s">
        <v>736</v>
      </c>
      <c r="F164" s="139" t="s">
        <v>737</v>
      </c>
      <c r="G164" s="140" t="s">
        <v>251</v>
      </c>
      <c r="H164" s="141">
        <v>9.0999999999999998E-2</v>
      </c>
      <c r="I164" s="142"/>
      <c r="J164" s="142">
        <f>ROUND(I164*H164,2)</f>
        <v>0</v>
      </c>
      <c r="K164" s="143"/>
      <c r="L164" s="28"/>
      <c r="M164" s="144" t="s">
        <v>1</v>
      </c>
      <c r="N164" s="108" t="s">
        <v>38</v>
      </c>
      <c r="O164" s="145">
        <v>8.1039999999999992</v>
      </c>
      <c r="P164" s="145">
        <f>O164*H164</f>
        <v>0.7374639999999999</v>
      </c>
      <c r="Q164" s="145">
        <v>0</v>
      </c>
      <c r="R164" s="145">
        <f>Q164*H164</f>
        <v>0</v>
      </c>
      <c r="S164" s="145">
        <v>0</v>
      </c>
      <c r="T164" s="146">
        <f>S164*H164</f>
        <v>0</v>
      </c>
      <c r="AR164" s="147" t="s">
        <v>283</v>
      </c>
      <c r="AT164" s="147" t="s">
        <v>197</v>
      </c>
      <c r="AU164" s="147" t="s">
        <v>83</v>
      </c>
      <c r="AY164" s="16" t="s">
        <v>194</v>
      </c>
      <c r="BE164" s="148">
        <f>IF(N164="základní",J164,0)</f>
        <v>0</v>
      </c>
      <c r="BF164" s="148">
        <f>IF(N164="snížená",J164,0)</f>
        <v>0</v>
      </c>
      <c r="BG164" s="148">
        <f>IF(N164="zákl. přenesená",J164,0)</f>
        <v>0</v>
      </c>
      <c r="BH164" s="148">
        <f>IF(N164="sníž. přenesená",J164,0)</f>
        <v>0</v>
      </c>
      <c r="BI164" s="148">
        <f>IF(N164="nulová",J164,0)</f>
        <v>0</v>
      </c>
      <c r="BJ164" s="16" t="s">
        <v>81</v>
      </c>
      <c r="BK164" s="148">
        <f>ROUND(I164*H164,2)</f>
        <v>0</v>
      </c>
      <c r="BL164" s="16" t="s">
        <v>283</v>
      </c>
      <c r="BM164" s="147" t="s">
        <v>738</v>
      </c>
    </row>
    <row r="165" spans="2:65" s="1" customFormat="1" ht="33" customHeight="1">
      <c r="B165" s="109"/>
      <c r="C165" s="137" t="s">
        <v>324</v>
      </c>
      <c r="D165" s="137" t="s">
        <v>197</v>
      </c>
      <c r="E165" s="138" t="s">
        <v>739</v>
      </c>
      <c r="F165" s="139" t="s">
        <v>740</v>
      </c>
      <c r="G165" s="140" t="s">
        <v>251</v>
      </c>
      <c r="H165" s="141">
        <v>9.0999999999999998E-2</v>
      </c>
      <c r="I165" s="142"/>
      <c r="J165" s="142">
        <f>ROUND(I165*H165,2)</f>
        <v>0</v>
      </c>
      <c r="K165" s="143"/>
      <c r="L165" s="28"/>
      <c r="M165" s="177" t="s">
        <v>1</v>
      </c>
      <c r="N165" s="178" t="s">
        <v>38</v>
      </c>
      <c r="O165" s="179">
        <v>0.95699999999999996</v>
      </c>
      <c r="P165" s="179">
        <f>O165*H165</f>
        <v>8.7086999999999998E-2</v>
      </c>
      <c r="Q165" s="179">
        <v>0</v>
      </c>
      <c r="R165" s="179">
        <f>Q165*H165</f>
        <v>0</v>
      </c>
      <c r="S165" s="179">
        <v>0</v>
      </c>
      <c r="T165" s="180">
        <f>S165*H165</f>
        <v>0</v>
      </c>
      <c r="AR165" s="147" t="s">
        <v>283</v>
      </c>
      <c r="AT165" s="147" t="s">
        <v>197</v>
      </c>
      <c r="AU165" s="147" t="s">
        <v>83</v>
      </c>
      <c r="AY165" s="16" t="s">
        <v>194</v>
      </c>
      <c r="BE165" s="148">
        <f>IF(N165="základní",J165,0)</f>
        <v>0</v>
      </c>
      <c r="BF165" s="148">
        <f>IF(N165="snížená",J165,0)</f>
        <v>0</v>
      </c>
      <c r="BG165" s="148">
        <f>IF(N165="zákl. přenesená",J165,0)</f>
        <v>0</v>
      </c>
      <c r="BH165" s="148">
        <f>IF(N165="sníž. přenesená",J165,0)</f>
        <v>0</v>
      </c>
      <c r="BI165" s="148">
        <f>IF(N165="nulová",J165,0)</f>
        <v>0</v>
      </c>
      <c r="BJ165" s="16" t="s">
        <v>81</v>
      </c>
      <c r="BK165" s="148">
        <f>ROUND(I165*H165,2)</f>
        <v>0</v>
      </c>
      <c r="BL165" s="16" t="s">
        <v>283</v>
      </c>
      <c r="BM165" s="147" t="s">
        <v>741</v>
      </c>
    </row>
    <row r="166" spans="2:65" s="1" customFormat="1" ht="6.95" customHeight="1">
      <c r="B166" s="40"/>
      <c r="C166" s="41"/>
      <c r="D166" s="41"/>
      <c r="E166" s="41"/>
      <c r="F166" s="41"/>
      <c r="G166" s="41"/>
      <c r="H166" s="41"/>
      <c r="I166" s="41"/>
      <c r="J166" s="41"/>
      <c r="K166" s="41"/>
      <c r="L166" s="28"/>
    </row>
  </sheetData>
  <autoFilter ref="C129:K165" xr:uid="{00000000-0009-0000-0000-000002000000}"/>
  <mergeCells count="13">
    <mergeCell ref="E120:H120"/>
    <mergeCell ref="E122:H122"/>
    <mergeCell ref="L2:V2"/>
    <mergeCell ref="E87:H87"/>
    <mergeCell ref="D106:F106"/>
    <mergeCell ref="D107:F107"/>
    <mergeCell ref="D108:F108"/>
    <mergeCell ref="D109:F109"/>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BM143"/>
  <sheetViews>
    <sheetView showGridLines="0" topLeftCell="A106" workbookViewId="0">
      <selection activeCell="I130" sqref="I130"/>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801" t="s">
        <v>5</v>
      </c>
      <c r="M2" s="788"/>
      <c r="N2" s="788"/>
      <c r="O2" s="788"/>
      <c r="P2" s="788"/>
      <c r="Q2" s="788"/>
      <c r="R2" s="788"/>
      <c r="S2" s="788"/>
      <c r="T2" s="788"/>
      <c r="U2" s="788"/>
      <c r="V2" s="788"/>
      <c r="AT2" s="16" t="s">
        <v>89</v>
      </c>
    </row>
    <row r="3" spans="2:46" ht="6.95" customHeight="1">
      <c r="B3" s="17"/>
      <c r="C3" s="18"/>
      <c r="D3" s="18"/>
      <c r="E3" s="18"/>
      <c r="F3" s="18"/>
      <c r="G3" s="18"/>
      <c r="H3" s="18"/>
      <c r="I3" s="18"/>
      <c r="J3" s="18"/>
      <c r="K3" s="18"/>
      <c r="L3" s="19"/>
      <c r="AT3" s="16" t="s">
        <v>83</v>
      </c>
    </row>
    <row r="4" spans="2:46" ht="24.95" customHeight="1">
      <c r="B4" s="19"/>
      <c r="D4" s="20" t="s">
        <v>124</v>
      </c>
      <c r="L4" s="19"/>
      <c r="M4" s="81" t="s">
        <v>10</v>
      </c>
      <c r="AT4" s="16" t="s">
        <v>3</v>
      </c>
    </row>
    <row r="5" spans="2:46" ht="6.95" customHeight="1">
      <c r="B5" s="19"/>
      <c r="L5" s="19"/>
    </row>
    <row r="6" spans="2:46" ht="12" customHeight="1">
      <c r="B6" s="19"/>
      <c r="D6" s="25" t="s">
        <v>14</v>
      </c>
      <c r="L6" s="19"/>
    </row>
    <row r="7" spans="2:46" ht="16.5" customHeight="1">
      <c r="B7" s="19"/>
      <c r="E7" s="811" t="str">
        <f>'Rekapitulace stavby'!K6</f>
        <v>Výukový pavilon Lesovna</v>
      </c>
      <c r="F7" s="812"/>
      <c r="G7" s="812"/>
      <c r="H7" s="812"/>
      <c r="L7" s="19"/>
    </row>
    <row r="8" spans="2:46" s="1" customFormat="1" ht="12" customHeight="1">
      <c r="B8" s="28"/>
      <c r="D8" s="25" t="s">
        <v>137</v>
      </c>
      <c r="L8" s="28"/>
    </row>
    <row r="9" spans="2:46" s="1" customFormat="1" ht="16.5" customHeight="1">
      <c r="B9" s="28"/>
      <c r="E9" s="781" t="s">
        <v>742</v>
      </c>
      <c r="F9" s="813"/>
      <c r="G9" s="813"/>
      <c r="H9" s="813"/>
      <c r="L9" s="28"/>
    </row>
    <row r="10" spans="2:46" s="1" customFormat="1">
      <c r="B10" s="28"/>
      <c r="L10" s="28"/>
    </row>
    <row r="11" spans="2:46" s="1" customFormat="1" ht="12" customHeight="1">
      <c r="B11" s="28"/>
      <c r="D11" s="25" t="s">
        <v>16</v>
      </c>
      <c r="F11" s="23" t="s">
        <v>1</v>
      </c>
      <c r="I11" s="25" t="s">
        <v>17</v>
      </c>
      <c r="J11" s="23" t="s">
        <v>1</v>
      </c>
      <c r="L11" s="28"/>
    </row>
    <row r="12" spans="2:46" s="1" customFormat="1" ht="12" customHeight="1">
      <c r="B12" s="28"/>
      <c r="D12" s="25" t="s">
        <v>18</v>
      </c>
      <c r="F12" s="23" t="s">
        <v>19</v>
      </c>
      <c r="I12" s="25" t="s">
        <v>20</v>
      </c>
      <c r="J12" s="48">
        <f>'Rekapitulace stavby'!AN8</f>
        <v>45909</v>
      </c>
      <c r="L12" s="28"/>
    </row>
    <row r="13" spans="2:46" s="1" customFormat="1" ht="10.9" customHeight="1">
      <c r="B13" s="28"/>
      <c r="L13" s="28"/>
    </row>
    <row r="14" spans="2:46" s="1" customFormat="1" ht="12" customHeight="1">
      <c r="B14" s="28"/>
      <c r="D14" s="25" t="s">
        <v>21</v>
      </c>
      <c r="I14" s="25" t="s">
        <v>22</v>
      </c>
      <c r="J14" s="23" t="s">
        <v>1</v>
      </c>
      <c r="L14" s="28"/>
    </row>
    <row r="15" spans="2:46" s="1" customFormat="1" ht="18" customHeight="1">
      <c r="B15" s="28"/>
      <c r="E15" s="23" t="s">
        <v>23</v>
      </c>
      <c r="I15" s="25" t="s">
        <v>24</v>
      </c>
      <c r="J15" s="23" t="s">
        <v>1</v>
      </c>
      <c r="L15" s="28"/>
    </row>
    <row r="16" spans="2:46" s="1" customFormat="1" ht="6.95" customHeight="1">
      <c r="B16" s="28"/>
      <c r="L16" s="28"/>
    </row>
    <row r="17" spans="2:12" s="1" customFormat="1" ht="12" customHeight="1">
      <c r="B17" s="28"/>
      <c r="D17" s="25" t="s">
        <v>25</v>
      </c>
      <c r="I17" s="25" t="s">
        <v>22</v>
      </c>
      <c r="J17" s="23" t="str">
        <f>'Rekapitulace stavby'!AN13</f>
        <v/>
      </c>
      <c r="L17" s="28"/>
    </row>
    <row r="18" spans="2:12" s="1" customFormat="1" ht="18" customHeight="1">
      <c r="B18" s="28"/>
      <c r="E18" s="787" t="str">
        <f>'Rekapitulace stavby'!E14</f>
        <v xml:space="preserve"> </v>
      </c>
      <c r="F18" s="787"/>
      <c r="G18" s="787"/>
      <c r="H18" s="787"/>
      <c r="I18" s="25" t="s">
        <v>24</v>
      </c>
      <c r="J18" s="23" t="str">
        <f>'Rekapitulace stavby'!AN14</f>
        <v/>
      </c>
      <c r="L18" s="28"/>
    </row>
    <row r="19" spans="2:12" s="1" customFormat="1" ht="6.95" customHeight="1">
      <c r="B19" s="28"/>
      <c r="L19" s="28"/>
    </row>
    <row r="20" spans="2:12" s="1" customFormat="1" ht="12" customHeight="1">
      <c r="B20" s="28"/>
      <c r="D20" s="25" t="s">
        <v>27</v>
      </c>
      <c r="I20" s="25" t="s">
        <v>22</v>
      </c>
      <c r="J20" s="23" t="s">
        <v>1</v>
      </c>
      <c r="L20" s="28"/>
    </row>
    <row r="21" spans="2:12" s="1" customFormat="1" ht="18" customHeight="1">
      <c r="B21" s="28"/>
      <c r="E21" s="23" t="s">
        <v>28</v>
      </c>
      <c r="I21" s="25" t="s">
        <v>24</v>
      </c>
      <c r="J21" s="23" t="s">
        <v>1</v>
      </c>
      <c r="L21" s="28"/>
    </row>
    <row r="22" spans="2:12" s="1" customFormat="1" ht="6.95" customHeight="1">
      <c r="B22" s="28"/>
      <c r="L22" s="28"/>
    </row>
    <row r="23" spans="2:12" s="1" customFormat="1" ht="12" customHeight="1">
      <c r="B23" s="28"/>
      <c r="D23" s="25" t="s">
        <v>30</v>
      </c>
      <c r="I23" s="25" t="s">
        <v>22</v>
      </c>
      <c r="J23" s="23" t="s">
        <v>1</v>
      </c>
      <c r="L23" s="28"/>
    </row>
    <row r="24" spans="2:12" s="1" customFormat="1" ht="18" customHeight="1">
      <c r="B24" s="28"/>
      <c r="E24" s="23" t="s">
        <v>31</v>
      </c>
      <c r="I24" s="25" t="s">
        <v>24</v>
      </c>
      <c r="J24" s="23" t="s">
        <v>1</v>
      </c>
      <c r="L24" s="28"/>
    </row>
    <row r="25" spans="2:12" s="1" customFormat="1" ht="6.95" customHeight="1">
      <c r="B25" s="28"/>
      <c r="L25" s="28"/>
    </row>
    <row r="26" spans="2:12" s="1" customFormat="1" ht="12" customHeight="1">
      <c r="B26" s="28"/>
      <c r="D26" s="25" t="s">
        <v>32</v>
      </c>
      <c r="L26" s="28"/>
    </row>
    <row r="27" spans="2:12" s="7" customFormat="1" ht="16.5" customHeight="1">
      <c r="B27" s="82"/>
      <c r="E27" s="790" t="s">
        <v>1</v>
      </c>
      <c r="F27" s="790"/>
      <c r="G27" s="790"/>
      <c r="H27" s="790"/>
      <c r="L27" s="82"/>
    </row>
    <row r="28" spans="2:12" s="1" customFormat="1" ht="6.95" customHeight="1">
      <c r="B28" s="28"/>
      <c r="L28" s="28"/>
    </row>
    <row r="29" spans="2:12" s="1" customFormat="1" ht="6.95" customHeight="1">
      <c r="B29" s="28"/>
      <c r="D29" s="49"/>
      <c r="E29" s="49"/>
      <c r="F29" s="49"/>
      <c r="G29" s="49"/>
      <c r="H29" s="49"/>
      <c r="I29" s="49"/>
      <c r="J29" s="49"/>
      <c r="K29" s="49"/>
      <c r="L29" s="28"/>
    </row>
    <row r="30" spans="2:12" s="1" customFormat="1" ht="14.45" customHeight="1">
      <c r="B30" s="28"/>
      <c r="D30" s="23" t="s">
        <v>148</v>
      </c>
      <c r="J30" s="83">
        <f>J96</f>
        <v>0</v>
      </c>
      <c r="L30" s="28"/>
    </row>
    <row r="31" spans="2:12" s="1" customFormat="1" ht="14.45" customHeight="1">
      <c r="B31" s="28"/>
      <c r="D31" s="84" t="s">
        <v>149</v>
      </c>
      <c r="J31" s="83">
        <f>J102</f>
        <v>0</v>
      </c>
      <c r="L31" s="28"/>
    </row>
    <row r="32" spans="2:12" s="1" customFormat="1" ht="25.35" customHeight="1">
      <c r="B32" s="28"/>
      <c r="D32" s="85" t="s">
        <v>33</v>
      </c>
      <c r="J32" s="62">
        <f>ROUND(J30 + J31, 2)</f>
        <v>0</v>
      </c>
      <c r="L32" s="28"/>
    </row>
    <row r="33" spans="2:12" s="1" customFormat="1" ht="6.95" customHeight="1">
      <c r="B33" s="28"/>
      <c r="D33" s="49"/>
      <c r="E33" s="49"/>
      <c r="F33" s="49"/>
      <c r="G33" s="49"/>
      <c r="H33" s="49"/>
      <c r="I33" s="49"/>
      <c r="J33" s="49"/>
      <c r="K33" s="49"/>
      <c r="L33" s="28"/>
    </row>
    <row r="34" spans="2:12" s="1" customFormat="1" ht="14.45" customHeight="1">
      <c r="B34" s="28"/>
      <c r="F34" s="31" t="s">
        <v>35</v>
      </c>
      <c r="I34" s="31" t="s">
        <v>34</v>
      </c>
      <c r="J34" s="31" t="s">
        <v>36</v>
      </c>
      <c r="L34" s="28"/>
    </row>
    <row r="35" spans="2:12" s="1" customFormat="1" ht="14.45" customHeight="1">
      <c r="B35" s="28"/>
      <c r="D35" s="51" t="s">
        <v>37</v>
      </c>
      <c r="E35" s="25" t="s">
        <v>38</v>
      </c>
      <c r="F35" s="86">
        <f>ROUND((SUM(BE102:BE107) + SUM(BE127:BE142)),  2)</f>
        <v>0</v>
      </c>
      <c r="I35" s="87">
        <v>0.21</v>
      </c>
      <c r="J35" s="86">
        <f>ROUND(((SUM(BE102:BE107) + SUM(BE127:BE142))*I35),  2)</f>
        <v>0</v>
      </c>
      <c r="L35" s="28"/>
    </row>
    <row r="36" spans="2:12" s="1" customFormat="1" ht="14.45" customHeight="1">
      <c r="B36" s="28"/>
      <c r="E36" s="25" t="s">
        <v>39</v>
      </c>
      <c r="F36" s="86">
        <f>ROUND((SUM(BF102:BF107) + SUM(BF127:BF142)),  2)</f>
        <v>0</v>
      </c>
      <c r="I36" s="87">
        <v>0.12</v>
      </c>
      <c r="J36" s="86">
        <f>ROUND(((SUM(BF102:BF107) + SUM(BF127:BF142))*I36),  2)</f>
        <v>0</v>
      </c>
      <c r="L36" s="28"/>
    </row>
    <row r="37" spans="2:12" s="1" customFormat="1" ht="14.45" hidden="1" customHeight="1">
      <c r="B37" s="28"/>
      <c r="E37" s="25" t="s">
        <v>40</v>
      </c>
      <c r="F37" s="86">
        <f>ROUND((SUM(BG102:BG107) + SUM(BG127:BG142)),  2)</f>
        <v>0</v>
      </c>
      <c r="I37" s="87">
        <v>0.21</v>
      </c>
      <c r="J37" s="86">
        <f>0</f>
        <v>0</v>
      </c>
      <c r="L37" s="28"/>
    </row>
    <row r="38" spans="2:12" s="1" customFormat="1" ht="14.45" hidden="1" customHeight="1">
      <c r="B38" s="28"/>
      <c r="E38" s="25" t="s">
        <v>41</v>
      </c>
      <c r="F38" s="86">
        <f>ROUND((SUM(BH102:BH107) + SUM(BH127:BH142)),  2)</f>
        <v>0</v>
      </c>
      <c r="I38" s="87">
        <v>0.12</v>
      </c>
      <c r="J38" s="86">
        <f>0</f>
        <v>0</v>
      </c>
      <c r="L38" s="28"/>
    </row>
    <row r="39" spans="2:12" s="1" customFormat="1" ht="14.45" hidden="1" customHeight="1">
      <c r="B39" s="28"/>
      <c r="E39" s="25" t="s">
        <v>42</v>
      </c>
      <c r="F39" s="86">
        <f>ROUND((SUM(BI102:BI107) + SUM(BI127:BI142)),  2)</f>
        <v>0</v>
      </c>
      <c r="I39" s="87">
        <v>0</v>
      </c>
      <c r="J39" s="86">
        <f>0</f>
        <v>0</v>
      </c>
      <c r="L39" s="28"/>
    </row>
    <row r="40" spans="2:12" s="1" customFormat="1" ht="6.95" customHeight="1">
      <c r="B40" s="28"/>
      <c r="L40" s="28"/>
    </row>
    <row r="41" spans="2:12" s="1" customFormat="1" ht="25.35" customHeight="1">
      <c r="B41" s="28"/>
      <c r="C41" s="88"/>
      <c r="D41" s="89" t="s">
        <v>43</v>
      </c>
      <c r="E41" s="53"/>
      <c r="F41" s="53"/>
      <c r="G41" s="90" t="s">
        <v>44</v>
      </c>
      <c r="H41" s="91" t="s">
        <v>45</v>
      </c>
      <c r="I41" s="53"/>
      <c r="J41" s="92">
        <f>SUM(J32:J39)</f>
        <v>0</v>
      </c>
      <c r="K41" s="93"/>
      <c r="L41" s="28"/>
    </row>
    <row r="42" spans="2:12" s="1" customFormat="1" ht="14.45" customHeight="1">
      <c r="B42" s="28"/>
      <c r="L42" s="28"/>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28"/>
      <c r="D50" s="37" t="s">
        <v>46</v>
      </c>
      <c r="E50" s="38"/>
      <c r="F50" s="38"/>
      <c r="G50" s="37" t="s">
        <v>47</v>
      </c>
      <c r="H50" s="38"/>
      <c r="I50" s="38"/>
      <c r="J50" s="38"/>
      <c r="K50" s="38"/>
      <c r="L50" s="28"/>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2.75">
      <c r="B61" s="28"/>
      <c r="D61" s="39" t="s">
        <v>48</v>
      </c>
      <c r="E61" s="30"/>
      <c r="F61" s="94" t="s">
        <v>49</v>
      </c>
      <c r="G61" s="39" t="s">
        <v>48</v>
      </c>
      <c r="H61" s="30"/>
      <c r="I61" s="30"/>
      <c r="J61" s="95" t="s">
        <v>49</v>
      </c>
      <c r="K61" s="30"/>
      <c r="L61" s="28"/>
    </row>
    <row r="62" spans="2:12">
      <c r="B62" s="19"/>
      <c r="L62" s="19"/>
    </row>
    <row r="63" spans="2:12">
      <c r="B63" s="19"/>
      <c r="L63" s="19"/>
    </row>
    <row r="64" spans="2:12">
      <c r="B64" s="19"/>
      <c r="L64" s="19"/>
    </row>
    <row r="65" spans="2:12" s="1" customFormat="1" ht="12.75">
      <c r="B65" s="28"/>
      <c r="D65" s="37" t="s">
        <v>50</v>
      </c>
      <c r="E65" s="38"/>
      <c r="F65" s="38"/>
      <c r="G65" s="37" t="s">
        <v>51</v>
      </c>
      <c r="H65" s="38"/>
      <c r="I65" s="38"/>
      <c r="J65" s="38"/>
      <c r="K65" s="38"/>
      <c r="L65" s="28"/>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2.75">
      <c r="B76" s="28"/>
      <c r="D76" s="39" t="s">
        <v>48</v>
      </c>
      <c r="E76" s="30"/>
      <c r="F76" s="94" t="s">
        <v>49</v>
      </c>
      <c r="G76" s="39" t="s">
        <v>48</v>
      </c>
      <c r="H76" s="30"/>
      <c r="I76" s="30"/>
      <c r="J76" s="95" t="s">
        <v>49</v>
      </c>
      <c r="K76" s="30"/>
      <c r="L76" s="28"/>
    </row>
    <row r="77" spans="2:12" s="1" customFormat="1" ht="14.45" customHeight="1">
      <c r="B77" s="40"/>
      <c r="C77" s="41"/>
      <c r="D77" s="41"/>
      <c r="E77" s="41"/>
      <c r="F77" s="41"/>
      <c r="G77" s="41"/>
      <c r="H77" s="41"/>
      <c r="I77" s="41"/>
      <c r="J77" s="41"/>
      <c r="K77" s="41"/>
      <c r="L77" s="28"/>
    </row>
    <row r="81" spans="2:47" s="1" customFormat="1" ht="6.95" customHeight="1">
      <c r="B81" s="42"/>
      <c r="C81" s="43"/>
      <c r="D81" s="43"/>
      <c r="E81" s="43"/>
      <c r="F81" s="43"/>
      <c r="G81" s="43"/>
      <c r="H81" s="43"/>
      <c r="I81" s="43"/>
      <c r="J81" s="43"/>
      <c r="K81" s="43"/>
      <c r="L81" s="28"/>
    </row>
    <row r="82" spans="2:47" s="1" customFormat="1" ht="24.95" customHeight="1">
      <c r="B82" s="28"/>
      <c r="C82" s="20" t="s">
        <v>150</v>
      </c>
      <c r="L82" s="28"/>
    </row>
    <row r="83" spans="2:47" s="1" customFormat="1" ht="6.95" customHeight="1">
      <c r="B83" s="28"/>
      <c r="L83" s="28"/>
    </row>
    <row r="84" spans="2:47" s="1" customFormat="1" ht="12" customHeight="1">
      <c r="B84" s="28"/>
      <c r="C84" s="25" t="s">
        <v>14</v>
      </c>
      <c r="L84" s="28"/>
    </row>
    <row r="85" spans="2:47" s="1" customFormat="1" ht="16.5" customHeight="1">
      <c r="B85" s="28"/>
      <c r="E85" s="811" t="str">
        <f>E7</f>
        <v>Výukový pavilon Lesovna</v>
      </c>
      <c r="F85" s="812"/>
      <c r="G85" s="812"/>
      <c r="H85" s="812"/>
      <c r="L85" s="28"/>
    </row>
    <row r="86" spans="2:47" s="1" customFormat="1" ht="12" customHeight="1">
      <c r="B86" s="28"/>
      <c r="C86" s="25" t="s">
        <v>137</v>
      </c>
      <c r="L86" s="28"/>
    </row>
    <row r="87" spans="2:47" s="1" customFormat="1" ht="16.5" customHeight="1">
      <c r="B87" s="28"/>
      <c r="E87" s="781" t="str">
        <f>E9</f>
        <v>202504D - 04-Zámečník</v>
      </c>
      <c r="F87" s="813"/>
      <c r="G87" s="813"/>
      <c r="H87" s="813"/>
      <c r="L87" s="28"/>
    </row>
    <row r="88" spans="2:47" s="1" customFormat="1" ht="6.95" customHeight="1">
      <c r="B88" s="28"/>
      <c r="L88" s="28"/>
    </row>
    <row r="89" spans="2:47" s="1" customFormat="1" ht="12" customHeight="1">
      <c r="B89" s="28"/>
      <c r="C89" s="25" t="s">
        <v>18</v>
      </c>
      <c r="F89" s="23" t="str">
        <f>F12</f>
        <v>Areál ČZU, p.č. 1627/1, Suchdol</v>
      </c>
      <c r="I89" s="25" t="s">
        <v>20</v>
      </c>
      <c r="J89" s="48">
        <f>IF(J12="","",J12)</f>
        <v>45909</v>
      </c>
      <c r="L89" s="28"/>
    </row>
    <row r="90" spans="2:47" s="1" customFormat="1" ht="6.95" customHeight="1">
      <c r="B90" s="28"/>
      <c r="L90" s="28"/>
    </row>
    <row r="91" spans="2:47" s="1" customFormat="1" ht="15.2" customHeight="1">
      <c r="B91" s="28"/>
      <c r="C91" s="25" t="s">
        <v>21</v>
      </c>
      <c r="F91" s="23" t="str">
        <f>E15</f>
        <v>ČZU v Praze, Kamýcká 129, P6</v>
      </c>
      <c r="I91" s="25" t="s">
        <v>27</v>
      </c>
      <c r="J91" s="26" t="str">
        <f>E21</f>
        <v>MJÖLKING s.r.o.</v>
      </c>
      <c r="L91" s="28"/>
    </row>
    <row r="92" spans="2:47" s="1" customFormat="1" ht="15.2" customHeight="1">
      <c r="B92" s="28"/>
      <c r="C92" s="25" t="s">
        <v>25</v>
      </c>
      <c r="F92" s="23" t="str">
        <f>IF(E18="","",E18)</f>
        <v xml:space="preserve"> </v>
      </c>
      <c r="I92" s="25" t="s">
        <v>30</v>
      </c>
      <c r="J92" s="26" t="str">
        <f>E24</f>
        <v>Ing. Martin Macoun</v>
      </c>
      <c r="L92" s="28"/>
    </row>
    <row r="93" spans="2:47" s="1" customFormat="1" ht="10.35" customHeight="1">
      <c r="B93" s="28"/>
      <c r="L93" s="28"/>
    </row>
    <row r="94" spans="2:47" s="1" customFormat="1" ht="29.25" customHeight="1">
      <c r="B94" s="28"/>
      <c r="C94" s="96" t="s">
        <v>151</v>
      </c>
      <c r="D94" s="88"/>
      <c r="E94" s="88"/>
      <c r="F94" s="88"/>
      <c r="G94" s="88"/>
      <c r="H94" s="88"/>
      <c r="I94" s="88"/>
      <c r="J94" s="97" t="s">
        <v>152</v>
      </c>
      <c r="K94" s="88"/>
      <c r="L94" s="28"/>
    </row>
    <row r="95" spans="2:47" s="1" customFormat="1" ht="10.35" customHeight="1">
      <c r="B95" s="28"/>
      <c r="L95" s="28"/>
    </row>
    <row r="96" spans="2:47" s="1" customFormat="1" ht="22.9" customHeight="1">
      <c r="B96" s="28"/>
      <c r="C96" s="98" t="s">
        <v>153</v>
      </c>
      <c r="J96" s="62">
        <f>J127</f>
        <v>0</v>
      </c>
      <c r="L96" s="28"/>
      <c r="AU96" s="16" t="s">
        <v>154</v>
      </c>
    </row>
    <row r="97" spans="2:65" s="8" customFormat="1" ht="24.95" customHeight="1">
      <c r="B97" s="99"/>
      <c r="D97" s="100" t="s">
        <v>160</v>
      </c>
      <c r="E97" s="101"/>
      <c r="F97" s="101"/>
      <c r="G97" s="101"/>
      <c r="H97" s="101"/>
      <c r="I97" s="101"/>
      <c r="J97" s="102">
        <f>J128</f>
        <v>0</v>
      </c>
      <c r="L97" s="99"/>
    </row>
    <row r="98" spans="2:65" s="9" customFormat="1" ht="19.899999999999999" customHeight="1">
      <c r="B98" s="103"/>
      <c r="D98" s="104" t="s">
        <v>162</v>
      </c>
      <c r="E98" s="105"/>
      <c r="F98" s="105"/>
      <c r="G98" s="105"/>
      <c r="H98" s="105"/>
      <c r="I98" s="105"/>
      <c r="J98" s="106">
        <f>J129</f>
        <v>0</v>
      </c>
      <c r="L98" s="103"/>
    </row>
    <row r="99" spans="2:65" s="9" customFormat="1" ht="19.899999999999999" customHeight="1">
      <c r="B99" s="103"/>
      <c r="D99" s="104" t="s">
        <v>666</v>
      </c>
      <c r="E99" s="105"/>
      <c r="F99" s="105"/>
      <c r="G99" s="105"/>
      <c r="H99" s="105"/>
      <c r="I99" s="105"/>
      <c r="J99" s="106">
        <f>J135</f>
        <v>0</v>
      </c>
      <c r="L99" s="103"/>
    </row>
    <row r="100" spans="2:65" s="1" customFormat="1" ht="21.75" customHeight="1">
      <c r="B100" s="28"/>
      <c r="L100" s="28"/>
    </row>
    <row r="101" spans="2:65" s="1" customFormat="1" ht="6.95" customHeight="1">
      <c r="B101" s="28"/>
      <c r="L101" s="28"/>
    </row>
    <row r="102" spans="2:65" s="1" customFormat="1" ht="29.25" customHeight="1">
      <c r="B102" s="28"/>
      <c r="C102" s="98" t="s">
        <v>172</v>
      </c>
      <c r="J102" s="107">
        <f>ROUND(J103 + J104 + J105 + J106,2)</f>
        <v>0</v>
      </c>
      <c r="L102" s="28"/>
      <c r="N102" s="108" t="s">
        <v>37</v>
      </c>
    </row>
    <row r="103" spans="2:65" s="1" customFormat="1" ht="18" customHeight="1">
      <c r="B103" s="109"/>
      <c r="C103" s="110"/>
      <c r="D103" s="814" t="s">
        <v>173</v>
      </c>
      <c r="E103" s="814"/>
      <c r="F103" s="814"/>
      <c r="G103" s="110"/>
      <c r="H103" s="110"/>
      <c r="I103" s="110"/>
      <c r="J103" s="111"/>
      <c r="K103" s="110"/>
      <c r="L103" s="109"/>
      <c r="M103" s="110"/>
      <c r="N103" s="112" t="s">
        <v>38</v>
      </c>
      <c r="O103" s="110"/>
      <c r="P103" s="110"/>
      <c r="Q103" s="110"/>
      <c r="R103" s="110"/>
      <c r="S103" s="110"/>
      <c r="T103" s="110"/>
      <c r="U103" s="110"/>
      <c r="V103" s="110"/>
      <c r="W103" s="110"/>
      <c r="X103" s="110"/>
      <c r="Y103" s="110"/>
      <c r="Z103" s="110"/>
      <c r="AA103" s="110"/>
      <c r="AB103" s="110"/>
      <c r="AC103" s="110"/>
      <c r="AD103" s="110"/>
      <c r="AE103" s="110"/>
      <c r="AF103" s="110"/>
      <c r="AG103" s="110"/>
      <c r="AH103" s="110"/>
      <c r="AI103" s="110"/>
      <c r="AJ103" s="110"/>
      <c r="AK103" s="110"/>
      <c r="AL103" s="110"/>
      <c r="AM103" s="110"/>
      <c r="AN103" s="110"/>
      <c r="AO103" s="110"/>
      <c r="AP103" s="110"/>
      <c r="AQ103" s="110"/>
      <c r="AR103" s="110"/>
      <c r="AS103" s="110"/>
      <c r="AT103" s="110"/>
      <c r="AU103" s="110"/>
      <c r="AV103" s="110"/>
      <c r="AW103" s="110"/>
      <c r="AX103" s="110"/>
      <c r="AY103" s="113" t="s">
        <v>174</v>
      </c>
      <c r="AZ103" s="110"/>
      <c r="BA103" s="110"/>
      <c r="BB103" s="110"/>
      <c r="BC103" s="110"/>
      <c r="BD103" s="110"/>
      <c r="BE103" s="114">
        <f>IF(N103="základní",J103,0)</f>
        <v>0</v>
      </c>
      <c r="BF103" s="114">
        <f>IF(N103="snížená",J103,0)</f>
        <v>0</v>
      </c>
      <c r="BG103" s="114">
        <f>IF(N103="zákl. přenesená",J103,0)</f>
        <v>0</v>
      </c>
      <c r="BH103" s="114">
        <f>IF(N103="sníž. přenesená",J103,0)</f>
        <v>0</v>
      </c>
      <c r="BI103" s="114">
        <f>IF(N103="nulová",J103,0)</f>
        <v>0</v>
      </c>
      <c r="BJ103" s="113" t="s">
        <v>81</v>
      </c>
      <c r="BK103" s="110"/>
      <c r="BL103" s="110"/>
      <c r="BM103" s="110"/>
    </row>
    <row r="104" spans="2:65" s="1" customFormat="1" ht="18" customHeight="1">
      <c r="B104" s="109"/>
      <c r="C104" s="110"/>
      <c r="D104" s="814" t="s">
        <v>175</v>
      </c>
      <c r="E104" s="814"/>
      <c r="F104" s="814"/>
      <c r="G104" s="110"/>
      <c r="H104" s="110"/>
      <c r="I104" s="110"/>
      <c r="J104" s="111"/>
      <c r="K104" s="110"/>
      <c r="L104" s="109"/>
      <c r="M104" s="110"/>
      <c r="N104" s="112" t="s">
        <v>38</v>
      </c>
      <c r="O104" s="110"/>
      <c r="P104" s="110"/>
      <c r="Q104" s="110"/>
      <c r="R104" s="110"/>
      <c r="S104" s="110"/>
      <c r="T104" s="110"/>
      <c r="U104" s="110"/>
      <c r="V104" s="110"/>
      <c r="W104" s="110"/>
      <c r="X104" s="110"/>
      <c r="Y104" s="110"/>
      <c r="Z104" s="110"/>
      <c r="AA104" s="110"/>
      <c r="AB104" s="110"/>
      <c r="AC104" s="110"/>
      <c r="AD104" s="110"/>
      <c r="AE104" s="110"/>
      <c r="AF104" s="110"/>
      <c r="AG104" s="110"/>
      <c r="AH104" s="110"/>
      <c r="AI104" s="110"/>
      <c r="AJ104" s="110"/>
      <c r="AK104" s="110"/>
      <c r="AL104" s="110"/>
      <c r="AM104" s="110"/>
      <c r="AN104" s="110"/>
      <c r="AO104" s="110"/>
      <c r="AP104" s="110"/>
      <c r="AQ104" s="110"/>
      <c r="AR104" s="110"/>
      <c r="AS104" s="110"/>
      <c r="AT104" s="110"/>
      <c r="AU104" s="110"/>
      <c r="AV104" s="110"/>
      <c r="AW104" s="110"/>
      <c r="AX104" s="110"/>
      <c r="AY104" s="113" t="s">
        <v>174</v>
      </c>
      <c r="AZ104" s="110"/>
      <c r="BA104" s="110"/>
      <c r="BB104" s="110"/>
      <c r="BC104" s="110"/>
      <c r="BD104" s="110"/>
      <c r="BE104" s="114">
        <f>IF(N104="základní",J104,0)</f>
        <v>0</v>
      </c>
      <c r="BF104" s="114">
        <f>IF(N104="snížená",J104,0)</f>
        <v>0</v>
      </c>
      <c r="BG104" s="114">
        <f>IF(N104="zákl. přenesená",J104,0)</f>
        <v>0</v>
      </c>
      <c r="BH104" s="114">
        <f>IF(N104="sníž. přenesená",J104,0)</f>
        <v>0</v>
      </c>
      <c r="BI104" s="114">
        <f>IF(N104="nulová",J104,0)</f>
        <v>0</v>
      </c>
      <c r="BJ104" s="113" t="s">
        <v>81</v>
      </c>
      <c r="BK104" s="110"/>
      <c r="BL104" s="110"/>
      <c r="BM104" s="110"/>
    </row>
    <row r="105" spans="2:65" s="1" customFormat="1" ht="18" customHeight="1">
      <c r="B105" s="109"/>
      <c r="C105" s="110"/>
      <c r="D105" s="814" t="s">
        <v>176</v>
      </c>
      <c r="E105" s="814"/>
      <c r="F105" s="814"/>
      <c r="G105" s="110"/>
      <c r="H105" s="110"/>
      <c r="I105" s="110"/>
      <c r="J105" s="111"/>
      <c r="K105" s="110"/>
      <c r="L105" s="109"/>
      <c r="M105" s="110"/>
      <c r="N105" s="112" t="s">
        <v>38</v>
      </c>
      <c r="O105" s="110"/>
      <c r="P105" s="110"/>
      <c r="Q105" s="110"/>
      <c r="R105" s="110"/>
      <c r="S105" s="110"/>
      <c r="T105" s="110"/>
      <c r="U105" s="110"/>
      <c r="V105" s="110"/>
      <c r="W105" s="110"/>
      <c r="X105" s="110"/>
      <c r="Y105" s="110"/>
      <c r="Z105" s="110"/>
      <c r="AA105" s="110"/>
      <c r="AB105" s="110"/>
      <c r="AC105" s="110"/>
      <c r="AD105" s="110"/>
      <c r="AE105" s="110"/>
      <c r="AF105" s="110"/>
      <c r="AG105" s="110"/>
      <c r="AH105" s="110"/>
      <c r="AI105" s="110"/>
      <c r="AJ105" s="110"/>
      <c r="AK105" s="110"/>
      <c r="AL105" s="110"/>
      <c r="AM105" s="110"/>
      <c r="AN105" s="110"/>
      <c r="AO105" s="110"/>
      <c r="AP105" s="110"/>
      <c r="AQ105" s="110"/>
      <c r="AR105" s="110"/>
      <c r="AS105" s="110"/>
      <c r="AT105" s="110"/>
      <c r="AU105" s="110"/>
      <c r="AV105" s="110"/>
      <c r="AW105" s="110"/>
      <c r="AX105" s="110"/>
      <c r="AY105" s="113" t="s">
        <v>174</v>
      </c>
      <c r="AZ105" s="110"/>
      <c r="BA105" s="110"/>
      <c r="BB105" s="110"/>
      <c r="BC105" s="110"/>
      <c r="BD105" s="110"/>
      <c r="BE105" s="114">
        <f>IF(N105="základní",J105,0)</f>
        <v>0</v>
      </c>
      <c r="BF105" s="114">
        <f>IF(N105="snížená",J105,0)</f>
        <v>0</v>
      </c>
      <c r="BG105" s="114">
        <f>IF(N105="zákl. přenesená",J105,0)</f>
        <v>0</v>
      </c>
      <c r="BH105" s="114">
        <f>IF(N105="sníž. přenesená",J105,0)</f>
        <v>0</v>
      </c>
      <c r="BI105" s="114">
        <f>IF(N105="nulová",J105,0)</f>
        <v>0</v>
      </c>
      <c r="BJ105" s="113" t="s">
        <v>81</v>
      </c>
      <c r="BK105" s="110"/>
      <c r="BL105" s="110"/>
      <c r="BM105" s="110"/>
    </row>
    <row r="106" spans="2:65" s="1" customFormat="1" ht="18" customHeight="1">
      <c r="B106" s="109"/>
      <c r="C106" s="110"/>
      <c r="D106" s="814" t="s">
        <v>177</v>
      </c>
      <c r="E106" s="814"/>
      <c r="F106" s="814"/>
      <c r="G106" s="110"/>
      <c r="H106" s="110"/>
      <c r="I106" s="110"/>
      <c r="J106" s="111"/>
      <c r="K106" s="110"/>
      <c r="L106" s="109"/>
      <c r="M106" s="110"/>
      <c r="N106" s="112" t="s">
        <v>38</v>
      </c>
      <c r="O106" s="110"/>
      <c r="P106" s="110"/>
      <c r="Q106" s="110"/>
      <c r="R106" s="110"/>
      <c r="S106" s="110"/>
      <c r="T106" s="110"/>
      <c r="U106" s="110"/>
      <c r="V106" s="110"/>
      <c r="W106" s="110"/>
      <c r="X106" s="110"/>
      <c r="Y106" s="110"/>
      <c r="Z106" s="110"/>
      <c r="AA106" s="110"/>
      <c r="AB106" s="110"/>
      <c r="AC106" s="110"/>
      <c r="AD106" s="110"/>
      <c r="AE106" s="110"/>
      <c r="AF106" s="110"/>
      <c r="AG106" s="110"/>
      <c r="AH106" s="110"/>
      <c r="AI106" s="110"/>
      <c r="AJ106" s="110"/>
      <c r="AK106" s="110"/>
      <c r="AL106" s="110"/>
      <c r="AM106" s="110"/>
      <c r="AN106" s="110"/>
      <c r="AO106" s="110"/>
      <c r="AP106" s="110"/>
      <c r="AQ106" s="110"/>
      <c r="AR106" s="110"/>
      <c r="AS106" s="110"/>
      <c r="AT106" s="110"/>
      <c r="AU106" s="110"/>
      <c r="AV106" s="110"/>
      <c r="AW106" s="110"/>
      <c r="AX106" s="110"/>
      <c r="AY106" s="113" t="s">
        <v>174</v>
      </c>
      <c r="AZ106" s="110"/>
      <c r="BA106" s="110"/>
      <c r="BB106" s="110"/>
      <c r="BC106" s="110"/>
      <c r="BD106" s="110"/>
      <c r="BE106" s="114">
        <f>IF(N106="základní",J106,0)</f>
        <v>0</v>
      </c>
      <c r="BF106" s="114">
        <f>IF(N106="snížená",J106,0)</f>
        <v>0</v>
      </c>
      <c r="BG106" s="114">
        <f>IF(N106="zákl. přenesená",J106,0)</f>
        <v>0</v>
      </c>
      <c r="BH106" s="114">
        <f>IF(N106="sníž. přenesená",J106,0)</f>
        <v>0</v>
      </c>
      <c r="BI106" s="114">
        <f>IF(N106="nulová",J106,0)</f>
        <v>0</v>
      </c>
      <c r="BJ106" s="113" t="s">
        <v>81</v>
      </c>
      <c r="BK106" s="110"/>
      <c r="BL106" s="110"/>
      <c r="BM106" s="110"/>
    </row>
    <row r="107" spans="2:65" s="1" customFormat="1" ht="18" customHeight="1">
      <c r="B107" s="28"/>
      <c r="L107" s="28"/>
    </row>
    <row r="108" spans="2:65" s="1" customFormat="1" ht="29.25" customHeight="1">
      <c r="B108" s="28"/>
      <c r="C108" s="115" t="s">
        <v>178</v>
      </c>
      <c r="D108" s="88"/>
      <c r="E108" s="88"/>
      <c r="F108" s="88"/>
      <c r="G108" s="88"/>
      <c r="H108" s="88"/>
      <c r="I108" s="88"/>
      <c r="J108" s="116">
        <f>ROUND(J96+J102,2)</f>
        <v>0</v>
      </c>
      <c r="K108" s="88"/>
      <c r="L108" s="28"/>
    </row>
    <row r="109" spans="2:65" s="1" customFormat="1" ht="6.95" customHeight="1">
      <c r="B109" s="40"/>
      <c r="C109" s="41"/>
      <c r="D109" s="41"/>
      <c r="E109" s="41"/>
      <c r="F109" s="41"/>
      <c r="G109" s="41"/>
      <c r="H109" s="41"/>
      <c r="I109" s="41"/>
      <c r="J109" s="41"/>
      <c r="K109" s="41"/>
      <c r="L109" s="28"/>
    </row>
    <row r="113" spans="2:63" s="1" customFormat="1" ht="6.95" customHeight="1">
      <c r="B113" s="42"/>
      <c r="C113" s="43"/>
      <c r="D113" s="43"/>
      <c r="E113" s="43"/>
      <c r="F113" s="43"/>
      <c r="G113" s="43"/>
      <c r="H113" s="43"/>
      <c r="I113" s="43"/>
      <c r="J113" s="43"/>
      <c r="K113" s="43"/>
      <c r="L113" s="28"/>
    </row>
    <row r="114" spans="2:63" s="1" customFormat="1" ht="24.95" customHeight="1">
      <c r="B114" s="28"/>
      <c r="C114" s="20" t="s">
        <v>179</v>
      </c>
      <c r="L114" s="28"/>
    </row>
    <row r="115" spans="2:63" s="1" customFormat="1" ht="6.95" customHeight="1">
      <c r="B115" s="28"/>
      <c r="L115" s="28"/>
    </row>
    <row r="116" spans="2:63" s="1" customFormat="1" ht="12" customHeight="1">
      <c r="B116" s="28"/>
      <c r="C116" s="25" t="s">
        <v>14</v>
      </c>
      <c r="L116" s="28"/>
    </row>
    <row r="117" spans="2:63" s="1" customFormat="1" ht="16.5" customHeight="1">
      <c r="B117" s="28"/>
      <c r="E117" s="811" t="str">
        <f>E7</f>
        <v>Výukový pavilon Lesovna</v>
      </c>
      <c r="F117" s="812"/>
      <c r="G117" s="812"/>
      <c r="H117" s="812"/>
      <c r="L117" s="28"/>
    </row>
    <row r="118" spans="2:63" s="1" customFormat="1" ht="12" customHeight="1">
      <c r="B118" s="28"/>
      <c r="C118" s="25" t="s">
        <v>137</v>
      </c>
      <c r="L118" s="28"/>
    </row>
    <row r="119" spans="2:63" s="1" customFormat="1" ht="16.5" customHeight="1">
      <c r="B119" s="28"/>
      <c r="E119" s="781" t="str">
        <f>E9</f>
        <v>202504D - 04-Zámečník</v>
      </c>
      <c r="F119" s="813"/>
      <c r="G119" s="813"/>
      <c r="H119" s="813"/>
      <c r="L119" s="28"/>
    </row>
    <row r="120" spans="2:63" s="1" customFormat="1" ht="6.95" customHeight="1">
      <c r="B120" s="28"/>
      <c r="L120" s="28"/>
    </row>
    <row r="121" spans="2:63" s="1" customFormat="1" ht="12" customHeight="1">
      <c r="B121" s="28"/>
      <c r="C121" s="25" t="s">
        <v>18</v>
      </c>
      <c r="F121" s="23" t="str">
        <f>F12</f>
        <v>Areál ČZU, p.č. 1627/1, Suchdol</v>
      </c>
      <c r="I121" s="25" t="s">
        <v>20</v>
      </c>
      <c r="J121" s="48">
        <f>IF(J12="","",J12)</f>
        <v>45909</v>
      </c>
      <c r="L121" s="28"/>
    </row>
    <row r="122" spans="2:63" s="1" customFormat="1" ht="6.95" customHeight="1">
      <c r="B122" s="28"/>
      <c r="L122" s="28"/>
    </row>
    <row r="123" spans="2:63" s="1" customFormat="1" ht="15.2" customHeight="1">
      <c r="B123" s="28"/>
      <c r="C123" s="25" t="s">
        <v>21</v>
      </c>
      <c r="F123" s="23" t="str">
        <f>E15</f>
        <v>ČZU v Praze, Kamýcká 129, P6</v>
      </c>
      <c r="I123" s="25" t="s">
        <v>27</v>
      </c>
      <c r="J123" s="26" t="str">
        <f>E21</f>
        <v>MJÖLKING s.r.o.</v>
      </c>
      <c r="L123" s="28"/>
    </row>
    <row r="124" spans="2:63" s="1" customFormat="1" ht="15.2" customHeight="1">
      <c r="B124" s="28"/>
      <c r="C124" s="25" t="s">
        <v>25</v>
      </c>
      <c r="F124" s="23" t="str">
        <f>IF(E18="","",E18)</f>
        <v xml:space="preserve"> </v>
      </c>
      <c r="I124" s="25" t="s">
        <v>30</v>
      </c>
      <c r="J124" s="26" t="str">
        <f>E24</f>
        <v>Ing. Martin Macoun</v>
      </c>
      <c r="L124" s="28"/>
    </row>
    <row r="125" spans="2:63" s="1" customFormat="1" ht="10.35" customHeight="1">
      <c r="B125" s="28"/>
      <c r="L125" s="28"/>
    </row>
    <row r="126" spans="2:63" s="10" customFormat="1" ht="29.25" customHeight="1">
      <c r="B126" s="117"/>
      <c r="C126" s="118" t="s">
        <v>180</v>
      </c>
      <c r="D126" s="119" t="s">
        <v>58</v>
      </c>
      <c r="E126" s="119" t="s">
        <v>54</v>
      </c>
      <c r="F126" s="119" t="s">
        <v>55</v>
      </c>
      <c r="G126" s="119" t="s">
        <v>181</v>
      </c>
      <c r="H126" s="119" t="s">
        <v>182</v>
      </c>
      <c r="I126" s="119" t="s">
        <v>183</v>
      </c>
      <c r="J126" s="120" t="s">
        <v>152</v>
      </c>
      <c r="K126" s="121" t="s">
        <v>184</v>
      </c>
      <c r="L126" s="117"/>
      <c r="M126" s="55" t="s">
        <v>1</v>
      </c>
      <c r="N126" s="56" t="s">
        <v>37</v>
      </c>
      <c r="O126" s="56" t="s">
        <v>185</v>
      </c>
      <c r="P126" s="56" t="s">
        <v>186</v>
      </c>
      <c r="Q126" s="56" t="s">
        <v>187</v>
      </c>
      <c r="R126" s="56" t="s">
        <v>188</v>
      </c>
      <c r="S126" s="56" t="s">
        <v>189</v>
      </c>
      <c r="T126" s="57" t="s">
        <v>190</v>
      </c>
    </row>
    <row r="127" spans="2:63" s="1" customFormat="1" ht="22.9" customHeight="1">
      <c r="B127" s="28"/>
      <c r="C127" s="60" t="s">
        <v>191</v>
      </c>
      <c r="J127" s="122">
        <f>BK127</f>
        <v>0</v>
      </c>
      <c r="L127" s="28"/>
      <c r="M127" s="58"/>
      <c r="N127" s="49"/>
      <c r="O127" s="49"/>
      <c r="P127" s="123">
        <f>P128</f>
        <v>17.040223999999998</v>
      </c>
      <c r="Q127" s="49"/>
      <c r="R127" s="123">
        <f>R128</f>
        <v>0.50030799999999997</v>
      </c>
      <c r="S127" s="49"/>
      <c r="T127" s="124">
        <f>T128</f>
        <v>0</v>
      </c>
      <c r="AT127" s="16" t="s">
        <v>72</v>
      </c>
      <c r="AU127" s="16" t="s">
        <v>154</v>
      </c>
      <c r="BK127" s="125">
        <f>BK128</f>
        <v>0</v>
      </c>
    </row>
    <row r="128" spans="2:63" s="11" customFormat="1" ht="25.9" customHeight="1">
      <c r="B128" s="126"/>
      <c r="D128" s="127" t="s">
        <v>72</v>
      </c>
      <c r="E128" s="128" t="s">
        <v>276</v>
      </c>
      <c r="F128" s="128" t="s">
        <v>277</v>
      </c>
      <c r="J128" s="129">
        <f>BK128</f>
        <v>0</v>
      </c>
      <c r="L128" s="126"/>
      <c r="M128" s="130"/>
      <c r="P128" s="131">
        <f>P129+P135</f>
        <v>17.040223999999998</v>
      </c>
      <c r="R128" s="131">
        <f>R129+R135</f>
        <v>0.50030799999999997</v>
      </c>
      <c r="T128" s="132">
        <f>T129+T135</f>
        <v>0</v>
      </c>
      <c r="AR128" s="127" t="s">
        <v>83</v>
      </c>
      <c r="AT128" s="133" t="s">
        <v>72</v>
      </c>
      <c r="AU128" s="133" t="s">
        <v>73</v>
      </c>
      <c r="AY128" s="127" t="s">
        <v>194</v>
      </c>
      <c r="BK128" s="134">
        <f>BK129+BK135</f>
        <v>0</v>
      </c>
    </row>
    <row r="129" spans="2:65" s="11" customFormat="1" ht="22.9" customHeight="1">
      <c r="B129" s="126"/>
      <c r="D129" s="127" t="s">
        <v>72</v>
      </c>
      <c r="E129" s="135" t="s">
        <v>299</v>
      </c>
      <c r="F129" s="135" t="s">
        <v>300</v>
      </c>
      <c r="J129" s="136">
        <f>BK129</f>
        <v>0</v>
      </c>
      <c r="L129" s="126"/>
      <c r="M129" s="130"/>
      <c r="P129" s="131">
        <f>SUM(P130:P134)</f>
        <v>5.7656619999999998</v>
      </c>
      <c r="R129" s="131">
        <f>SUM(R130:R134)</f>
        <v>5.79E-2</v>
      </c>
      <c r="T129" s="132">
        <f>SUM(T130:T134)</f>
        <v>0</v>
      </c>
      <c r="AR129" s="127" t="s">
        <v>83</v>
      </c>
      <c r="AT129" s="133" t="s">
        <v>72</v>
      </c>
      <c r="AU129" s="133" t="s">
        <v>81</v>
      </c>
      <c r="AY129" s="127" t="s">
        <v>194</v>
      </c>
      <c r="BK129" s="134">
        <f>SUM(BK130:BK134)</f>
        <v>0</v>
      </c>
    </row>
    <row r="130" spans="2:65" s="1" customFormat="1" ht="16.5" customHeight="1">
      <c r="B130" s="109"/>
      <c r="C130" s="137" t="s">
        <v>81</v>
      </c>
      <c r="D130" s="137" t="s">
        <v>197</v>
      </c>
      <c r="E130" s="138" t="s">
        <v>743</v>
      </c>
      <c r="F130" s="139" t="s">
        <v>744</v>
      </c>
      <c r="G130" s="140" t="s">
        <v>450</v>
      </c>
      <c r="H130" s="141">
        <v>60</v>
      </c>
      <c r="I130" s="142"/>
      <c r="J130" s="142">
        <f>ROUND(I130*H130,2)</f>
        <v>0</v>
      </c>
      <c r="K130" s="143"/>
      <c r="L130" s="28"/>
      <c r="M130" s="144" t="s">
        <v>1</v>
      </c>
      <c r="N130" s="108" t="s">
        <v>38</v>
      </c>
      <c r="O130" s="145">
        <v>8.8999999999999996E-2</v>
      </c>
      <c r="P130" s="145">
        <f>O130*H130</f>
        <v>5.34</v>
      </c>
      <c r="Q130" s="145">
        <v>2.0000000000000002E-5</v>
      </c>
      <c r="R130" s="145">
        <f>Q130*H130</f>
        <v>1.2000000000000001E-3</v>
      </c>
      <c r="S130" s="145">
        <v>0</v>
      </c>
      <c r="T130" s="146">
        <f>S130*H130</f>
        <v>0</v>
      </c>
      <c r="AR130" s="147" t="s">
        <v>283</v>
      </c>
      <c r="AT130" s="147" t="s">
        <v>197</v>
      </c>
      <c r="AU130" s="147" t="s">
        <v>83</v>
      </c>
      <c r="AY130" s="16" t="s">
        <v>194</v>
      </c>
      <c r="BE130" s="148">
        <f>IF(N130="základní",J130,0)</f>
        <v>0</v>
      </c>
      <c r="BF130" s="148">
        <f>IF(N130="snížená",J130,0)</f>
        <v>0</v>
      </c>
      <c r="BG130" s="148">
        <f>IF(N130="zákl. přenesená",J130,0)</f>
        <v>0</v>
      </c>
      <c r="BH130" s="148">
        <f>IF(N130="sníž. přenesená",J130,0)</f>
        <v>0</v>
      </c>
      <c r="BI130" s="148">
        <f>IF(N130="nulová",J130,0)</f>
        <v>0</v>
      </c>
      <c r="BJ130" s="16" t="s">
        <v>81</v>
      </c>
      <c r="BK130" s="148">
        <f>ROUND(I130*H130,2)</f>
        <v>0</v>
      </c>
      <c r="BL130" s="16" t="s">
        <v>283</v>
      </c>
      <c r="BM130" s="147" t="s">
        <v>745</v>
      </c>
    </row>
    <row r="131" spans="2:65" s="1" customFormat="1" ht="16.5" customHeight="1">
      <c r="B131" s="109"/>
      <c r="C131" s="161" t="s">
        <v>83</v>
      </c>
      <c r="D131" s="161" t="s">
        <v>220</v>
      </c>
      <c r="E131" s="162" t="s">
        <v>746</v>
      </c>
      <c r="F131" s="163" t="s">
        <v>747</v>
      </c>
      <c r="G131" s="164" t="s">
        <v>450</v>
      </c>
      <c r="H131" s="165">
        <v>63</v>
      </c>
      <c r="I131" s="166"/>
      <c r="J131" s="166">
        <f>ROUND(I131*H131,2)</f>
        <v>0</v>
      </c>
      <c r="K131" s="167"/>
      <c r="L131" s="168"/>
      <c r="M131" s="169" t="s">
        <v>1</v>
      </c>
      <c r="N131" s="170" t="s">
        <v>38</v>
      </c>
      <c r="O131" s="145">
        <v>0</v>
      </c>
      <c r="P131" s="145">
        <f>O131*H131</f>
        <v>0</v>
      </c>
      <c r="Q131" s="145">
        <v>8.9999999999999998E-4</v>
      </c>
      <c r="R131" s="145">
        <f>Q131*H131</f>
        <v>5.67E-2</v>
      </c>
      <c r="S131" s="145">
        <v>0</v>
      </c>
      <c r="T131" s="146">
        <f>S131*H131</f>
        <v>0</v>
      </c>
      <c r="AR131" s="147" t="s">
        <v>289</v>
      </c>
      <c r="AT131" s="147" t="s">
        <v>220</v>
      </c>
      <c r="AU131" s="147" t="s">
        <v>83</v>
      </c>
      <c r="AY131" s="16" t="s">
        <v>194</v>
      </c>
      <c r="BE131" s="148">
        <f>IF(N131="základní",J131,0)</f>
        <v>0</v>
      </c>
      <c r="BF131" s="148">
        <f>IF(N131="snížená",J131,0)</f>
        <v>0</v>
      </c>
      <c r="BG131" s="148">
        <f>IF(N131="zákl. přenesená",J131,0)</f>
        <v>0</v>
      </c>
      <c r="BH131" s="148">
        <f>IF(N131="sníž. přenesená",J131,0)</f>
        <v>0</v>
      </c>
      <c r="BI131" s="148">
        <f>IF(N131="nulová",J131,0)</f>
        <v>0</v>
      </c>
      <c r="BJ131" s="16" t="s">
        <v>81</v>
      </c>
      <c r="BK131" s="148">
        <f>ROUND(I131*H131,2)</f>
        <v>0</v>
      </c>
      <c r="BL131" s="16" t="s">
        <v>283</v>
      </c>
      <c r="BM131" s="147" t="s">
        <v>748</v>
      </c>
    </row>
    <row r="132" spans="2:65" s="13" customFormat="1">
      <c r="B132" s="155"/>
      <c r="D132" s="150" t="s">
        <v>203</v>
      </c>
      <c r="F132" s="157" t="s">
        <v>749</v>
      </c>
      <c r="H132" s="158">
        <v>63</v>
      </c>
      <c r="L132" s="155"/>
      <c r="M132" s="159"/>
      <c r="T132" s="160"/>
      <c r="AT132" s="156" t="s">
        <v>203</v>
      </c>
      <c r="AU132" s="156" t="s">
        <v>83</v>
      </c>
      <c r="AV132" s="13" t="s">
        <v>83</v>
      </c>
      <c r="AW132" s="13" t="s">
        <v>3</v>
      </c>
      <c r="AX132" s="13" t="s">
        <v>81</v>
      </c>
      <c r="AY132" s="156" t="s">
        <v>194</v>
      </c>
    </row>
    <row r="133" spans="2:65" s="1" customFormat="1" ht="24.2" customHeight="1">
      <c r="B133" s="109"/>
      <c r="C133" s="137" t="s">
        <v>120</v>
      </c>
      <c r="D133" s="137" t="s">
        <v>197</v>
      </c>
      <c r="E133" s="138" t="s">
        <v>750</v>
      </c>
      <c r="F133" s="139" t="s">
        <v>751</v>
      </c>
      <c r="G133" s="140" t="s">
        <v>251</v>
      </c>
      <c r="H133" s="141">
        <v>5.8000000000000003E-2</v>
      </c>
      <c r="I133" s="142"/>
      <c r="J133" s="142">
        <f>ROUND(I133*H133,2)</f>
        <v>0</v>
      </c>
      <c r="K133" s="143"/>
      <c r="L133" s="28"/>
      <c r="M133" s="144" t="s">
        <v>1</v>
      </c>
      <c r="N133" s="108" t="s">
        <v>38</v>
      </c>
      <c r="O133" s="145">
        <v>6.6020000000000003</v>
      </c>
      <c r="P133" s="145">
        <f>O133*H133</f>
        <v>0.38291600000000003</v>
      </c>
      <c r="Q133" s="145">
        <v>0</v>
      </c>
      <c r="R133" s="145">
        <f>Q133*H133</f>
        <v>0</v>
      </c>
      <c r="S133" s="145">
        <v>0</v>
      </c>
      <c r="T133" s="146">
        <f>S133*H133</f>
        <v>0</v>
      </c>
      <c r="AR133" s="147" t="s">
        <v>283</v>
      </c>
      <c r="AT133" s="147" t="s">
        <v>197</v>
      </c>
      <c r="AU133" s="147" t="s">
        <v>83</v>
      </c>
      <c r="AY133" s="16" t="s">
        <v>194</v>
      </c>
      <c r="BE133" s="148">
        <f>IF(N133="základní",J133,0)</f>
        <v>0</v>
      </c>
      <c r="BF133" s="148">
        <f>IF(N133="snížená",J133,0)</f>
        <v>0</v>
      </c>
      <c r="BG133" s="148">
        <f>IF(N133="zákl. přenesená",J133,0)</f>
        <v>0</v>
      </c>
      <c r="BH133" s="148">
        <f>IF(N133="sníž. přenesená",J133,0)</f>
        <v>0</v>
      </c>
      <c r="BI133" s="148">
        <f>IF(N133="nulová",J133,0)</f>
        <v>0</v>
      </c>
      <c r="BJ133" s="16" t="s">
        <v>81</v>
      </c>
      <c r="BK133" s="148">
        <f>ROUND(I133*H133,2)</f>
        <v>0</v>
      </c>
      <c r="BL133" s="16" t="s">
        <v>283</v>
      </c>
      <c r="BM133" s="147" t="s">
        <v>752</v>
      </c>
    </row>
    <row r="134" spans="2:65" s="1" customFormat="1" ht="33" customHeight="1">
      <c r="B134" s="109"/>
      <c r="C134" s="137" t="s">
        <v>201</v>
      </c>
      <c r="D134" s="137" t="s">
        <v>197</v>
      </c>
      <c r="E134" s="138" t="s">
        <v>753</v>
      </c>
      <c r="F134" s="139" t="s">
        <v>754</v>
      </c>
      <c r="G134" s="140" t="s">
        <v>251</v>
      </c>
      <c r="H134" s="141">
        <v>5.8000000000000003E-2</v>
      </c>
      <c r="I134" s="142"/>
      <c r="J134" s="142">
        <f>ROUND(I134*H134,2)</f>
        <v>0</v>
      </c>
      <c r="K134" s="143"/>
      <c r="L134" s="28"/>
      <c r="M134" s="144" t="s">
        <v>1</v>
      </c>
      <c r="N134" s="108" t="s">
        <v>38</v>
      </c>
      <c r="O134" s="145">
        <v>0.73699999999999999</v>
      </c>
      <c r="P134" s="145">
        <f>O134*H134</f>
        <v>4.2745999999999999E-2</v>
      </c>
      <c r="Q134" s="145">
        <v>0</v>
      </c>
      <c r="R134" s="145">
        <f>Q134*H134</f>
        <v>0</v>
      </c>
      <c r="S134" s="145">
        <v>0</v>
      </c>
      <c r="T134" s="146">
        <f>S134*H134</f>
        <v>0</v>
      </c>
      <c r="AR134" s="147" t="s">
        <v>283</v>
      </c>
      <c r="AT134" s="147" t="s">
        <v>197</v>
      </c>
      <c r="AU134" s="147" t="s">
        <v>83</v>
      </c>
      <c r="AY134" s="16" t="s">
        <v>194</v>
      </c>
      <c r="BE134" s="148">
        <f>IF(N134="základní",J134,0)</f>
        <v>0</v>
      </c>
      <c r="BF134" s="148">
        <f>IF(N134="snížená",J134,0)</f>
        <v>0</v>
      </c>
      <c r="BG134" s="148">
        <f>IF(N134="zákl. přenesená",J134,0)</f>
        <v>0</v>
      </c>
      <c r="BH134" s="148">
        <f>IF(N134="sníž. přenesená",J134,0)</f>
        <v>0</v>
      </c>
      <c r="BI134" s="148">
        <f>IF(N134="nulová",J134,0)</f>
        <v>0</v>
      </c>
      <c r="BJ134" s="16" t="s">
        <v>81</v>
      </c>
      <c r="BK134" s="148">
        <f>ROUND(I134*H134,2)</f>
        <v>0</v>
      </c>
      <c r="BL134" s="16" t="s">
        <v>283</v>
      </c>
      <c r="BM134" s="147" t="s">
        <v>755</v>
      </c>
    </row>
    <row r="135" spans="2:65" s="11" customFormat="1" ht="22.9" customHeight="1">
      <c r="B135" s="126"/>
      <c r="D135" s="127" t="s">
        <v>72</v>
      </c>
      <c r="E135" s="135" t="s">
        <v>727</v>
      </c>
      <c r="F135" s="135" t="s">
        <v>728</v>
      </c>
      <c r="J135" s="136">
        <f>BK135</f>
        <v>0</v>
      </c>
      <c r="L135" s="126"/>
      <c r="M135" s="130"/>
      <c r="P135" s="131">
        <f>SUM(P136:P142)</f>
        <v>11.274562</v>
      </c>
      <c r="R135" s="131">
        <f>SUM(R136:R142)</f>
        <v>0.44240799999999997</v>
      </c>
      <c r="T135" s="132">
        <f>SUM(T136:T142)</f>
        <v>0</v>
      </c>
      <c r="AR135" s="127" t="s">
        <v>83</v>
      </c>
      <c r="AT135" s="133" t="s">
        <v>72</v>
      </c>
      <c r="AU135" s="133" t="s">
        <v>81</v>
      </c>
      <c r="AY135" s="127" t="s">
        <v>194</v>
      </c>
      <c r="BK135" s="134">
        <f>SUM(BK136:BK142)</f>
        <v>0</v>
      </c>
    </row>
    <row r="136" spans="2:65" s="1" customFormat="1" ht="16.5" customHeight="1">
      <c r="B136" s="109"/>
      <c r="C136" s="137" t="s">
        <v>195</v>
      </c>
      <c r="D136" s="137" t="s">
        <v>197</v>
      </c>
      <c r="E136" s="138" t="s">
        <v>756</v>
      </c>
      <c r="F136" s="139" t="s">
        <v>757</v>
      </c>
      <c r="G136" s="140" t="s">
        <v>450</v>
      </c>
      <c r="H136" s="141">
        <v>31.2</v>
      </c>
      <c r="I136" s="142"/>
      <c r="J136" s="142">
        <f>ROUND(I136*H136,2)</f>
        <v>0</v>
      </c>
      <c r="K136" s="143"/>
      <c r="L136" s="28"/>
      <c r="M136" s="144" t="s">
        <v>1</v>
      </c>
      <c r="N136" s="108" t="s">
        <v>38</v>
      </c>
      <c r="O136" s="145">
        <v>0.23300000000000001</v>
      </c>
      <c r="P136" s="145">
        <f>O136*H136</f>
        <v>7.2696000000000005</v>
      </c>
      <c r="Q136" s="145">
        <v>5.9000000000000003E-4</v>
      </c>
      <c r="R136" s="145">
        <f>Q136*H136</f>
        <v>1.8408000000000001E-2</v>
      </c>
      <c r="S136" s="145">
        <v>0</v>
      </c>
      <c r="T136" s="146">
        <f>S136*H136</f>
        <v>0</v>
      </c>
      <c r="AR136" s="147" t="s">
        <v>283</v>
      </c>
      <c r="AT136" s="147" t="s">
        <v>197</v>
      </c>
      <c r="AU136" s="147" t="s">
        <v>83</v>
      </c>
      <c r="AY136" s="16" t="s">
        <v>194</v>
      </c>
      <c r="BE136" s="148">
        <f>IF(N136="základní",J136,0)</f>
        <v>0</v>
      </c>
      <c r="BF136" s="148">
        <f>IF(N136="snížená",J136,0)</f>
        <v>0</v>
      </c>
      <c r="BG136" s="148">
        <f>IF(N136="zákl. přenesená",J136,0)</f>
        <v>0</v>
      </c>
      <c r="BH136" s="148">
        <f>IF(N136="sníž. přenesená",J136,0)</f>
        <v>0</v>
      </c>
      <c r="BI136" s="148">
        <f>IF(N136="nulová",J136,0)</f>
        <v>0</v>
      </c>
      <c r="BJ136" s="16" t="s">
        <v>81</v>
      </c>
      <c r="BK136" s="148">
        <f>ROUND(I136*H136,2)</f>
        <v>0</v>
      </c>
      <c r="BL136" s="16" t="s">
        <v>283</v>
      </c>
      <c r="BM136" s="147" t="s">
        <v>758</v>
      </c>
    </row>
    <row r="137" spans="2:65" s="1" customFormat="1" ht="24.2" customHeight="1">
      <c r="B137" s="109"/>
      <c r="C137" s="137" t="s">
        <v>226</v>
      </c>
      <c r="D137" s="137" t="s">
        <v>197</v>
      </c>
      <c r="E137" s="138" t="s">
        <v>759</v>
      </c>
      <c r="F137" s="139" t="s">
        <v>760</v>
      </c>
      <c r="G137" s="140" t="s">
        <v>761</v>
      </c>
      <c r="H137" s="141">
        <v>14</v>
      </c>
      <c r="I137" s="142"/>
      <c r="J137" s="142">
        <f>ROUND(I137*H137,2)</f>
        <v>0</v>
      </c>
      <c r="K137" s="143"/>
      <c r="L137" s="28"/>
      <c r="M137" s="144" t="s">
        <v>1</v>
      </c>
      <c r="N137" s="108" t="s">
        <v>38</v>
      </c>
      <c r="O137" s="145">
        <v>0</v>
      </c>
      <c r="P137" s="145">
        <f>O137*H137</f>
        <v>0</v>
      </c>
      <c r="Q137" s="145">
        <v>0</v>
      </c>
      <c r="R137" s="145">
        <f>Q137*H137</f>
        <v>0</v>
      </c>
      <c r="S137" s="145">
        <v>0</v>
      </c>
      <c r="T137" s="146">
        <f>S137*H137</f>
        <v>0</v>
      </c>
      <c r="AR137" s="147" t="s">
        <v>283</v>
      </c>
      <c r="AT137" s="147" t="s">
        <v>197</v>
      </c>
      <c r="AU137" s="147" t="s">
        <v>83</v>
      </c>
      <c r="AY137" s="16" t="s">
        <v>194</v>
      </c>
      <c r="BE137" s="148">
        <f>IF(N137="základní",J137,0)</f>
        <v>0</v>
      </c>
      <c r="BF137" s="148">
        <f>IF(N137="snížená",J137,0)</f>
        <v>0</v>
      </c>
      <c r="BG137" s="148">
        <f>IF(N137="zákl. přenesená",J137,0)</f>
        <v>0</v>
      </c>
      <c r="BH137" s="148">
        <f>IF(N137="sníž. přenesená",J137,0)</f>
        <v>0</v>
      </c>
      <c r="BI137" s="148">
        <f>IF(N137="nulová",J137,0)</f>
        <v>0</v>
      </c>
      <c r="BJ137" s="16" t="s">
        <v>81</v>
      </c>
      <c r="BK137" s="148">
        <f>ROUND(I137*H137,2)</f>
        <v>0</v>
      </c>
      <c r="BL137" s="16" t="s">
        <v>283</v>
      </c>
      <c r="BM137" s="147" t="s">
        <v>762</v>
      </c>
    </row>
    <row r="138" spans="2:65" s="1" customFormat="1" ht="21.75" customHeight="1">
      <c r="B138" s="109"/>
      <c r="C138" s="161" t="s">
        <v>231</v>
      </c>
      <c r="D138" s="161" t="s">
        <v>220</v>
      </c>
      <c r="E138" s="162" t="s">
        <v>763</v>
      </c>
      <c r="F138" s="163" t="s">
        <v>764</v>
      </c>
      <c r="G138" s="164" t="s">
        <v>251</v>
      </c>
      <c r="H138" s="165">
        <v>0.42399999999999999</v>
      </c>
      <c r="I138" s="166"/>
      <c r="J138" s="166">
        <f>ROUND(I138*H138,2)</f>
        <v>0</v>
      </c>
      <c r="K138" s="167"/>
      <c r="L138" s="168"/>
      <c r="M138" s="169" t="s">
        <v>1</v>
      </c>
      <c r="N138" s="170" t="s">
        <v>38</v>
      </c>
      <c r="O138" s="145">
        <v>0</v>
      </c>
      <c r="P138" s="145">
        <f>O138*H138</f>
        <v>0</v>
      </c>
      <c r="Q138" s="145">
        <v>1</v>
      </c>
      <c r="R138" s="145">
        <f>Q138*H138</f>
        <v>0.42399999999999999</v>
      </c>
      <c r="S138" s="145">
        <v>0</v>
      </c>
      <c r="T138" s="146">
        <f>S138*H138</f>
        <v>0</v>
      </c>
      <c r="AR138" s="147" t="s">
        <v>289</v>
      </c>
      <c r="AT138" s="147" t="s">
        <v>220</v>
      </c>
      <c r="AU138" s="147" t="s">
        <v>83</v>
      </c>
      <c r="AY138" s="16" t="s">
        <v>194</v>
      </c>
      <c r="BE138" s="148">
        <f>IF(N138="základní",J138,0)</f>
        <v>0</v>
      </c>
      <c r="BF138" s="148">
        <f>IF(N138="snížená",J138,0)</f>
        <v>0</v>
      </c>
      <c r="BG138" s="148">
        <f>IF(N138="zákl. přenesená",J138,0)</f>
        <v>0</v>
      </c>
      <c r="BH138" s="148">
        <f>IF(N138="sníž. přenesená",J138,0)</f>
        <v>0</v>
      </c>
      <c r="BI138" s="148">
        <f>IF(N138="nulová",J138,0)</f>
        <v>0</v>
      </c>
      <c r="BJ138" s="16" t="s">
        <v>81</v>
      </c>
      <c r="BK138" s="148">
        <f>ROUND(I138*H138,2)</f>
        <v>0</v>
      </c>
      <c r="BL138" s="16" t="s">
        <v>283</v>
      </c>
      <c r="BM138" s="147" t="s">
        <v>765</v>
      </c>
    </row>
    <row r="139" spans="2:65" s="13" customFormat="1">
      <c r="B139" s="155"/>
      <c r="D139" s="150" t="s">
        <v>203</v>
      </c>
      <c r="E139" s="156" t="s">
        <v>1</v>
      </c>
      <c r="F139" s="157" t="s">
        <v>766</v>
      </c>
      <c r="H139" s="158">
        <v>0.38500000000000001</v>
      </c>
      <c r="L139" s="155"/>
      <c r="M139" s="159"/>
      <c r="T139" s="160"/>
      <c r="AT139" s="156" t="s">
        <v>203</v>
      </c>
      <c r="AU139" s="156" t="s">
        <v>83</v>
      </c>
      <c r="AV139" s="13" t="s">
        <v>83</v>
      </c>
      <c r="AW139" s="13" t="s">
        <v>29</v>
      </c>
      <c r="AX139" s="13" t="s">
        <v>81</v>
      </c>
      <c r="AY139" s="156" t="s">
        <v>194</v>
      </c>
    </row>
    <row r="140" spans="2:65" s="13" customFormat="1">
      <c r="B140" s="155"/>
      <c r="D140" s="150" t="s">
        <v>203</v>
      </c>
      <c r="F140" s="157" t="s">
        <v>767</v>
      </c>
      <c r="H140" s="158">
        <v>0.42399999999999999</v>
      </c>
      <c r="L140" s="155"/>
      <c r="M140" s="159"/>
      <c r="T140" s="160"/>
      <c r="AT140" s="156" t="s">
        <v>203</v>
      </c>
      <c r="AU140" s="156" t="s">
        <v>83</v>
      </c>
      <c r="AV140" s="13" t="s">
        <v>83</v>
      </c>
      <c r="AW140" s="13" t="s">
        <v>3</v>
      </c>
      <c r="AX140" s="13" t="s">
        <v>81</v>
      </c>
      <c r="AY140" s="156" t="s">
        <v>194</v>
      </c>
    </row>
    <row r="141" spans="2:65" s="1" customFormat="1" ht="24.2" customHeight="1">
      <c r="B141" s="109"/>
      <c r="C141" s="137" t="s">
        <v>223</v>
      </c>
      <c r="D141" s="137" t="s">
        <v>197</v>
      </c>
      <c r="E141" s="138" t="s">
        <v>736</v>
      </c>
      <c r="F141" s="139" t="s">
        <v>737</v>
      </c>
      <c r="G141" s="140" t="s">
        <v>251</v>
      </c>
      <c r="H141" s="141">
        <v>0.442</v>
      </c>
      <c r="I141" s="142"/>
      <c r="J141" s="142">
        <f>ROUND(I141*H141,2)</f>
        <v>0</v>
      </c>
      <c r="K141" s="143"/>
      <c r="L141" s="28"/>
      <c r="M141" s="144" t="s">
        <v>1</v>
      </c>
      <c r="N141" s="108" t="s">
        <v>38</v>
      </c>
      <c r="O141" s="145">
        <v>8.1039999999999992</v>
      </c>
      <c r="P141" s="145">
        <f>O141*H141</f>
        <v>3.5819679999999998</v>
      </c>
      <c r="Q141" s="145">
        <v>0</v>
      </c>
      <c r="R141" s="145">
        <f>Q141*H141</f>
        <v>0</v>
      </c>
      <c r="S141" s="145">
        <v>0</v>
      </c>
      <c r="T141" s="146">
        <f>S141*H141</f>
        <v>0</v>
      </c>
      <c r="AR141" s="147" t="s">
        <v>283</v>
      </c>
      <c r="AT141" s="147" t="s">
        <v>197</v>
      </c>
      <c r="AU141" s="147" t="s">
        <v>83</v>
      </c>
      <c r="AY141" s="16" t="s">
        <v>194</v>
      </c>
      <c r="BE141" s="148">
        <f>IF(N141="základní",J141,0)</f>
        <v>0</v>
      </c>
      <c r="BF141" s="148">
        <f>IF(N141="snížená",J141,0)</f>
        <v>0</v>
      </c>
      <c r="BG141" s="148">
        <f>IF(N141="zákl. přenesená",J141,0)</f>
        <v>0</v>
      </c>
      <c r="BH141" s="148">
        <f>IF(N141="sníž. přenesená",J141,0)</f>
        <v>0</v>
      </c>
      <c r="BI141" s="148">
        <f>IF(N141="nulová",J141,0)</f>
        <v>0</v>
      </c>
      <c r="BJ141" s="16" t="s">
        <v>81</v>
      </c>
      <c r="BK141" s="148">
        <f>ROUND(I141*H141,2)</f>
        <v>0</v>
      </c>
      <c r="BL141" s="16" t="s">
        <v>283</v>
      </c>
      <c r="BM141" s="147" t="s">
        <v>768</v>
      </c>
    </row>
    <row r="142" spans="2:65" s="1" customFormat="1" ht="33" customHeight="1">
      <c r="B142" s="109"/>
      <c r="C142" s="137" t="s">
        <v>244</v>
      </c>
      <c r="D142" s="137" t="s">
        <v>197</v>
      </c>
      <c r="E142" s="138" t="s">
        <v>739</v>
      </c>
      <c r="F142" s="139" t="s">
        <v>740</v>
      </c>
      <c r="G142" s="140" t="s">
        <v>251</v>
      </c>
      <c r="H142" s="141">
        <v>0.442</v>
      </c>
      <c r="I142" s="142"/>
      <c r="J142" s="142">
        <f>ROUND(I142*H142,2)</f>
        <v>0</v>
      </c>
      <c r="K142" s="143"/>
      <c r="L142" s="28"/>
      <c r="M142" s="177" t="s">
        <v>1</v>
      </c>
      <c r="N142" s="178" t="s">
        <v>38</v>
      </c>
      <c r="O142" s="179">
        <v>0.95699999999999996</v>
      </c>
      <c r="P142" s="179">
        <f>O142*H142</f>
        <v>0.42299399999999998</v>
      </c>
      <c r="Q142" s="179">
        <v>0</v>
      </c>
      <c r="R142" s="179">
        <f>Q142*H142</f>
        <v>0</v>
      </c>
      <c r="S142" s="179">
        <v>0</v>
      </c>
      <c r="T142" s="180">
        <f>S142*H142</f>
        <v>0</v>
      </c>
      <c r="AR142" s="147" t="s">
        <v>283</v>
      </c>
      <c r="AT142" s="147" t="s">
        <v>197</v>
      </c>
      <c r="AU142" s="147" t="s">
        <v>83</v>
      </c>
      <c r="AY142" s="16" t="s">
        <v>194</v>
      </c>
      <c r="BE142" s="148">
        <f>IF(N142="základní",J142,0)</f>
        <v>0</v>
      </c>
      <c r="BF142" s="148">
        <f>IF(N142="snížená",J142,0)</f>
        <v>0</v>
      </c>
      <c r="BG142" s="148">
        <f>IF(N142="zákl. přenesená",J142,0)</f>
        <v>0</v>
      </c>
      <c r="BH142" s="148">
        <f>IF(N142="sníž. přenesená",J142,0)</f>
        <v>0</v>
      </c>
      <c r="BI142" s="148">
        <f>IF(N142="nulová",J142,0)</f>
        <v>0</v>
      </c>
      <c r="BJ142" s="16" t="s">
        <v>81</v>
      </c>
      <c r="BK142" s="148">
        <f>ROUND(I142*H142,2)</f>
        <v>0</v>
      </c>
      <c r="BL142" s="16" t="s">
        <v>283</v>
      </c>
      <c r="BM142" s="147" t="s">
        <v>769</v>
      </c>
    </row>
    <row r="143" spans="2:65" s="1" customFormat="1" ht="6.95" customHeight="1">
      <c r="B143" s="40"/>
      <c r="C143" s="41"/>
      <c r="D143" s="41"/>
      <c r="E143" s="41"/>
      <c r="F143" s="41"/>
      <c r="G143" s="41"/>
      <c r="H143" s="41"/>
      <c r="I143" s="41"/>
      <c r="J143" s="41"/>
      <c r="K143" s="41"/>
      <c r="L143" s="28"/>
    </row>
  </sheetData>
  <autoFilter ref="C126:K142" xr:uid="{00000000-0009-0000-0000-000003000000}"/>
  <mergeCells count="13">
    <mergeCell ref="E117:H117"/>
    <mergeCell ref="E119:H119"/>
    <mergeCell ref="L2:V2"/>
    <mergeCell ref="E87:H87"/>
    <mergeCell ref="D103:F103"/>
    <mergeCell ref="D104:F104"/>
    <mergeCell ref="D105:F105"/>
    <mergeCell ref="D106:F106"/>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BM132"/>
  <sheetViews>
    <sheetView showGridLines="0" topLeftCell="A109" workbookViewId="0">
      <selection activeCell="I129" sqref="I129"/>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801" t="s">
        <v>5</v>
      </c>
      <c r="M2" s="788"/>
      <c r="N2" s="788"/>
      <c r="O2" s="788"/>
      <c r="P2" s="788"/>
      <c r="Q2" s="788"/>
      <c r="R2" s="788"/>
      <c r="S2" s="788"/>
      <c r="T2" s="788"/>
      <c r="U2" s="788"/>
      <c r="V2" s="788"/>
      <c r="AT2" s="16" t="s">
        <v>92</v>
      </c>
    </row>
    <row r="3" spans="2:46" ht="6.95" customHeight="1">
      <c r="B3" s="17"/>
      <c r="C3" s="18"/>
      <c r="D3" s="18"/>
      <c r="E3" s="18"/>
      <c r="F3" s="18"/>
      <c r="G3" s="18"/>
      <c r="H3" s="18"/>
      <c r="I3" s="18"/>
      <c r="J3" s="18"/>
      <c r="K3" s="18"/>
      <c r="L3" s="19"/>
      <c r="AT3" s="16" t="s">
        <v>83</v>
      </c>
    </row>
    <row r="4" spans="2:46" ht="24.95" customHeight="1">
      <c r="B4" s="19"/>
      <c r="D4" s="20" t="s">
        <v>124</v>
      </c>
      <c r="L4" s="19"/>
      <c r="M4" s="81" t="s">
        <v>10</v>
      </c>
      <c r="AT4" s="16" t="s">
        <v>3</v>
      </c>
    </row>
    <row r="5" spans="2:46" ht="6.95" customHeight="1">
      <c r="B5" s="19"/>
      <c r="L5" s="19"/>
    </row>
    <row r="6" spans="2:46" ht="12" customHeight="1">
      <c r="B6" s="19"/>
      <c r="D6" s="25" t="s">
        <v>14</v>
      </c>
      <c r="L6" s="19"/>
    </row>
    <row r="7" spans="2:46" ht="16.5" customHeight="1">
      <c r="B7" s="19"/>
      <c r="E7" s="811" t="str">
        <f>'Rekapitulace stavby'!K6</f>
        <v>Výukový pavilon Lesovna</v>
      </c>
      <c r="F7" s="812"/>
      <c r="G7" s="812"/>
      <c r="H7" s="812"/>
      <c r="L7" s="19"/>
    </row>
    <row r="8" spans="2:46" s="1" customFormat="1" ht="12" customHeight="1">
      <c r="B8" s="28"/>
      <c r="D8" s="25" t="s">
        <v>137</v>
      </c>
      <c r="L8" s="28"/>
    </row>
    <row r="9" spans="2:46" s="1" customFormat="1" ht="16.5" customHeight="1">
      <c r="B9" s="28"/>
      <c r="E9" s="781" t="s">
        <v>770</v>
      </c>
      <c r="F9" s="813"/>
      <c r="G9" s="813"/>
      <c r="H9" s="813"/>
      <c r="L9" s="28"/>
    </row>
    <row r="10" spans="2:46" s="1" customFormat="1">
      <c r="B10" s="28"/>
      <c r="L10" s="28"/>
    </row>
    <row r="11" spans="2:46" s="1" customFormat="1" ht="12" customHeight="1">
      <c r="B11" s="28"/>
      <c r="D11" s="25" t="s">
        <v>16</v>
      </c>
      <c r="F11" s="23" t="s">
        <v>1</v>
      </c>
      <c r="I11" s="25" t="s">
        <v>17</v>
      </c>
      <c r="J11" s="23" t="s">
        <v>1</v>
      </c>
      <c r="L11" s="28"/>
    </row>
    <row r="12" spans="2:46" s="1" customFormat="1" ht="12" customHeight="1">
      <c r="B12" s="28"/>
      <c r="D12" s="25" t="s">
        <v>18</v>
      </c>
      <c r="F12" s="23" t="s">
        <v>19</v>
      </c>
      <c r="I12" s="25" t="s">
        <v>20</v>
      </c>
      <c r="J12" s="48">
        <f>'Rekapitulace stavby'!AN8</f>
        <v>45909</v>
      </c>
      <c r="L12" s="28"/>
    </row>
    <row r="13" spans="2:46" s="1" customFormat="1" ht="10.9" customHeight="1">
      <c r="B13" s="28"/>
      <c r="L13" s="28"/>
    </row>
    <row r="14" spans="2:46" s="1" customFormat="1" ht="12" customHeight="1">
      <c r="B14" s="28"/>
      <c r="D14" s="25" t="s">
        <v>21</v>
      </c>
      <c r="I14" s="25" t="s">
        <v>22</v>
      </c>
      <c r="J14" s="23" t="s">
        <v>1</v>
      </c>
      <c r="L14" s="28"/>
    </row>
    <row r="15" spans="2:46" s="1" customFormat="1" ht="18" customHeight="1">
      <c r="B15" s="28"/>
      <c r="E15" s="23" t="s">
        <v>23</v>
      </c>
      <c r="I15" s="25" t="s">
        <v>24</v>
      </c>
      <c r="J15" s="23" t="s">
        <v>1</v>
      </c>
      <c r="L15" s="28"/>
    </row>
    <row r="16" spans="2:46" s="1" customFormat="1" ht="6.95" customHeight="1">
      <c r="B16" s="28"/>
      <c r="L16" s="28"/>
    </row>
    <row r="17" spans="2:12" s="1" customFormat="1" ht="12" customHeight="1">
      <c r="B17" s="28"/>
      <c r="D17" s="25" t="s">
        <v>25</v>
      </c>
      <c r="I17" s="25" t="s">
        <v>22</v>
      </c>
      <c r="J17" s="23" t="str">
        <f>'Rekapitulace stavby'!AN13</f>
        <v/>
      </c>
      <c r="L17" s="28"/>
    </row>
    <row r="18" spans="2:12" s="1" customFormat="1" ht="18" customHeight="1">
      <c r="B18" s="28"/>
      <c r="E18" s="787" t="str">
        <f>'Rekapitulace stavby'!E14</f>
        <v xml:space="preserve"> </v>
      </c>
      <c r="F18" s="787"/>
      <c r="G18" s="787"/>
      <c r="H18" s="787"/>
      <c r="I18" s="25" t="s">
        <v>24</v>
      </c>
      <c r="J18" s="23" t="str">
        <f>'Rekapitulace stavby'!AN14</f>
        <v/>
      </c>
      <c r="L18" s="28"/>
    </row>
    <row r="19" spans="2:12" s="1" customFormat="1" ht="6.95" customHeight="1">
      <c r="B19" s="28"/>
      <c r="L19" s="28"/>
    </row>
    <row r="20" spans="2:12" s="1" customFormat="1" ht="12" customHeight="1">
      <c r="B20" s="28"/>
      <c r="D20" s="25" t="s">
        <v>27</v>
      </c>
      <c r="I20" s="25" t="s">
        <v>22</v>
      </c>
      <c r="J20" s="23" t="s">
        <v>1</v>
      </c>
      <c r="L20" s="28"/>
    </row>
    <row r="21" spans="2:12" s="1" customFormat="1" ht="18" customHeight="1">
      <c r="B21" s="28"/>
      <c r="E21" s="23" t="s">
        <v>28</v>
      </c>
      <c r="I21" s="25" t="s">
        <v>24</v>
      </c>
      <c r="J21" s="23" t="s">
        <v>1</v>
      </c>
      <c r="L21" s="28"/>
    </row>
    <row r="22" spans="2:12" s="1" customFormat="1" ht="6.95" customHeight="1">
      <c r="B22" s="28"/>
      <c r="L22" s="28"/>
    </row>
    <row r="23" spans="2:12" s="1" customFormat="1" ht="12" customHeight="1">
      <c r="B23" s="28"/>
      <c r="D23" s="25" t="s">
        <v>30</v>
      </c>
      <c r="I23" s="25" t="s">
        <v>22</v>
      </c>
      <c r="J23" s="23" t="s">
        <v>1</v>
      </c>
      <c r="L23" s="28"/>
    </row>
    <row r="24" spans="2:12" s="1" customFormat="1" ht="18" customHeight="1">
      <c r="B24" s="28"/>
      <c r="E24" s="23" t="s">
        <v>31</v>
      </c>
      <c r="I24" s="25" t="s">
        <v>24</v>
      </c>
      <c r="J24" s="23" t="s">
        <v>1</v>
      </c>
      <c r="L24" s="28"/>
    </row>
    <row r="25" spans="2:12" s="1" customFormat="1" ht="6.95" customHeight="1">
      <c r="B25" s="28"/>
      <c r="L25" s="28"/>
    </row>
    <row r="26" spans="2:12" s="1" customFormat="1" ht="12" customHeight="1">
      <c r="B26" s="28"/>
      <c r="D26" s="25" t="s">
        <v>32</v>
      </c>
      <c r="L26" s="28"/>
    </row>
    <row r="27" spans="2:12" s="7" customFormat="1" ht="16.5" customHeight="1">
      <c r="B27" s="82"/>
      <c r="E27" s="790" t="s">
        <v>1</v>
      </c>
      <c r="F27" s="790"/>
      <c r="G27" s="790"/>
      <c r="H27" s="790"/>
      <c r="L27" s="82"/>
    </row>
    <row r="28" spans="2:12" s="1" customFormat="1" ht="6.95" customHeight="1">
      <c r="B28" s="28"/>
      <c r="L28" s="28"/>
    </row>
    <row r="29" spans="2:12" s="1" customFormat="1" ht="6.95" customHeight="1">
      <c r="B29" s="28"/>
      <c r="D29" s="49"/>
      <c r="E29" s="49"/>
      <c r="F29" s="49"/>
      <c r="G29" s="49"/>
      <c r="H29" s="49"/>
      <c r="I29" s="49"/>
      <c r="J29" s="49"/>
      <c r="K29" s="49"/>
      <c r="L29" s="28"/>
    </row>
    <row r="30" spans="2:12" s="1" customFormat="1" ht="14.45" customHeight="1">
      <c r="B30" s="28"/>
      <c r="D30" s="23" t="s">
        <v>148</v>
      </c>
      <c r="J30" s="83">
        <f>J96</f>
        <v>0</v>
      </c>
      <c r="L30" s="28"/>
    </row>
    <row r="31" spans="2:12" s="1" customFormat="1" ht="14.45" customHeight="1">
      <c r="B31" s="28"/>
      <c r="D31" s="84" t="s">
        <v>149</v>
      </c>
      <c r="J31" s="83">
        <f>J101</f>
        <v>0</v>
      </c>
      <c r="L31" s="28"/>
    </row>
    <row r="32" spans="2:12" s="1" customFormat="1" ht="25.35" customHeight="1">
      <c r="B32" s="28"/>
      <c r="D32" s="85" t="s">
        <v>33</v>
      </c>
      <c r="J32" s="62">
        <f>ROUND(J30 + J31, 2)</f>
        <v>0</v>
      </c>
      <c r="L32" s="28"/>
    </row>
    <row r="33" spans="2:12" s="1" customFormat="1" ht="6.95" customHeight="1">
      <c r="B33" s="28"/>
      <c r="D33" s="49"/>
      <c r="E33" s="49"/>
      <c r="F33" s="49"/>
      <c r="G33" s="49"/>
      <c r="H33" s="49"/>
      <c r="I33" s="49"/>
      <c r="J33" s="49"/>
      <c r="K33" s="49"/>
      <c r="L33" s="28"/>
    </row>
    <row r="34" spans="2:12" s="1" customFormat="1" ht="14.45" customHeight="1">
      <c r="B34" s="28"/>
      <c r="F34" s="31" t="s">
        <v>35</v>
      </c>
      <c r="I34" s="31" t="s">
        <v>34</v>
      </c>
      <c r="J34" s="31" t="s">
        <v>36</v>
      </c>
      <c r="L34" s="28"/>
    </row>
    <row r="35" spans="2:12" s="1" customFormat="1" ht="14.45" customHeight="1">
      <c r="B35" s="28"/>
      <c r="D35" s="51" t="s">
        <v>37</v>
      </c>
      <c r="E35" s="25" t="s">
        <v>38</v>
      </c>
      <c r="F35" s="86">
        <f>ROUND((SUM(BE101:BE106) + SUM(BE126:BE131)),  2)</f>
        <v>0</v>
      </c>
      <c r="I35" s="87">
        <v>0.21</v>
      </c>
      <c r="J35" s="86">
        <f>ROUND(((SUM(BE101:BE106) + SUM(BE126:BE131))*I35),  2)</f>
        <v>0</v>
      </c>
      <c r="L35" s="28"/>
    </row>
    <row r="36" spans="2:12" s="1" customFormat="1" ht="14.45" customHeight="1">
      <c r="B36" s="28"/>
      <c r="E36" s="25" t="s">
        <v>39</v>
      </c>
      <c r="F36" s="86">
        <f>ROUND((SUM(BF101:BF106) + SUM(BF126:BF131)),  2)</f>
        <v>0</v>
      </c>
      <c r="I36" s="87">
        <v>0.12</v>
      </c>
      <c r="J36" s="86">
        <f>ROUND(((SUM(BF101:BF106) + SUM(BF126:BF131))*I36),  2)</f>
        <v>0</v>
      </c>
      <c r="L36" s="28"/>
    </row>
    <row r="37" spans="2:12" s="1" customFormat="1" ht="14.45" hidden="1" customHeight="1">
      <c r="B37" s="28"/>
      <c r="E37" s="25" t="s">
        <v>40</v>
      </c>
      <c r="F37" s="86">
        <f>ROUND((SUM(BG101:BG106) + SUM(BG126:BG131)),  2)</f>
        <v>0</v>
      </c>
      <c r="I37" s="87">
        <v>0.21</v>
      </c>
      <c r="J37" s="86">
        <f>0</f>
        <v>0</v>
      </c>
      <c r="L37" s="28"/>
    </row>
    <row r="38" spans="2:12" s="1" customFormat="1" ht="14.45" hidden="1" customHeight="1">
      <c r="B38" s="28"/>
      <c r="E38" s="25" t="s">
        <v>41</v>
      </c>
      <c r="F38" s="86">
        <f>ROUND((SUM(BH101:BH106) + SUM(BH126:BH131)),  2)</f>
        <v>0</v>
      </c>
      <c r="I38" s="87">
        <v>0.12</v>
      </c>
      <c r="J38" s="86">
        <f>0</f>
        <v>0</v>
      </c>
      <c r="L38" s="28"/>
    </row>
    <row r="39" spans="2:12" s="1" customFormat="1" ht="14.45" hidden="1" customHeight="1">
      <c r="B39" s="28"/>
      <c r="E39" s="25" t="s">
        <v>42</v>
      </c>
      <c r="F39" s="86">
        <f>ROUND((SUM(BI101:BI106) + SUM(BI126:BI131)),  2)</f>
        <v>0</v>
      </c>
      <c r="I39" s="87">
        <v>0</v>
      </c>
      <c r="J39" s="86">
        <f>0</f>
        <v>0</v>
      </c>
      <c r="L39" s="28"/>
    </row>
    <row r="40" spans="2:12" s="1" customFormat="1" ht="6.95" customHeight="1">
      <c r="B40" s="28"/>
      <c r="L40" s="28"/>
    </row>
    <row r="41" spans="2:12" s="1" customFormat="1" ht="25.35" customHeight="1">
      <c r="B41" s="28"/>
      <c r="C41" s="88"/>
      <c r="D41" s="89" t="s">
        <v>43</v>
      </c>
      <c r="E41" s="53"/>
      <c r="F41" s="53"/>
      <c r="G41" s="90" t="s">
        <v>44</v>
      </c>
      <c r="H41" s="91" t="s">
        <v>45</v>
      </c>
      <c r="I41" s="53"/>
      <c r="J41" s="92">
        <f>SUM(J32:J39)</f>
        <v>0</v>
      </c>
      <c r="K41" s="93"/>
      <c r="L41" s="28"/>
    </row>
    <row r="42" spans="2:12" s="1" customFormat="1" ht="14.45" customHeight="1">
      <c r="B42" s="28"/>
      <c r="L42" s="28"/>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28"/>
      <c r="D50" s="37" t="s">
        <v>46</v>
      </c>
      <c r="E50" s="38"/>
      <c r="F50" s="38"/>
      <c r="G50" s="37" t="s">
        <v>47</v>
      </c>
      <c r="H50" s="38"/>
      <c r="I50" s="38"/>
      <c r="J50" s="38"/>
      <c r="K50" s="38"/>
      <c r="L50" s="28"/>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2.75">
      <c r="B61" s="28"/>
      <c r="D61" s="39" t="s">
        <v>48</v>
      </c>
      <c r="E61" s="30"/>
      <c r="F61" s="94" t="s">
        <v>49</v>
      </c>
      <c r="G61" s="39" t="s">
        <v>48</v>
      </c>
      <c r="H61" s="30"/>
      <c r="I61" s="30"/>
      <c r="J61" s="95" t="s">
        <v>49</v>
      </c>
      <c r="K61" s="30"/>
      <c r="L61" s="28"/>
    </row>
    <row r="62" spans="2:12">
      <c r="B62" s="19"/>
      <c r="L62" s="19"/>
    </row>
    <row r="63" spans="2:12">
      <c r="B63" s="19"/>
      <c r="L63" s="19"/>
    </row>
    <row r="64" spans="2:12">
      <c r="B64" s="19"/>
      <c r="L64" s="19"/>
    </row>
    <row r="65" spans="2:12" s="1" customFormat="1" ht="12.75">
      <c r="B65" s="28"/>
      <c r="D65" s="37" t="s">
        <v>50</v>
      </c>
      <c r="E65" s="38"/>
      <c r="F65" s="38"/>
      <c r="G65" s="37" t="s">
        <v>51</v>
      </c>
      <c r="H65" s="38"/>
      <c r="I65" s="38"/>
      <c r="J65" s="38"/>
      <c r="K65" s="38"/>
      <c r="L65" s="28"/>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2.75">
      <c r="B76" s="28"/>
      <c r="D76" s="39" t="s">
        <v>48</v>
      </c>
      <c r="E76" s="30"/>
      <c r="F76" s="94" t="s">
        <v>49</v>
      </c>
      <c r="G76" s="39" t="s">
        <v>48</v>
      </c>
      <c r="H76" s="30"/>
      <c r="I76" s="30"/>
      <c r="J76" s="95" t="s">
        <v>49</v>
      </c>
      <c r="K76" s="30"/>
      <c r="L76" s="28"/>
    </row>
    <row r="77" spans="2:12" s="1" customFormat="1" ht="14.45" customHeight="1">
      <c r="B77" s="40"/>
      <c r="C77" s="41"/>
      <c r="D77" s="41"/>
      <c r="E77" s="41"/>
      <c r="F77" s="41"/>
      <c r="G77" s="41"/>
      <c r="H77" s="41"/>
      <c r="I77" s="41"/>
      <c r="J77" s="41"/>
      <c r="K77" s="41"/>
      <c r="L77" s="28"/>
    </row>
    <row r="81" spans="2:47" s="1" customFormat="1" ht="6.95" customHeight="1">
      <c r="B81" s="42"/>
      <c r="C81" s="43"/>
      <c r="D81" s="43"/>
      <c r="E81" s="43"/>
      <c r="F81" s="43"/>
      <c r="G81" s="43"/>
      <c r="H81" s="43"/>
      <c r="I81" s="43"/>
      <c r="J81" s="43"/>
      <c r="K81" s="43"/>
      <c r="L81" s="28"/>
    </row>
    <row r="82" spans="2:47" s="1" customFormat="1" ht="24.95" customHeight="1">
      <c r="B82" s="28"/>
      <c r="C82" s="20" t="s">
        <v>150</v>
      </c>
      <c r="L82" s="28"/>
    </row>
    <row r="83" spans="2:47" s="1" customFormat="1" ht="6.95" customHeight="1">
      <c r="B83" s="28"/>
      <c r="L83" s="28"/>
    </row>
    <row r="84" spans="2:47" s="1" customFormat="1" ht="12" customHeight="1">
      <c r="B84" s="28"/>
      <c r="C84" s="25" t="s">
        <v>14</v>
      </c>
      <c r="L84" s="28"/>
    </row>
    <row r="85" spans="2:47" s="1" customFormat="1" ht="16.5" customHeight="1">
      <c r="B85" s="28"/>
      <c r="E85" s="811" t="str">
        <f>E7</f>
        <v>Výukový pavilon Lesovna</v>
      </c>
      <c r="F85" s="812"/>
      <c r="G85" s="812"/>
      <c r="H85" s="812"/>
      <c r="L85" s="28"/>
    </row>
    <row r="86" spans="2:47" s="1" customFormat="1" ht="12" customHeight="1">
      <c r="B86" s="28"/>
      <c r="C86" s="25" t="s">
        <v>137</v>
      </c>
      <c r="L86" s="28"/>
    </row>
    <row r="87" spans="2:47" s="1" customFormat="1" ht="16.5" customHeight="1">
      <c r="B87" s="28"/>
      <c r="E87" s="781" t="str">
        <f>E9</f>
        <v>202504E - 05-Truhlář</v>
      </c>
      <c r="F87" s="813"/>
      <c r="G87" s="813"/>
      <c r="H87" s="813"/>
      <c r="L87" s="28"/>
    </row>
    <row r="88" spans="2:47" s="1" customFormat="1" ht="6.95" customHeight="1">
      <c r="B88" s="28"/>
      <c r="L88" s="28"/>
    </row>
    <row r="89" spans="2:47" s="1" customFormat="1" ht="12" customHeight="1">
      <c r="B89" s="28"/>
      <c r="C89" s="25" t="s">
        <v>18</v>
      </c>
      <c r="F89" s="23" t="str">
        <f>F12</f>
        <v>Areál ČZU, p.č. 1627/1, Suchdol</v>
      </c>
      <c r="I89" s="25" t="s">
        <v>20</v>
      </c>
      <c r="J89" s="48">
        <f>IF(J12="","",J12)</f>
        <v>45909</v>
      </c>
      <c r="L89" s="28"/>
    </row>
    <row r="90" spans="2:47" s="1" customFormat="1" ht="6.95" customHeight="1">
      <c r="B90" s="28"/>
      <c r="L90" s="28"/>
    </row>
    <row r="91" spans="2:47" s="1" customFormat="1" ht="15.2" customHeight="1">
      <c r="B91" s="28"/>
      <c r="C91" s="25" t="s">
        <v>21</v>
      </c>
      <c r="F91" s="23" t="str">
        <f>E15</f>
        <v>ČZU v Praze, Kamýcká 129, P6</v>
      </c>
      <c r="I91" s="25" t="s">
        <v>27</v>
      </c>
      <c r="J91" s="26" t="str">
        <f>E21</f>
        <v>MJÖLKING s.r.o.</v>
      </c>
      <c r="L91" s="28"/>
    </row>
    <row r="92" spans="2:47" s="1" customFormat="1" ht="15.2" customHeight="1">
      <c r="B92" s="28"/>
      <c r="C92" s="25" t="s">
        <v>25</v>
      </c>
      <c r="F92" s="23" t="str">
        <f>IF(E18="","",E18)</f>
        <v xml:space="preserve"> </v>
      </c>
      <c r="I92" s="25" t="s">
        <v>30</v>
      </c>
      <c r="J92" s="26" t="str">
        <f>E24</f>
        <v>Ing. Martin Macoun</v>
      </c>
      <c r="L92" s="28"/>
    </row>
    <row r="93" spans="2:47" s="1" customFormat="1" ht="10.35" customHeight="1">
      <c r="B93" s="28"/>
      <c r="L93" s="28"/>
    </row>
    <row r="94" spans="2:47" s="1" customFormat="1" ht="29.25" customHeight="1">
      <c r="B94" s="28"/>
      <c r="C94" s="96" t="s">
        <v>151</v>
      </c>
      <c r="D94" s="88"/>
      <c r="E94" s="88"/>
      <c r="F94" s="88"/>
      <c r="G94" s="88"/>
      <c r="H94" s="88"/>
      <c r="I94" s="88"/>
      <c r="J94" s="97" t="s">
        <v>152</v>
      </c>
      <c r="K94" s="88"/>
      <c r="L94" s="28"/>
    </row>
    <row r="95" spans="2:47" s="1" customFormat="1" ht="10.35" customHeight="1">
      <c r="B95" s="28"/>
      <c r="L95" s="28"/>
    </row>
    <row r="96" spans="2:47" s="1" customFormat="1" ht="22.9" customHeight="1">
      <c r="B96" s="28"/>
      <c r="C96" s="98" t="s">
        <v>153</v>
      </c>
      <c r="J96" s="62">
        <f>J126</f>
        <v>0</v>
      </c>
      <c r="L96" s="28"/>
      <c r="AU96" s="16" t="s">
        <v>154</v>
      </c>
    </row>
    <row r="97" spans="2:65" s="8" customFormat="1" ht="24.95" customHeight="1">
      <c r="B97" s="99"/>
      <c r="D97" s="100" t="s">
        <v>160</v>
      </c>
      <c r="E97" s="101"/>
      <c r="F97" s="101"/>
      <c r="G97" s="101"/>
      <c r="H97" s="101"/>
      <c r="I97" s="101"/>
      <c r="J97" s="102">
        <f>J127</f>
        <v>0</v>
      </c>
      <c r="L97" s="99"/>
    </row>
    <row r="98" spans="2:65" s="9" customFormat="1" ht="19.899999999999999" customHeight="1">
      <c r="B98" s="103"/>
      <c r="D98" s="104" t="s">
        <v>167</v>
      </c>
      <c r="E98" s="105"/>
      <c r="F98" s="105"/>
      <c r="G98" s="105"/>
      <c r="H98" s="105"/>
      <c r="I98" s="105"/>
      <c r="J98" s="106">
        <f>J128</f>
        <v>0</v>
      </c>
      <c r="L98" s="103"/>
    </row>
    <row r="99" spans="2:65" s="1" customFormat="1" ht="21.75" customHeight="1">
      <c r="B99" s="28"/>
      <c r="L99" s="28"/>
    </row>
    <row r="100" spans="2:65" s="1" customFormat="1" ht="6.95" customHeight="1">
      <c r="B100" s="28"/>
      <c r="L100" s="28"/>
    </row>
    <row r="101" spans="2:65" s="1" customFormat="1" ht="29.25" customHeight="1">
      <c r="B101" s="28"/>
      <c r="C101" s="98" t="s">
        <v>172</v>
      </c>
      <c r="J101" s="107">
        <f>ROUND(J102 + J103 + J104 + J105,2)</f>
        <v>0</v>
      </c>
      <c r="L101" s="28"/>
      <c r="N101" s="108" t="s">
        <v>37</v>
      </c>
    </row>
    <row r="102" spans="2:65" s="1" customFormat="1" ht="18" customHeight="1">
      <c r="B102" s="109"/>
      <c r="C102" s="110"/>
      <c r="D102" s="814" t="s">
        <v>173</v>
      </c>
      <c r="E102" s="814"/>
      <c r="F102" s="814"/>
      <c r="G102" s="110"/>
      <c r="H102" s="110"/>
      <c r="I102" s="110"/>
      <c r="J102" s="111"/>
      <c r="K102" s="110"/>
      <c r="L102" s="109"/>
      <c r="M102" s="110"/>
      <c r="N102" s="112" t="s">
        <v>38</v>
      </c>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0"/>
      <c r="AM102" s="110"/>
      <c r="AN102" s="110"/>
      <c r="AO102" s="110"/>
      <c r="AP102" s="110"/>
      <c r="AQ102" s="110"/>
      <c r="AR102" s="110"/>
      <c r="AS102" s="110"/>
      <c r="AT102" s="110"/>
      <c r="AU102" s="110"/>
      <c r="AV102" s="110"/>
      <c r="AW102" s="110"/>
      <c r="AX102" s="110"/>
      <c r="AY102" s="113" t="s">
        <v>174</v>
      </c>
      <c r="AZ102" s="110"/>
      <c r="BA102" s="110"/>
      <c r="BB102" s="110"/>
      <c r="BC102" s="110"/>
      <c r="BD102" s="110"/>
      <c r="BE102" s="114">
        <f>IF(N102="základní",J102,0)</f>
        <v>0</v>
      </c>
      <c r="BF102" s="114">
        <f>IF(N102="snížená",J102,0)</f>
        <v>0</v>
      </c>
      <c r="BG102" s="114">
        <f>IF(N102="zákl. přenesená",J102,0)</f>
        <v>0</v>
      </c>
      <c r="BH102" s="114">
        <f>IF(N102="sníž. přenesená",J102,0)</f>
        <v>0</v>
      </c>
      <c r="BI102" s="114">
        <f>IF(N102="nulová",J102,0)</f>
        <v>0</v>
      </c>
      <c r="BJ102" s="113" t="s">
        <v>81</v>
      </c>
      <c r="BK102" s="110"/>
      <c r="BL102" s="110"/>
      <c r="BM102" s="110"/>
    </row>
    <row r="103" spans="2:65" s="1" customFormat="1" ht="18" customHeight="1">
      <c r="B103" s="109"/>
      <c r="C103" s="110"/>
      <c r="D103" s="814" t="s">
        <v>175</v>
      </c>
      <c r="E103" s="814"/>
      <c r="F103" s="814"/>
      <c r="G103" s="110"/>
      <c r="H103" s="110"/>
      <c r="I103" s="110"/>
      <c r="J103" s="111"/>
      <c r="K103" s="110"/>
      <c r="L103" s="109"/>
      <c r="M103" s="110"/>
      <c r="N103" s="112" t="s">
        <v>38</v>
      </c>
      <c r="O103" s="110"/>
      <c r="P103" s="110"/>
      <c r="Q103" s="110"/>
      <c r="R103" s="110"/>
      <c r="S103" s="110"/>
      <c r="T103" s="110"/>
      <c r="U103" s="110"/>
      <c r="V103" s="110"/>
      <c r="W103" s="110"/>
      <c r="X103" s="110"/>
      <c r="Y103" s="110"/>
      <c r="Z103" s="110"/>
      <c r="AA103" s="110"/>
      <c r="AB103" s="110"/>
      <c r="AC103" s="110"/>
      <c r="AD103" s="110"/>
      <c r="AE103" s="110"/>
      <c r="AF103" s="110"/>
      <c r="AG103" s="110"/>
      <c r="AH103" s="110"/>
      <c r="AI103" s="110"/>
      <c r="AJ103" s="110"/>
      <c r="AK103" s="110"/>
      <c r="AL103" s="110"/>
      <c r="AM103" s="110"/>
      <c r="AN103" s="110"/>
      <c r="AO103" s="110"/>
      <c r="AP103" s="110"/>
      <c r="AQ103" s="110"/>
      <c r="AR103" s="110"/>
      <c r="AS103" s="110"/>
      <c r="AT103" s="110"/>
      <c r="AU103" s="110"/>
      <c r="AV103" s="110"/>
      <c r="AW103" s="110"/>
      <c r="AX103" s="110"/>
      <c r="AY103" s="113" t="s">
        <v>174</v>
      </c>
      <c r="AZ103" s="110"/>
      <c r="BA103" s="110"/>
      <c r="BB103" s="110"/>
      <c r="BC103" s="110"/>
      <c r="BD103" s="110"/>
      <c r="BE103" s="114">
        <f>IF(N103="základní",J103,0)</f>
        <v>0</v>
      </c>
      <c r="BF103" s="114">
        <f>IF(N103="snížená",J103,0)</f>
        <v>0</v>
      </c>
      <c r="BG103" s="114">
        <f>IF(N103="zákl. přenesená",J103,0)</f>
        <v>0</v>
      </c>
      <c r="BH103" s="114">
        <f>IF(N103="sníž. přenesená",J103,0)</f>
        <v>0</v>
      </c>
      <c r="BI103" s="114">
        <f>IF(N103="nulová",J103,0)</f>
        <v>0</v>
      </c>
      <c r="BJ103" s="113" t="s">
        <v>81</v>
      </c>
      <c r="BK103" s="110"/>
      <c r="BL103" s="110"/>
      <c r="BM103" s="110"/>
    </row>
    <row r="104" spans="2:65" s="1" customFormat="1" ht="18" customHeight="1">
      <c r="B104" s="109"/>
      <c r="C104" s="110"/>
      <c r="D104" s="814" t="s">
        <v>176</v>
      </c>
      <c r="E104" s="814"/>
      <c r="F104" s="814"/>
      <c r="G104" s="110"/>
      <c r="H104" s="110"/>
      <c r="I104" s="110"/>
      <c r="J104" s="111"/>
      <c r="K104" s="110"/>
      <c r="L104" s="109"/>
      <c r="M104" s="110"/>
      <c r="N104" s="112" t="s">
        <v>38</v>
      </c>
      <c r="O104" s="110"/>
      <c r="P104" s="110"/>
      <c r="Q104" s="110"/>
      <c r="R104" s="110"/>
      <c r="S104" s="110"/>
      <c r="T104" s="110"/>
      <c r="U104" s="110"/>
      <c r="V104" s="110"/>
      <c r="W104" s="110"/>
      <c r="X104" s="110"/>
      <c r="Y104" s="110"/>
      <c r="Z104" s="110"/>
      <c r="AA104" s="110"/>
      <c r="AB104" s="110"/>
      <c r="AC104" s="110"/>
      <c r="AD104" s="110"/>
      <c r="AE104" s="110"/>
      <c r="AF104" s="110"/>
      <c r="AG104" s="110"/>
      <c r="AH104" s="110"/>
      <c r="AI104" s="110"/>
      <c r="AJ104" s="110"/>
      <c r="AK104" s="110"/>
      <c r="AL104" s="110"/>
      <c r="AM104" s="110"/>
      <c r="AN104" s="110"/>
      <c r="AO104" s="110"/>
      <c r="AP104" s="110"/>
      <c r="AQ104" s="110"/>
      <c r="AR104" s="110"/>
      <c r="AS104" s="110"/>
      <c r="AT104" s="110"/>
      <c r="AU104" s="110"/>
      <c r="AV104" s="110"/>
      <c r="AW104" s="110"/>
      <c r="AX104" s="110"/>
      <c r="AY104" s="113" t="s">
        <v>174</v>
      </c>
      <c r="AZ104" s="110"/>
      <c r="BA104" s="110"/>
      <c r="BB104" s="110"/>
      <c r="BC104" s="110"/>
      <c r="BD104" s="110"/>
      <c r="BE104" s="114">
        <f>IF(N104="základní",J104,0)</f>
        <v>0</v>
      </c>
      <c r="BF104" s="114">
        <f>IF(N104="snížená",J104,0)</f>
        <v>0</v>
      </c>
      <c r="BG104" s="114">
        <f>IF(N104="zákl. přenesená",J104,0)</f>
        <v>0</v>
      </c>
      <c r="BH104" s="114">
        <f>IF(N104="sníž. přenesená",J104,0)</f>
        <v>0</v>
      </c>
      <c r="BI104" s="114">
        <f>IF(N104="nulová",J104,0)</f>
        <v>0</v>
      </c>
      <c r="BJ104" s="113" t="s">
        <v>81</v>
      </c>
      <c r="BK104" s="110"/>
      <c r="BL104" s="110"/>
      <c r="BM104" s="110"/>
    </row>
    <row r="105" spans="2:65" s="1" customFormat="1" ht="18" customHeight="1">
      <c r="B105" s="109"/>
      <c r="C105" s="110"/>
      <c r="D105" s="814" t="s">
        <v>177</v>
      </c>
      <c r="E105" s="814"/>
      <c r="F105" s="814"/>
      <c r="G105" s="110"/>
      <c r="H105" s="110"/>
      <c r="I105" s="110"/>
      <c r="J105" s="111"/>
      <c r="K105" s="110"/>
      <c r="L105" s="109"/>
      <c r="M105" s="110"/>
      <c r="N105" s="112" t="s">
        <v>38</v>
      </c>
      <c r="O105" s="110"/>
      <c r="P105" s="110"/>
      <c r="Q105" s="110"/>
      <c r="R105" s="110"/>
      <c r="S105" s="110"/>
      <c r="T105" s="110"/>
      <c r="U105" s="110"/>
      <c r="V105" s="110"/>
      <c r="W105" s="110"/>
      <c r="X105" s="110"/>
      <c r="Y105" s="110"/>
      <c r="Z105" s="110"/>
      <c r="AA105" s="110"/>
      <c r="AB105" s="110"/>
      <c r="AC105" s="110"/>
      <c r="AD105" s="110"/>
      <c r="AE105" s="110"/>
      <c r="AF105" s="110"/>
      <c r="AG105" s="110"/>
      <c r="AH105" s="110"/>
      <c r="AI105" s="110"/>
      <c r="AJ105" s="110"/>
      <c r="AK105" s="110"/>
      <c r="AL105" s="110"/>
      <c r="AM105" s="110"/>
      <c r="AN105" s="110"/>
      <c r="AO105" s="110"/>
      <c r="AP105" s="110"/>
      <c r="AQ105" s="110"/>
      <c r="AR105" s="110"/>
      <c r="AS105" s="110"/>
      <c r="AT105" s="110"/>
      <c r="AU105" s="110"/>
      <c r="AV105" s="110"/>
      <c r="AW105" s="110"/>
      <c r="AX105" s="110"/>
      <c r="AY105" s="113" t="s">
        <v>174</v>
      </c>
      <c r="AZ105" s="110"/>
      <c r="BA105" s="110"/>
      <c r="BB105" s="110"/>
      <c r="BC105" s="110"/>
      <c r="BD105" s="110"/>
      <c r="BE105" s="114">
        <f>IF(N105="základní",J105,0)</f>
        <v>0</v>
      </c>
      <c r="BF105" s="114">
        <f>IF(N105="snížená",J105,0)</f>
        <v>0</v>
      </c>
      <c r="BG105" s="114">
        <f>IF(N105="zákl. přenesená",J105,0)</f>
        <v>0</v>
      </c>
      <c r="BH105" s="114">
        <f>IF(N105="sníž. přenesená",J105,0)</f>
        <v>0</v>
      </c>
      <c r="BI105" s="114">
        <f>IF(N105="nulová",J105,0)</f>
        <v>0</v>
      </c>
      <c r="BJ105" s="113" t="s">
        <v>81</v>
      </c>
      <c r="BK105" s="110"/>
      <c r="BL105" s="110"/>
      <c r="BM105" s="110"/>
    </row>
    <row r="106" spans="2:65" s="1" customFormat="1" ht="18" customHeight="1">
      <c r="B106" s="28"/>
      <c r="L106" s="28"/>
    </row>
    <row r="107" spans="2:65" s="1" customFormat="1" ht="29.25" customHeight="1">
      <c r="B107" s="28"/>
      <c r="C107" s="115" t="s">
        <v>178</v>
      </c>
      <c r="D107" s="88"/>
      <c r="E107" s="88"/>
      <c r="F107" s="88"/>
      <c r="G107" s="88"/>
      <c r="H107" s="88"/>
      <c r="I107" s="88"/>
      <c r="J107" s="116">
        <f>ROUND(J96+J101,2)</f>
        <v>0</v>
      </c>
      <c r="K107" s="88"/>
      <c r="L107" s="28"/>
    </row>
    <row r="108" spans="2:65" s="1" customFormat="1" ht="6.95" customHeight="1">
      <c r="B108" s="40"/>
      <c r="C108" s="41"/>
      <c r="D108" s="41"/>
      <c r="E108" s="41"/>
      <c r="F108" s="41"/>
      <c r="G108" s="41"/>
      <c r="H108" s="41"/>
      <c r="I108" s="41"/>
      <c r="J108" s="41"/>
      <c r="K108" s="41"/>
      <c r="L108" s="28"/>
    </row>
    <row r="112" spans="2:65" s="1" customFormat="1" ht="6.95" customHeight="1">
      <c r="B112" s="42"/>
      <c r="C112" s="43"/>
      <c r="D112" s="43"/>
      <c r="E112" s="43"/>
      <c r="F112" s="43"/>
      <c r="G112" s="43"/>
      <c r="H112" s="43"/>
      <c r="I112" s="43"/>
      <c r="J112" s="43"/>
      <c r="K112" s="43"/>
      <c r="L112" s="28"/>
    </row>
    <row r="113" spans="2:63" s="1" customFormat="1" ht="24.95" customHeight="1">
      <c r="B113" s="28"/>
      <c r="C113" s="20" t="s">
        <v>179</v>
      </c>
      <c r="L113" s="28"/>
    </row>
    <row r="114" spans="2:63" s="1" customFormat="1" ht="6.95" customHeight="1">
      <c r="B114" s="28"/>
      <c r="L114" s="28"/>
    </row>
    <row r="115" spans="2:63" s="1" customFormat="1" ht="12" customHeight="1">
      <c r="B115" s="28"/>
      <c r="C115" s="25" t="s">
        <v>14</v>
      </c>
      <c r="L115" s="28"/>
    </row>
    <row r="116" spans="2:63" s="1" customFormat="1" ht="16.5" customHeight="1">
      <c r="B116" s="28"/>
      <c r="E116" s="811" t="str">
        <f>E7</f>
        <v>Výukový pavilon Lesovna</v>
      </c>
      <c r="F116" s="812"/>
      <c r="G116" s="812"/>
      <c r="H116" s="812"/>
      <c r="L116" s="28"/>
    </row>
    <row r="117" spans="2:63" s="1" customFormat="1" ht="12" customHeight="1">
      <c r="B117" s="28"/>
      <c r="C117" s="25" t="s">
        <v>137</v>
      </c>
      <c r="L117" s="28"/>
    </row>
    <row r="118" spans="2:63" s="1" customFormat="1" ht="16.5" customHeight="1">
      <c r="B118" s="28"/>
      <c r="E118" s="781" t="str">
        <f>E9</f>
        <v>202504E - 05-Truhlář</v>
      </c>
      <c r="F118" s="813"/>
      <c r="G118" s="813"/>
      <c r="H118" s="813"/>
      <c r="L118" s="28"/>
    </row>
    <row r="119" spans="2:63" s="1" customFormat="1" ht="6.95" customHeight="1">
      <c r="B119" s="28"/>
      <c r="L119" s="28"/>
    </row>
    <row r="120" spans="2:63" s="1" customFormat="1" ht="12" customHeight="1">
      <c r="B120" s="28"/>
      <c r="C120" s="25" t="s">
        <v>18</v>
      </c>
      <c r="F120" s="23" t="str">
        <f>F12</f>
        <v>Areál ČZU, p.č. 1627/1, Suchdol</v>
      </c>
      <c r="I120" s="25" t="s">
        <v>20</v>
      </c>
      <c r="J120" s="48">
        <f>IF(J12="","",J12)</f>
        <v>45909</v>
      </c>
      <c r="L120" s="28"/>
    </row>
    <row r="121" spans="2:63" s="1" customFormat="1" ht="6.95" customHeight="1">
      <c r="B121" s="28"/>
      <c r="L121" s="28"/>
    </row>
    <row r="122" spans="2:63" s="1" customFormat="1" ht="15.2" customHeight="1">
      <c r="B122" s="28"/>
      <c r="C122" s="25" t="s">
        <v>21</v>
      </c>
      <c r="F122" s="23" t="str">
        <f>E15</f>
        <v>ČZU v Praze, Kamýcká 129, P6</v>
      </c>
      <c r="I122" s="25" t="s">
        <v>27</v>
      </c>
      <c r="J122" s="26" t="str">
        <f>E21</f>
        <v>MJÖLKING s.r.o.</v>
      </c>
      <c r="L122" s="28"/>
    </row>
    <row r="123" spans="2:63" s="1" customFormat="1" ht="15.2" customHeight="1">
      <c r="B123" s="28"/>
      <c r="C123" s="25" t="s">
        <v>25</v>
      </c>
      <c r="F123" s="23" t="str">
        <f>IF(E18="","",E18)</f>
        <v xml:space="preserve"> </v>
      </c>
      <c r="I123" s="25" t="s">
        <v>30</v>
      </c>
      <c r="J123" s="26" t="str">
        <f>E24</f>
        <v>Ing. Martin Macoun</v>
      </c>
      <c r="L123" s="28"/>
    </row>
    <row r="124" spans="2:63" s="1" customFormat="1" ht="10.35" customHeight="1">
      <c r="B124" s="28"/>
      <c r="L124" s="28"/>
    </row>
    <row r="125" spans="2:63" s="10" customFormat="1" ht="29.25" customHeight="1">
      <c r="B125" s="117"/>
      <c r="C125" s="118" t="s">
        <v>180</v>
      </c>
      <c r="D125" s="119" t="s">
        <v>58</v>
      </c>
      <c r="E125" s="119" t="s">
        <v>54</v>
      </c>
      <c r="F125" s="119" t="s">
        <v>55</v>
      </c>
      <c r="G125" s="119" t="s">
        <v>181</v>
      </c>
      <c r="H125" s="119" t="s">
        <v>182</v>
      </c>
      <c r="I125" s="119" t="s">
        <v>183</v>
      </c>
      <c r="J125" s="120" t="s">
        <v>152</v>
      </c>
      <c r="K125" s="121" t="s">
        <v>184</v>
      </c>
      <c r="L125" s="117"/>
      <c r="M125" s="55" t="s">
        <v>1</v>
      </c>
      <c r="N125" s="56" t="s">
        <v>37</v>
      </c>
      <c r="O125" s="56" t="s">
        <v>185</v>
      </c>
      <c r="P125" s="56" t="s">
        <v>186</v>
      </c>
      <c r="Q125" s="56" t="s">
        <v>187</v>
      </c>
      <c r="R125" s="56" t="s">
        <v>188</v>
      </c>
      <c r="S125" s="56" t="s">
        <v>189</v>
      </c>
      <c r="T125" s="57" t="s">
        <v>190</v>
      </c>
    </row>
    <row r="126" spans="2:63" s="1" customFormat="1" ht="22.9" customHeight="1">
      <c r="B126" s="28"/>
      <c r="C126" s="60" t="s">
        <v>191</v>
      </c>
      <c r="J126" s="122">
        <f>BK126</f>
        <v>0</v>
      </c>
      <c r="L126" s="28"/>
      <c r="M126" s="58"/>
      <c r="N126" s="49"/>
      <c r="O126" s="49"/>
      <c r="P126" s="123">
        <f>P127</f>
        <v>0</v>
      </c>
      <c r="Q126" s="49"/>
      <c r="R126" s="123">
        <f>R127</f>
        <v>0</v>
      </c>
      <c r="S126" s="49"/>
      <c r="T126" s="124">
        <f>T127</f>
        <v>0</v>
      </c>
      <c r="AT126" s="16" t="s">
        <v>72</v>
      </c>
      <c r="AU126" s="16" t="s">
        <v>154</v>
      </c>
      <c r="BK126" s="125">
        <f>BK127</f>
        <v>0</v>
      </c>
    </row>
    <row r="127" spans="2:63" s="11" customFormat="1" ht="25.9" customHeight="1">
      <c r="B127" s="126"/>
      <c r="D127" s="127" t="s">
        <v>72</v>
      </c>
      <c r="E127" s="128" t="s">
        <v>276</v>
      </c>
      <c r="F127" s="128" t="s">
        <v>277</v>
      </c>
      <c r="J127" s="129">
        <f>BK127</f>
        <v>0</v>
      </c>
      <c r="L127" s="126"/>
      <c r="M127" s="130"/>
      <c r="P127" s="131">
        <f>P128</f>
        <v>0</v>
      </c>
      <c r="R127" s="131">
        <f>R128</f>
        <v>0</v>
      </c>
      <c r="T127" s="132">
        <f>T128</f>
        <v>0</v>
      </c>
      <c r="AR127" s="127" t="s">
        <v>83</v>
      </c>
      <c r="AT127" s="133" t="s">
        <v>72</v>
      </c>
      <c r="AU127" s="133" t="s">
        <v>73</v>
      </c>
      <c r="AY127" s="127" t="s">
        <v>194</v>
      </c>
      <c r="BK127" s="134">
        <f>BK128</f>
        <v>0</v>
      </c>
    </row>
    <row r="128" spans="2:63" s="11" customFormat="1" ht="22.9" customHeight="1">
      <c r="B128" s="126"/>
      <c r="D128" s="127" t="s">
        <v>72</v>
      </c>
      <c r="E128" s="135" t="s">
        <v>572</v>
      </c>
      <c r="F128" s="135" t="s">
        <v>573</v>
      </c>
      <c r="J128" s="136">
        <f>BK128</f>
        <v>0</v>
      </c>
      <c r="L128" s="126"/>
      <c r="M128" s="130"/>
      <c r="P128" s="131">
        <f>SUM(P129:P131)</f>
        <v>0</v>
      </c>
      <c r="R128" s="131">
        <f>SUM(R129:R131)</f>
        <v>0</v>
      </c>
      <c r="T128" s="132">
        <f>SUM(T129:T131)</f>
        <v>0</v>
      </c>
      <c r="AR128" s="127" t="s">
        <v>83</v>
      </c>
      <c r="AT128" s="133" t="s">
        <v>72</v>
      </c>
      <c r="AU128" s="133" t="s">
        <v>81</v>
      </c>
      <c r="AY128" s="127" t="s">
        <v>194</v>
      </c>
      <c r="BK128" s="134">
        <f>SUM(BK129:BK131)</f>
        <v>0</v>
      </c>
    </row>
    <row r="129" spans="2:65" s="1" customFormat="1" ht="37.9" customHeight="1">
      <c r="B129" s="109"/>
      <c r="C129" s="137" t="s">
        <v>81</v>
      </c>
      <c r="D129" s="137" t="s">
        <v>197</v>
      </c>
      <c r="E129" s="138" t="s">
        <v>771</v>
      </c>
      <c r="F129" s="139" t="s">
        <v>772</v>
      </c>
      <c r="G129" s="140" t="s">
        <v>662</v>
      </c>
      <c r="H129" s="141">
        <v>1</v>
      </c>
      <c r="I129" s="142"/>
      <c r="J129" s="142">
        <f>ROUND(I129*H129,2)</f>
        <v>0</v>
      </c>
      <c r="K129" s="143"/>
      <c r="L129" s="28"/>
      <c r="M129" s="144" t="s">
        <v>1</v>
      </c>
      <c r="N129" s="108" t="s">
        <v>38</v>
      </c>
      <c r="O129" s="145">
        <v>0</v>
      </c>
      <c r="P129" s="145">
        <f>O129*H129</f>
        <v>0</v>
      </c>
      <c r="Q129" s="145">
        <v>0</v>
      </c>
      <c r="R129" s="145">
        <f>Q129*H129</f>
        <v>0</v>
      </c>
      <c r="S129" s="145">
        <v>0</v>
      </c>
      <c r="T129" s="146">
        <f>S129*H129</f>
        <v>0</v>
      </c>
      <c r="AR129" s="147" t="s">
        <v>283</v>
      </c>
      <c r="AT129" s="147" t="s">
        <v>197</v>
      </c>
      <c r="AU129" s="147" t="s">
        <v>83</v>
      </c>
      <c r="AY129" s="16" t="s">
        <v>194</v>
      </c>
      <c r="BE129" s="148">
        <f>IF(N129="základní",J129,0)</f>
        <v>0</v>
      </c>
      <c r="BF129" s="148">
        <f>IF(N129="snížená",J129,0)</f>
        <v>0</v>
      </c>
      <c r="BG129" s="148">
        <f>IF(N129="zákl. přenesená",J129,0)</f>
        <v>0</v>
      </c>
      <c r="BH129" s="148">
        <f>IF(N129="sníž. přenesená",J129,0)</f>
        <v>0</v>
      </c>
      <c r="BI129" s="148">
        <f>IF(N129="nulová",J129,0)</f>
        <v>0</v>
      </c>
      <c r="BJ129" s="16" t="s">
        <v>81</v>
      </c>
      <c r="BK129" s="148">
        <f>ROUND(I129*H129,2)</f>
        <v>0</v>
      </c>
      <c r="BL129" s="16" t="s">
        <v>283</v>
      </c>
      <c r="BM129" s="147" t="s">
        <v>773</v>
      </c>
    </row>
    <row r="130" spans="2:65" s="1" customFormat="1" ht="37.9" customHeight="1">
      <c r="B130" s="109"/>
      <c r="C130" s="137" t="s">
        <v>83</v>
      </c>
      <c r="D130" s="137" t="s">
        <v>197</v>
      </c>
      <c r="E130" s="138" t="s">
        <v>774</v>
      </c>
      <c r="F130" s="139" t="s">
        <v>775</v>
      </c>
      <c r="G130" s="140" t="s">
        <v>662</v>
      </c>
      <c r="H130" s="141">
        <v>1</v>
      </c>
      <c r="I130" s="142"/>
      <c r="J130" s="142">
        <f>ROUND(I130*H130,2)</f>
        <v>0</v>
      </c>
      <c r="K130" s="143"/>
      <c r="L130" s="28"/>
      <c r="M130" s="144" t="s">
        <v>1</v>
      </c>
      <c r="N130" s="108" t="s">
        <v>38</v>
      </c>
      <c r="O130" s="145">
        <v>0</v>
      </c>
      <c r="P130" s="145">
        <f>O130*H130</f>
        <v>0</v>
      </c>
      <c r="Q130" s="145">
        <v>0</v>
      </c>
      <c r="R130" s="145">
        <f>Q130*H130</f>
        <v>0</v>
      </c>
      <c r="S130" s="145">
        <v>0</v>
      </c>
      <c r="T130" s="146">
        <f>S130*H130</f>
        <v>0</v>
      </c>
      <c r="AR130" s="147" t="s">
        <v>283</v>
      </c>
      <c r="AT130" s="147" t="s">
        <v>197</v>
      </c>
      <c r="AU130" s="147" t="s">
        <v>83</v>
      </c>
      <c r="AY130" s="16" t="s">
        <v>194</v>
      </c>
      <c r="BE130" s="148">
        <f>IF(N130="základní",J130,0)</f>
        <v>0</v>
      </c>
      <c r="BF130" s="148">
        <f>IF(N130="snížená",J130,0)</f>
        <v>0</v>
      </c>
      <c r="BG130" s="148">
        <f>IF(N130="zákl. přenesená",J130,0)</f>
        <v>0</v>
      </c>
      <c r="BH130" s="148">
        <f>IF(N130="sníž. přenesená",J130,0)</f>
        <v>0</v>
      </c>
      <c r="BI130" s="148">
        <f>IF(N130="nulová",J130,0)</f>
        <v>0</v>
      </c>
      <c r="BJ130" s="16" t="s">
        <v>81</v>
      </c>
      <c r="BK130" s="148">
        <f>ROUND(I130*H130,2)</f>
        <v>0</v>
      </c>
      <c r="BL130" s="16" t="s">
        <v>283</v>
      </c>
      <c r="BM130" s="147" t="s">
        <v>776</v>
      </c>
    </row>
    <row r="131" spans="2:65" s="1" customFormat="1" ht="37.9" customHeight="1">
      <c r="B131" s="109"/>
      <c r="C131" s="137" t="s">
        <v>120</v>
      </c>
      <c r="D131" s="137" t="s">
        <v>197</v>
      </c>
      <c r="E131" s="138" t="s">
        <v>777</v>
      </c>
      <c r="F131" s="139" t="s">
        <v>778</v>
      </c>
      <c r="G131" s="140" t="s">
        <v>662</v>
      </c>
      <c r="H131" s="141">
        <v>1</v>
      </c>
      <c r="I131" s="142"/>
      <c r="J131" s="142">
        <f>ROUND(I131*H131,2)</f>
        <v>0</v>
      </c>
      <c r="K131" s="143"/>
      <c r="L131" s="28"/>
      <c r="M131" s="177" t="s">
        <v>1</v>
      </c>
      <c r="N131" s="178" t="s">
        <v>38</v>
      </c>
      <c r="O131" s="179">
        <v>0</v>
      </c>
      <c r="P131" s="179">
        <f>O131*H131</f>
        <v>0</v>
      </c>
      <c r="Q131" s="179">
        <v>0</v>
      </c>
      <c r="R131" s="179">
        <f>Q131*H131</f>
        <v>0</v>
      </c>
      <c r="S131" s="179">
        <v>0</v>
      </c>
      <c r="T131" s="180">
        <f>S131*H131</f>
        <v>0</v>
      </c>
      <c r="AR131" s="147" t="s">
        <v>283</v>
      </c>
      <c r="AT131" s="147" t="s">
        <v>197</v>
      </c>
      <c r="AU131" s="147" t="s">
        <v>83</v>
      </c>
      <c r="AY131" s="16" t="s">
        <v>194</v>
      </c>
      <c r="BE131" s="148">
        <f>IF(N131="základní",J131,0)</f>
        <v>0</v>
      </c>
      <c r="BF131" s="148">
        <f>IF(N131="snížená",J131,0)</f>
        <v>0</v>
      </c>
      <c r="BG131" s="148">
        <f>IF(N131="zákl. přenesená",J131,0)</f>
        <v>0</v>
      </c>
      <c r="BH131" s="148">
        <f>IF(N131="sníž. přenesená",J131,0)</f>
        <v>0</v>
      </c>
      <c r="BI131" s="148">
        <f>IF(N131="nulová",J131,0)</f>
        <v>0</v>
      </c>
      <c r="BJ131" s="16" t="s">
        <v>81</v>
      </c>
      <c r="BK131" s="148">
        <f>ROUND(I131*H131,2)</f>
        <v>0</v>
      </c>
      <c r="BL131" s="16" t="s">
        <v>283</v>
      </c>
      <c r="BM131" s="147" t="s">
        <v>779</v>
      </c>
    </row>
    <row r="132" spans="2:65" s="1" customFormat="1" ht="6.95" customHeight="1">
      <c r="B132" s="40"/>
      <c r="C132" s="41"/>
      <c r="D132" s="41"/>
      <c r="E132" s="41"/>
      <c r="F132" s="41"/>
      <c r="G132" s="41"/>
      <c r="H132" s="41"/>
      <c r="I132" s="41"/>
      <c r="J132" s="41"/>
      <c r="K132" s="41"/>
      <c r="L132" s="28"/>
    </row>
  </sheetData>
  <autoFilter ref="C125:K131" xr:uid="{00000000-0009-0000-0000-000004000000}"/>
  <mergeCells count="13">
    <mergeCell ref="E116:H116"/>
    <mergeCell ref="E118:H118"/>
    <mergeCell ref="L2:V2"/>
    <mergeCell ref="E87:H87"/>
    <mergeCell ref="D102:F102"/>
    <mergeCell ref="D103:F103"/>
    <mergeCell ref="D104:F104"/>
    <mergeCell ref="D105:F105"/>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BM148"/>
  <sheetViews>
    <sheetView showGridLines="0" topLeftCell="A114" workbookViewId="0">
      <selection activeCell="I129" sqref="I129"/>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801" t="s">
        <v>5</v>
      </c>
      <c r="M2" s="788"/>
      <c r="N2" s="788"/>
      <c r="O2" s="788"/>
      <c r="P2" s="788"/>
      <c r="Q2" s="788"/>
      <c r="R2" s="788"/>
      <c r="S2" s="788"/>
      <c r="T2" s="788"/>
      <c r="U2" s="788"/>
      <c r="V2" s="788"/>
      <c r="AT2" s="16" t="s">
        <v>95</v>
      </c>
    </row>
    <row r="3" spans="2:46" ht="6.95" customHeight="1">
      <c r="B3" s="17"/>
      <c r="C3" s="18"/>
      <c r="D3" s="18"/>
      <c r="E3" s="18"/>
      <c r="F3" s="18"/>
      <c r="G3" s="18"/>
      <c r="H3" s="18"/>
      <c r="I3" s="18"/>
      <c r="J3" s="18"/>
      <c r="K3" s="18"/>
      <c r="L3" s="19"/>
      <c r="AT3" s="16" t="s">
        <v>83</v>
      </c>
    </row>
    <row r="4" spans="2:46" ht="24.95" customHeight="1">
      <c r="B4" s="19"/>
      <c r="D4" s="20" t="s">
        <v>124</v>
      </c>
      <c r="L4" s="19"/>
      <c r="M4" s="81" t="s">
        <v>10</v>
      </c>
      <c r="AT4" s="16" t="s">
        <v>3</v>
      </c>
    </row>
    <row r="5" spans="2:46" ht="6.95" customHeight="1">
      <c r="B5" s="19"/>
      <c r="L5" s="19"/>
    </row>
    <row r="6" spans="2:46" ht="12" customHeight="1">
      <c r="B6" s="19"/>
      <c r="D6" s="25" t="s">
        <v>14</v>
      </c>
      <c r="L6" s="19"/>
    </row>
    <row r="7" spans="2:46" ht="16.5" customHeight="1">
      <c r="B7" s="19"/>
      <c r="E7" s="811" t="str">
        <f>'Rekapitulace stavby'!K6</f>
        <v>Výukový pavilon Lesovna</v>
      </c>
      <c r="F7" s="812"/>
      <c r="G7" s="812"/>
      <c r="H7" s="812"/>
      <c r="L7" s="19"/>
    </row>
    <row r="8" spans="2:46" s="1" customFormat="1" ht="12" customHeight="1">
      <c r="B8" s="28"/>
      <c r="D8" s="25" t="s">
        <v>137</v>
      </c>
      <c r="L8" s="28"/>
    </row>
    <row r="9" spans="2:46" s="1" customFormat="1" ht="16.5" customHeight="1">
      <c r="B9" s="28"/>
      <c r="E9" s="781" t="s">
        <v>780</v>
      </c>
      <c r="F9" s="813"/>
      <c r="G9" s="813"/>
      <c r="H9" s="813"/>
      <c r="L9" s="28"/>
    </row>
    <row r="10" spans="2:46" s="1" customFormat="1">
      <c r="B10" s="28"/>
      <c r="L10" s="28"/>
    </row>
    <row r="11" spans="2:46" s="1" customFormat="1" ht="12" customHeight="1">
      <c r="B11" s="28"/>
      <c r="D11" s="25" t="s">
        <v>16</v>
      </c>
      <c r="F11" s="23" t="s">
        <v>1</v>
      </c>
      <c r="I11" s="25" t="s">
        <v>17</v>
      </c>
      <c r="J11" s="23" t="s">
        <v>1</v>
      </c>
      <c r="L11" s="28"/>
    </row>
    <row r="12" spans="2:46" s="1" customFormat="1" ht="12" customHeight="1">
      <c r="B12" s="28"/>
      <c r="D12" s="25" t="s">
        <v>18</v>
      </c>
      <c r="F12" s="23" t="s">
        <v>19</v>
      </c>
      <c r="I12" s="25" t="s">
        <v>20</v>
      </c>
      <c r="J12" s="48">
        <f>'Rekapitulace stavby'!AN8</f>
        <v>45909</v>
      </c>
      <c r="L12" s="28"/>
    </row>
    <row r="13" spans="2:46" s="1" customFormat="1" ht="10.9" customHeight="1">
      <c r="B13" s="28"/>
      <c r="L13" s="28"/>
    </row>
    <row r="14" spans="2:46" s="1" customFormat="1" ht="12" customHeight="1">
      <c r="B14" s="28"/>
      <c r="D14" s="25" t="s">
        <v>21</v>
      </c>
      <c r="I14" s="25" t="s">
        <v>22</v>
      </c>
      <c r="J14" s="23" t="s">
        <v>1</v>
      </c>
      <c r="L14" s="28"/>
    </row>
    <row r="15" spans="2:46" s="1" customFormat="1" ht="18" customHeight="1">
      <c r="B15" s="28"/>
      <c r="E15" s="23" t="s">
        <v>23</v>
      </c>
      <c r="I15" s="25" t="s">
        <v>24</v>
      </c>
      <c r="J15" s="23" t="s">
        <v>1</v>
      </c>
      <c r="L15" s="28"/>
    </row>
    <row r="16" spans="2:46" s="1" customFormat="1" ht="6.95" customHeight="1">
      <c r="B16" s="28"/>
      <c r="L16" s="28"/>
    </row>
    <row r="17" spans="2:12" s="1" customFormat="1" ht="12" customHeight="1">
      <c r="B17" s="28"/>
      <c r="D17" s="25" t="s">
        <v>25</v>
      </c>
      <c r="I17" s="25" t="s">
        <v>22</v>
      </c>
      <c r="J17" s="23" t="str">
        <f>'Rekapitulace stavby'!AN13</f>
        <v/>
      </c>
      <c r="L17" s="28"/>
    </row>
    <row r="18" spans="2:12" s="1" customFormat="1" ht="18" customHeight="1">
      <c r="B18" s="28"/>
      <c r="E18" s="787" t="str">
        <f>'Rekapitulace stavby'!E14</f>
        <v xml:space="preserve"> </v>
      </c>
      <c r="F18" s="787"/>
      <c r="G18" s="787"/>
      <c r="H18" s="787"/>
      <c r="I18" s="25" t="s">
        <v>24</v>
      </c>
      <c r="J18" s="23" t="str">
        <f>'Rekapitulace stavby'!AN14</f>
        <v/>
      </c>
      <c r="L18" s="28"/>
    </row>
    <row r="19" spans="2:12" s="1" customFormat="1" ht="6.95" customHeight="1">
      <c r="B19" s="28"/>
      <c r="L19" s="28"/>
    </row>
    <row r="20" spans="2:12" s="1" customFormat="1" ht="12" customHeight="1">
      <c r="B20" s="28"/>
      <c r="D20" s="25" t="s">
        <v>27</v>
      </c>
      <c r="I20" s="25" t="s">
        <v>22</v>
      </c>
      <c r="J20" s="23" t="s">
        <v>1</v>
      </c>
      <c r="L20" s="28"/>
    </row>
    <row r="21" spans="2:12" s="1" customFormat="1" ht="18" customHeight="1">
      <c r="B21" s="28"/>
      <c r="E21" s="23" t="s">
        <v>28</v>
      </c>
      <c r="I21" s="25" t="s">
        <v>24</v>
      </c>
      <c r="J21" s="23" t="s">
        <v>1</v>
      </c>
      <c r="L21" s="28"/>
    </row>
    <row r="22" spans="2:12" s="1" customFormat="1" ht="6.95" customHeight="1">
      <c r="B22" s="28"/>
      <c r="L22" s="28"/>
    </row>
    <row r="23" spans="2:12" s="1" customFormat="1" ht="12" customHeight="1">
      <c r="B23" s="28"/>
      <c r="D23" s="25" t="s">
        <v>30</v>
      </c>
      <c r="I23" s="25" t="s">
        <v>22</v>
      </c>
      <c r="J23" s="23" t="s">
        <v>1</v>
      </c>
      <c r="L23" s="28"/>
    </row>
    <row r="24" spans="2:12" s="1" customFormat="1" ht="18" customHeight="1">
      <c r="B24" s="28"/>
      <c r="E24" s="23" t="s">
        <v>31</v>
      </c>
      <c r="I24" s="25" t="s">
        <v>24</v>
      </c>
      <c r="J24" s="23" t="s">
        <v>1</v>
      </c>
      <c r="L24" s="28"/>
    </row>
    <row r="25" spans="2:12" s="1" customFormat="1" ht="6.95" customHeight="1">
      <c r="B25" s="28"/>
      <c r="L25" s="28"/>
    </row>
    <row r="26" spans="2:12" s="1" customFormat="1" ht="12" customHeight="1">
      <c r="B26" s="28"/>
      <c r="D26" s="25" t="s">
        <v>32</v>
      </c>
      <c r="L26" s="28"/>
    </row>
    <row r="27" spans="2:12" s="7" customFormat="1" ht="16.5" customHeight="1">
      <c r="B27" s="82"/>
      <c r="E27" s="790" t="s">
        <v>1</v>
      </c>
      <c r="F27" s="790"/>
      <c r="G27" s="790"/>
      <c r="H27" s="790"/>
      <c r="L27" s="82"/>
    </row>
    <row r="28" spans="2:12" s="1" customFormat="1" ht="6.95" customHeight="1">
      <c r="B28" s="28"/>
      <c r="L28" s="28"/>
    </row>
    <row r="29" spans="2:12" s="1" customFormat="1" ht="6.95" customHeight="1">
      <c r="B29" s="28"/>
      <c r="D29" s="49"/>
      <c r="E29" s="49"/>
      <c r="F29" s="49"/>
      <c r="G29" s="49"/>
      <c r="H29" s="49"/>
      <c r="I29" s="49"/>
      <c r="J29" s="49"/>
      <c r="K29" s="49"/>
      <c r="L29" s="28"/>
    </row>
    <row r="30" spans="2:12" s="1" customFormat="1" ht="14.45" customHeight="1">
      <c r="B30" s="28"/>
      <c r="D30" s="23" t="s">
        <v>148</v>
      </c>
      <c r="J30" s="83">
        <f>J96</f>
        <v>0</v>
      </c>
      <c r="L30" s="28"/>
    </row>
    <row r="31" spans="2:12" s="1" customFormat="1" ht="14.45" customHeight="1">
      <c r="B31" s="28"/>
      <c r="D31" s="84" t="s">
        <v>149</v>
      </c>
      <c r="J31" s="83">
        <f>J101</f>
        <v>0</v>
      </c>
      <c r="L31" s="28"/>
    </row>
    <row r="32" spans="2:12" s="1" customFormat="1" ht="25.35" customHeight="1">
      <c r="B32" s="28"/>
      <c r="D32" s="85" t="s">
        <v>33</v>
      </c>
      <c r="J32" s="62">
        <f>ROUND(J30 + J31, 2)</f>
        <v>0</v>
      </c>
      <c r="L32" s="28"/>
    </row>
    <row r="33" spans="2:12" s="1" customFormat="1" ht="6.95" customHeight="1">
      <c r="B33" s="28"/>
      <c r="D33" s="49"/>
      <c r="E33" s="49"/>
      <c r="F33" s="49"/>
      <c r="G33" s="49"/>
      <c r="H33" s="49"/>
      <c r="I33" s="49"/>
      <c r="J33" s="49"/>
      <c r="K33" s="49"/>
      <c r="L33" s="28"/>
    </row>
    <row r="34" spans="2:12" s="1" customFormat="1" ht="14.45" customHeight="1">
      <c r="B34" s="28"/>
      <c r="F34" s="31" t="s">
        <v>35</v>
      </c>
      <c r="I34" s="31" t="s">
        <v>34</v>
      </c>
      <c r="J34" s="31" t="s">
        <v>36</v>
      </c>
      <c r="L34" s="28"/>
    </row>
    <row r="35" spans="2:12" s="1" customFormat="1" ht="14.45" customHeight="1">
      <c r="B35" s="28"/>
      <c r="D35" s="51" t="s">
        <v>37</v>
      </c>
      <c r="E35" s="25" t="s">
        <v>38</v>
      </c>
      <c r="F35" s="86">
        <f>ROUND((SUM(BE101:BE106) + SUM(BE126:BE147)),  2)</f>
        <v>0</v>
      </c>
      <c r="I35" s="87">
        <v>0.21</v>
      </c>
      <c r="J35" s="86">
        <f>ROUND(((SUM(BE101:BE106) + SUM(BE126:BE147))*I35),  2)</f>
        <v>0</v>
      </c>
      <c r="L35" s="28"/>
    </row>
    <row r="36" spans="2:12" s="1" customFormat="1" ht="14.45" customHeight="1">
      <c r="B36" s="28"/>
      <c r="E36" s="25" t="s">
        <v>39</v>
      </c>
      <c r="F36" s="86">
        <f>ROUND((SUM(BF101:BF106) + SUM(BF126:BF147)),  2)</f>
        <v>0</v>
      </c>
      <c r="I36" s="87">
        <v>0.12</v>
      </c>
      <c r="J36" s="86">
        <f>ROUND(((SUM(BF101:BF106) + SUM(BF126:BF147))*I36),  2)</f>
        <v>0</v>
      </c>
      <c r="L36" s="28"/>
    </row>
    <row r="37" spans="2:12" s="1" customFormat="1" ht="14.45" hidden="1" customHeight="1">
      <c r="B37" s="28"/>
      <c r="E37" s="25" t="s">
        <v>40</v>
      </c>
      <c r="F37" s="86">
        <f>ROUND((SUM(BG101:BG106) + SUM(BG126:BG147)),  2)</f>
        <v>0</v>
      </c>
      <c r="I37" s="87">
        <v>0.21</v>
      </c>
      <c r="J37" s="86">
        <f>0</f>
        <v>0</v>
      </c>
      <c r="L37" s="28"/>
    </row>
    <row r="38" spans="2:12" s="1" customFormat="1" ht="14.45" hidden="1" customHeight="1">
      <c r="B38" s="28"/>
      <c r="E38" s="25" t="s">
        <v>41</v>
      </c>
      <c r="F38" s="86">
        <f>ROUND((SUM(BH101:BH106) + SUM(BH126:BH147)),  2)</f>
        <v>0</v>
      </c>
      <c r="I38" s="87">
        <v>0.12</v>
      </c>
      <c r="J38" s="86">
        <f>0</f>
        <v>0</v>
      </c>
      <c r="L38" s="28"/>
    </row>
    <row r="39" spans="2:12" s="1" customFormat="1" ht="14.45" hidden="1" customHeight="1">
      <c r="B39" s="28"/>
      <c r="E39" s="25" t="s">
        <v>42</v>
      </c>
      <c r="F39" s="86">
        <f>ROUND((SUM(BI101:BI106) + SUM(BI126:BI147)),  2)</f>
        <v>0</v>
      </c>
      <c r="I39" s="87">
        <v>0</v>
      </c>
      <c r="J39" s="86">
        <f>0</f>
        <v>0</v>
      </c>
      <c r="L39" s="28"/>
    </row>
    <row r="40" spans="2:12" s="1" customFormat="1" ht="6.95" customHeight="1">
      <c r="B40" s="28"/>
      <c r="L40" s="28"/>
    </row>
    <row r="41" spans="2:12" s="1" customFormat="1" ht="25.35" customHeight="1">
      <c r="B41" s="28"/>
      <c r="C41" s="88"/>
      <c r="D41" s="89" t="s">
        <v>43</v>
      </c>
      <c r="E41" s="53"/>
      <c r="F41" s="53"/>
      <c r="G41" s="90" t="s">
        <v>44</v>
      </c>
      <c r="H41" s="91" t="s">
        <v>45</v>
      </c>
      <c r="I41" s="53"/>
      <c r="J41" s="92">
        <f>SUM(J32:J39)</f>
        <v>0</v>
      </c>
      <c r="K41" s="93"/>
      <c r="L41" s="28"/>
    </row>
    <row r="42" spans="2:12" s="1" customFormat="1" ht="14.45" customHeight="1">
      <c r="B42" s="28"/>
      <c r="L42" s="28"/>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28"/>
      <c r="D50" s="37" t="s">
        <v>46</v>
      </c>
      <c r="E50" s="38"/>
      <c r="F50" s="38"/>
      <c r="G50" s="37" t="s">
        <v>47</v>
      </c>
      <c r="H50" s="38"/>
      <c r="I50" s="38"/>
      <c r="J50" s="38"/>
      <c r="K50" s="38"/>
      <c r="L50" s="28"/>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2.75">
      <c r="B61" s="28"/>
      <c r="D61" s="39" t="s">
        <v>48</v>
      </c>
      <c r="E61" s="30"/>
      <c r="F61" s="94" t="s">
        <v>49</v>
      </c>
      <c r="G61" s="39" t="s">
        <v>48</v>
      </c>
      <c r="H61" s="30"/>
      <c r="I61" s="30"/>
      <c r="J61" s="95" t="s">
        <v>49</v>
      </c>
      <c r="K61" s="30"/>
      <c r="L61" s="28"/>
    </row>
    <row r="62" spans="2:12">
      <c r="B62" s="19"/>
      <c r="L62" s="19"/>
    </row>
    <row r="63" spans="2:12">
      <c r="B63" s="19"/>
      <c r="L63" s="19"/>
    </row>
    <row r="64" spans="2:12">
      <c r="B64" s="19"/>
      <c r="L64" s="19"/>
    </row>
    <row r="65" spans="2:12" s="1" customFormat="1" ht="12.75">
      <c r="B65" s="28"/>
      <c r="D65" s="37" t="s">
        <v>50</v>
      </c>
      <c r="E65" s="38"/>
      <c r="F65" s="38"/>
      <c r="G65" s="37" t="s">
        <v>51</v>
      </c>
      <c r="H65" s="38"/>
      <c r="I65" s="38"/>
      <c r="J65" s="38"/>
      <c r="K65" s="38"/>
      <c r="L65" s="28"/>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2.75">
      <c r="B76" s="28"/>
      <c r="D76" s="39" t="s">
        <v>48</v>
      </c>
      <c r="E76" s="30"/>
      <c r="F76" s="94" t="s">
        <v>49</v>
      </c>
      <c r="G76" s="39" t="s">
        <v>48</v>
      </c>
      <c r="H76" s="30"/>
      <c r="I76" s="30"/>
      <c r="J76" s="95" t="s">
        <v>49</v>
      </c>
      <c r="K76" s="30"/>
      <c r="L76" s="28"/>
    </row>
    <row r="77" spans="2:12" s="1" customFormat="1" ht="14.45" customHeight="1">
      <c r="B77" s="40"/>
      <c r="C77" s="41"/>
      <c r="D77" s="41"/>
      <c r="E77" s="41"/>
      <c r="F77" s="41"/>
      <c r="G77" s="41"/>
      <c r="H77" s="41"/>
      <c r="I77" s="41"/>
      <c r="J77" s="41"/>
      <c r="K77" s="41"/>
      <c r="L77" s="28"/>
    </row>
    <row r="81" spans="2:47" s="1" customFormat="1" ht="6.95" customHeight="1">
      <c r="B81" s="42"/>
      <c r="C81" s="43"/>
      <c r="D81" s="43"/>
      <c r="E81" s="43"/>
      <c r="F81" s="43"/>
      <c r="G81" s="43"/>
      <c r="H81" s="43"/>
      <c r="I81" s="43"/>
      <c r="J81" s="43"/>
      <c r="K81" s="43"/>
      <c r="L81" s="28"/>
    </row>
    <row r="82" spans="2:47" s="1" customFormat="1" ht="24.95" customHeight="1">
      <c r="B82" s="28"/>
      <c r="C82" s="20" t="s">
        <v>150</v>
      </c>
      <c r="L82" s="28"/>
    </row>
    <row r="83" spans="2:47" s="1" customFormat="1" ht="6.95" customHeight="1">
      <c r="B83" s="28"/>
      <c r="L83" s="28"/>
    </row>
    <row r="84" spans="2:47" s="1" customFormat="1" ht="12" customHeight="1">
      <c r="B84" s="28"/>
      <c r="C84" s="25" t="s">
        <v>14</v>
      </c>
      <c r="L84" s="28"/>
    </row>
    <row r="85" spans="2:47" s="1" customFormat="1" ht="16.5" customHeight="1">
      <c r="B85" s="28"/>
      <c r="E85" s="811" t="str">
        <f>E7</f>
        <v>Výukový pavilon Lesovna</v>
      </c>
      <c r="F85" s="812"/>
      <c r="G85" s="812"/>
      <c r="H85" s="812"/>
      <c r="L85" s="28"/>
    </row>
    <row r="86" spans="2:47" s="1" customFormat="1" ht="12" customHeight="1">
      <c r="B86" s="28"/>
      <c r="C86" s="25" t="s">
        <v>137</v>
      </c>
      <c r="L86" s="28"/>
    </row>
    <row r="87" spans="2:47" s="1" customFormat="1" ht="16.5" customHeight="1">
      <c r="B87" s="28"/>
      <c r="E87" s="781" t="str">
        <f>E9</f>
        <v>202504F - 06-Sanita</v>
      </c>
      <c r="F87" s="813"/>
      <c r="G87" s="813"/>
      <c r="H87" s="813"/>
      <c r="L87" s="28"/>
    </row>
    <row r="88" spans="2:47" s="1" customFormat="1" ht="6.95" customHeight="1">
      <c r="B88" s="28"/>
      <c r="L88" s="28"/>
    </row>
    <row r="89" spans="2:47" s="1" customFormat="1" ht="12" customHeight="1">
      <c r="B89" s="28"/>
      <c r="C89" s="25" t="s">
        <v>18</v>
      </c>
      <c r="F89" s="23" t="str">
        <f>F12</f>
        <v>Areál ČZU, p.č. 1627/1, Suchdol</v>
      </c>
      <c r="I89" s="25" t="s">
        <v>20</v>
      </c>
      <c r="J89" s="48">
        <f>IF(J12="","",J12)</f>
        <v>45909</v>
      </c>
      <c r="L89" s="28"/>
    </row>
    <row r="90" spans="2:47" s="1" customFormat="1" ht="6.95" customHeight="1">
      <c r="B90" s="28"/>
      <c r="L90" s="28"/>
    </row>
    <row r="91" spans="2:47" s="1" customFormat="1" ht="15.2" customHeight="1">
      <c r="B91" s="28"/>
      <c r="C91" s="25" t="s">
        <v>21</v>
      </c>
      <c r="F91" s="23" t="str">
        <f>E15</f>
        <v>ČZU v Praze, Kamýcká 129, P6</v>
      </c>
      <c r="I91" s="25" t="s">
        <v>27</v>
      </c>
      <c r="J91" s="26" t="str">
        <f>E21</f>
        <v>MJÖLKING s.r.o.</v>
      </c>
      <c r="L91" s="28"/>
    </row>
    <row r="92" spans="2:47" s="1" customFormat="1" ht="15.2" customHeight="1">
      <c r="B92" s="28"/>
      <c r="C92" s="25" t="s">
        <v>25</v>
      </c>
      <c r="F92" s="23" t="str">
        <f>IF(E18="","",E18)</f>
        <v xml:space="preserve"> </v>
      </c>
      <c r="I92" s="25" t="s">
        <v>30</v>
      </c>
      <c r="J92" s="26" t="str">
        <f>E24</f>
        <v>Ing. Martin Macoun</v>
      </c>
      <c r="L92" s="28"/>
    </row>
    <row r="93" spans="2:47" s="1" customFormat="1" ht="10.35" customHeight="1">
      <c r="B93" s="28"/>
      <c r="L93" s="28"/>
    </row>
    <row r="94" spans="2:47" s="1" customFormat="1" ht="29.25" customHeight="1">
      <c r="B94" s="28"/>
      <c r="C94" s="96" t="s">
        <v>151</v>
      </c>
      <c r="D94" s="88"/>
      <c r="E94" s="88"/>
      <c r="F94" s="88"/>
      <c r="G94" s="88"/>
      <c r="H94" s="88"/>
      <c r="I94" s="88"/>
      <c r="J94" s="97" t="s">
        <v>152</v>
      </c>
      <c r="K94" s="88"/>
      <c r="L94" s="28"/>
    </row>
    <row r="95" spans="2:47" s="1" customFormat="1" ht="10.35" customHeight="1">
      <c r="B95" s="28"/>
      <c r="L95" s="28"/>
    </row>
    <row r="96" spans="2:47" s="1" customFormat="1" ht="22.9" customHeight="1">
      <c r="B96" s="28"/>
      <c r="C96" s="98" t="s">
        <v>153</v>
      </c>
      <c r="J96" s="62">
        <f>J126</f>
        <v>0</v>
      </c>
      <c r="L96" s="28"/>
      <c r="AU96" s="16" t="s">
        <v>154</v>
      </c>
    </row>
    <row r="97" spans="2:65" s="8" customFormat="1" ht="24.95" customHeight="1">
      <c r="B97" s="99"/>
      <c r="D97" s="100" t="s">
        <v>160</v>
      </c>
      <c r="E97" s="101"/>
      <c r="F97" s="101"/>
      <c r="G97" s="101"/>
      <c r="H97" s="101"/>
      <c r="I97" s="101"/>
      <c r="J97" s="102">
        <f>J127</f>
        <v>0</v>
      </c>
      <c r="L97" s="99"/>
    </row>
    <row r="98" spans="2:65" s="9" customFormat="1" ht="19.899999999999999" customHeight="1">
      <c r="B98" s="103"/>
      <c r="D98" s="104" t="s">
        <v>781</v>
      </c>
      <c r="E98" s="105"/>
      <c r="F98" s="105"/>
      <c r="G98" s="105"/>
      <c r="H98" s="105"/>
      <c r="I98" s="105"/>
      <c r="J98" s="106">
        <f>J128</f>
        <v>0</v>
      </c>
      <c r="L98" s="103"/>
    </row>
    <row r="99" spans="2:65" s="1" customFormat="1" ht="21.75" customHeight="1">
      <c r="B99" s="28"/>
      <c r="L99" s="28"/>
    </row>
    <row r="100" spans="2:65" s="1" customFormat="1" ht="6.95" customHeight="1">
      <c r="B100" s="28"/>
      <c r="L100" s="28"/>
    </row>
    <row r="101" spans="2:65" s="1" customFormat="1" ht="29.25" customHeight="1">
      <c r="B101" s="28"/>
      <c r="C101" s="98" t="s">
        <v>172</v>
      </c>
      <c r="J101" s="107">
        <f>ROUND(J102 + J103 + J104 + J105,2)</f>
        <v>0</v>
      </c>
      <c r="L101" s="28"/>
      <c r="N101" s="108" t="s">
        <v>37</v>
      </c>
    </row>
    <row r="102" spans="2:65" s="1" customFormat="1" ht="18" customHeight="1">
      <c r="B102" s="109"/>
      <c r="C102" s="110"/>
      <c r="D102" s="814" t="s">
        <v>173</v>
      </c>
      <c r="E102" s="814"/>
      <c r="F102" s="814"/>
      <c r="G102" s="110"/>
      <c r="H102" s="110"/>
      <c r="I102" s="110"/>
      <c r="J102" s="111"/>
      <c r="K102" s="110"/>
      <c r="L102" s="109"/>
      <c r="M102" s="110"/>
      <c r="N102" s="112" t="s">
        <v>38</v>
      </c>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0"/>
      <c r="AM102" s="110"/>
      <c r="AN102" s="110"/>
      <c r="AO102" s="110"/>
      <c r="AP102" s="110"/>
      <c r="AQ102" s="110"/>
      <c r="AR102" s="110"/>
      <c r="AS102" s="110"/>
      <c r="AT102" s="110"/>
      <c r="AU102" s="110"/>
      <c r="AV102" s="110"/>
      <c r="AW102" s="110"/>
      <c r="AX102" s="110"/>
      <c r="AY102" s="113" t="s">
        <v>174</v>
      </c>
      <c r="AZ102" s="110"/>
      <c r="BA102" s="110"/>
      <c r="BB102" s="110"/>
      <c r="BC102" s="110"/>
      <c r="BD102" s="110"/>
      <c r="BE102" s="114">
        <f>IF(N102="základní",J102,0)</f>
        <v>0</v>
      </c>
      <c r="BF102" s="114">
        <f>IF(N102="snížená",J102,0)</f>
        <v>0</v>
      </c>
      <c r="BG102" s="114">
        <f>IF(N102="zákl. přenesená",J102,0)</f>
        <v>0</v>
      </c>
      <c r="BH102" s="114">
        <f>IF(N102="sníž. přenesená",J102,0)</f>
        <v>0</v>
      </c>
      <c r="BI102" s="114">
        <f>IF(N102="nulová",J102,0)</f>
        <v>0</v>
      </c>
      <c r="BJ102" s="113" t="s">
        <v>81</v>
      </c>
      <c r="BK102" s="110"/>
      <c r="BL102" s="110"/>
      <c r="BM102" s="110"/>
    </row>
    <row r="103" spans="2:65" s="1" customFormat="1" ht="18" customHeight="1">
      <c r="B103" s="109"/>
      <c r="C103" s="110"/>
      <c r="D103" s="814" t="s">
        <v>175</v>
      </c>
      <c r="E103" s="814"/>
      <c r="F103" s="814"/>
      <c r="G103" s="110"/>
      <c r="H103" s="110"/>
      <c r="I103" s="110"/>
      <c r="J103" s="111"/>
      <c r="K103" s="110"/>
      <c r="L103" s="109"/>
      <c r="M103" s="110"/>
      <c r="N103" s="112" t="s">
        <v>38</v>
      </c>
      <c r="O103" s="110"/>
      <c r="P103" s="110"/>
      <c r="Q103" s="110"/>
      <c r="R103" s="110"/>
      <c r="S103" s="110"/>
      <c r="T103" s="110"/>
      <c r="U103" s="110"/>
      <c r="V103" s="110"/>
      <c r="W103" s="110"/>
      <c r="X103" s="110"/>
      <c r="Y103" s="110"/>
      <c r="Z103" s="110"/>
      <c r="AA103" s="110"/>
      <c r="AB103" s="110"/>
      <c r="AC103" s="110"/>
      <c r="AD103" s="110"/>
      <c r="AE103" s="110"/>
      <c r="AF103" s="110"/>
      <c r="AG103" s="110"/>
      <c r="AH103" s="110"/>
      <c r="AI103" s="110"/>
      <c r="AJ103" s="110"/>
      <c r="AK103" s="110"/>
      <c r="AL103" s="110"/>
      <c r="AM103" s="110"/>
      <c r="AN103" s="110"/>
      <c r="AO103" s="110"/>
      <c r="AP103" s="110"/>
      <c r="AQ103" s="110"/>
      <c r="AR103" s="110"/>
      <c r="AS103" s="110"/>
      <c r="AT103" s="110"/>
      <c r="AU103" s="110"/>
      <c r="AV103" s="110"/>
      <c r="AW103" s="110"/>
      <c r="AX103" s="110"/>
      <c r="AY103" s="113" t="s">
        <v>174</v>
      </c>
      <c r="AZ103" s="110"/>
      <c r="BA103" s="110"/>
      <c r="BB103" s="110"/>
      <c r="BC103" s="110"/>
      <c r="BD103" s="110"/>
      <c r="BE103" s="114">
        <f>IF(N103="základní",J103,0)</f>
        <v>0</v>
      </c>
      <c r="BF103" s="114">
        <f>IF(N103="snížená",J103,0)</f>
        <v>0</v>
      </c>
      <c r="BG103" s="114">
        <f>IF(N103="zákl. přenesená",J103,0)</f>
        <v>0</v>
      </c>
      <c r="BH103" s="114">
        <f>IF(N103="sníž. přenesená",J103,0)</f>
        <v>0</v>
      </c>
      <c r="BI103" s="114">
        <f>IF(N103="nulová",J103,0)</f>
        <v>0</v>
      </c>
      <c r="BJ103" s="113" t="s">
        <v>81</v>
      </c>
      <c r="BK103" s="110"/>
      <c r="BL103" s="110"/>
      <c r="BM103" s="110"/>
    </row>
    <row r="104" spans="2:65" s="1" customFormat="1" ht="18" customHeight="1">
      <c r="B104" s="109"/>
      <c r="C104" s="110"/>
      <c r="D104" s="814" t="s">
        <v>176</v>
      </c>
      <c r="E104" s="814"/>
      <c r="F104" s="814"/>
      <c r="G104" s="110"/>
      <c r="H104" s="110"/>
      <c r="I104" s="110"/>
      <c r="J104" s="111"/>
      <c r="K104" s="110"/>
      <c r="L104" s="109"/>
      <c r="M104" s="110"/>
      <c r="N104" s="112" t="s">
        <v>38</v>
      </c>
      <c r="O104" s="110"/>
      <c r="P104" s="110"/>
      <c r="Q104" s="110"/>
      <c r="R104" s="110"/>
      <c r="S104" s="110"/>
      <c r="T104" s="110"/>
      <c r="U104" s="110"/>
      <c r="V104" s="110"/>
      <c r="W104" s="110"/>
      <c r="X104" s="110"/>
      <c r="Y104" s="110"/>
      <c r="Z104" s="110"/>
      <c r="AA104" s="110"/>
      <c r="AB104" s="110"/>
      <c r="AC104" s="110"/>
      <c r="AD104" s="110"/>
      <c r="AE104" s="110"/>
      <c r="AF104" s="110"/>
      <c r="AG104" s="110"/>
      <c r="AH104" s="110"/>
      <c r="AI104" s="110"/>
      <c r="AJ104" s="110"/>
      <c r="AK104" s="110"/>
      <c r="AL104" s="110"/>
      <c r="AM104" s="110"/>
      <c r="AN104" s="110"/>
      <c r="AO104" s="110"/>
      <c r="AP104" s="110"/>
      <c r="AQ104" s="110"/>
      <c r="AR104" s="110"/>
      <c r="AS104" s="110"/>
      <c r="AT104" s="110"/>
      <c r="AU104" s="110"/>
      <c r="AV104" s="110"/>
      <c r="AW104" s="110"/>
      <c r="AX104" s="110"/>
      <c r="AY104" s="113" t="s">
        <v>174</v>
      </c>
      <c r="AZ104" s="110"/>
      <c r="BA104" s="110"/>
      <c r="BB104" s="110"/>
      <c r="BC104" s="110"/>
      <c r="BD104" s="110"/>
      <c r="BE104" s="114">
        <f>IF(N104="základní",J104,0)</f>
        <v>0</v>
      </c>
      <c r="BF104" s="114">
        <f>IF(N104="snížená",J104,0)</f>
        <v>0</v>
      </c>
      <c r="BG104" s="114">
        <f>IF(N104="zákl. přenesená",J104,0)</f>
        <v>0</v>
      </c>
      <c r="BH104" s="114">
        <f>IF(N104="sníž. přenesená",J104,0)</f>
        <v>0</v>
      </c>
      <c r="BI104" s="114">
        <f>IF(N104="nulová",J104,0)</f>
        <v>0</v>
      </c>
      <c r="BJ104" s="113" t="s">
        <v>81</v>
      </c>
      <c r="BK104" s="110"/>
      <c r="BL104" s="110"/>
      <c r="BM104" s="110"/>
    </row>
    <row r="105" spans="2:65" s="1" customFormat="1" ht="18" customHeight="1">
      <c r="B105" s="109"/>
      <c r="C105" s="110"/>
      <c r="D105" s="814" t="s">
        <v>177</v>
      </c>
      <c r="E105" s="814"/>
      <c r="F105" s="814"/>
      <c r="G105" s="110"/>
      <c r="H105" s="110"/>
      <c r="I105" s="110"/>
      <c r="J105" s="111"/>
      <c r="K105" s="110"/>
      <c r="L105" s="109"/>
      <c r="M105" s="110"/>
      <c r="N105" s="112" t="s">
        <v>38</v>
      </c>
      <c r="O105" s="110"/>
      <c r="P105" s="110"/>
      <c r="Q105" s="110"/>
      <c r="R105" s="110"/>
      <c r="S105" s="110"/>
      <c r="T105" s="110"/>
      <c r="U105" s="110"/>
      <c r="V105" s="110"/>
      <c r="W105" s="110"/>
      <c r="X105" s="110"/>
      <c r="Y105" s="110"/>
      <c r="Z105" s="110"/>
      <c r="AA105" s="110"/>
      <c r="AB105" s="110"/>
      <c r="AC105" s="110"/>
      <c r="AD105" s="110"/>
      <c r="AE105" s="110"/>
      <c r="AF105" s="110"/>
      <c r="AG105" s="110"/>
      <c r="AH105" s="110"/>
      <c r="AI105" s="110"/>
      <c r="AJ105" s="110"/>
      <c r="AK105" s="110"/>
      <c r="AL105" s="110"/>
      <c r="AM105" s="110"/>
      <c r="AN105" s="110"/>
      <c r="AO105" s="110"/>
      <c r="AP105" s="110"/>
      <c r="AQ105" s="110"/>
      <c r="AR105" s="110"/>
      <c r="AS105" s="110"/>
      <c r="AT105" s="110"/>
      <c r="AU105" s="110"/>
      <c r="AV105" s="110"/>
      <c r="AW105" s="110"/>
      <c r="AX105" s="110"/>
      <c r="AY105" s="113" t="s">
        <v>174</v>
      </c>
      <c r="AZ105" s="110"/>
      <c r="BA105" s="110"/>
      <c r="BB105" s="110"/>
      <c r="BC105" s="110"/>
      <c r="BD105" s="110"/>
      <c r="BE105" s="114">
        <f>IF(N105="základní",J105,0)</f>
        <v>0</v>
      </c>
      <c r="BF105" s="114">
        <f>IF(N105="snížená",J105,0)</f>
        <v>0</v>
      </c>
      <c r="BG105" s="114">
        <f>IF(N105="zákl. přenesená",J105,0)</f>
        <v>0</v>
      </c>
      <c r="BH105" s="114">
        <f>IF(N105="sníž. přenesená",J105,0)</f>
        <v>0</v>
      </c>
      <c r="BI105" s="114">
        <f>IF(N105="nulová",J105,0)</f>
        <v>0</v>
      </c>
      <c r="BJ105" s="113" t="s">
        <v>81</v>
      </c>
      <c r="BK105" s="110"/>
      <c r="BL105" s="110"/>
      <c r="BM105" s="110"/>
    </row>
    <row r="106" spans="2:65" s="1" customFormat="1" ht="18" customHeight="1">
      <c r="B106" s="28"/>
      <c r="L106" s="28"/>
    </row>
    <row r="107" spans="2:65" s="1" customFormat="1" ht="29.25" customHeight="1">
      <c r="B107" s="28"/>
      <c r="C107" s="115" t="s">
        <v>178</v>
      </c>
      <c r="D107" s="88"/>
      <c r="E107" s="88"/>
      <c r="F107" s="88"/>
      <c r="G107" s="88"/>
      <c r="H107" s="88"/>
      <c r="I107" s="88"/>
      <c r="J107" s="116">
        <f>ROUND(J96+J101,2)</f>
        <v>0</v>
      </c>
      <c r="K107" s="88"/>
      <c r="L107" s="28"/>
    </row>
    <row r="108" spans="2:65" s="1" customFormat="1" ht="6.95" customHeight="1">
      <c r="B108" s="40"/>
      <c r="C108" s="41"/>
      <c r="D108" s="41"/>
      <c r="E108" s="41"/>
      <c r="F108" s="41"/>
      <c r="G108" s="41"/>
      <c r="H108" s="41"/>
      <c r="I108" s="41"/>
      <c r="J108" s="41"/>
      <c r="K108" s="41"/>
      <c r="L108" s="28"/>
    </row>
    <row r="112" spans="2:65" s="1" customFormat="1" ht="6.95" customHeight="1">
      <c r="B112" s="42"/>
      <c r="C112" s="43"/>
      <c r="D112" s="43"/>
      <c r="E112" s="43"/>
      <c r="F112" s="43"/>
      <c r="G112" s="43"/>
      <c r="H112" s="43"/>
      <c r="I112" s="43"/>
      <c r="J112" s="43"/>
      <c r="K112" s="43"/>
      <c r="L112" s="28"/>
    </row>
    <row r="113" spans="2:63" s="1" customFormat="1" ht="24.95" customHeight="1">
      <c r="B113" s="28"/>
      <c r="C113" s="20" t="s">
        <v>179</v>
      </c>
      <c r="L113" s="28"/>
    </row>
    <row r="114" spans="2:63" s="1" customFormat="1" ht="6.95" customHeight="1">
      <c r="B114" s="28"/>
      <c r="L114" s="28"/>
    </row>
    <row r="115" spans="2:63" s="1" customFormat="1" ht="12" customHeight="1">
      <c r="B115" s="28"/>
      <c r="C115" s="25" t="s">
        <v>14</v>
      </c>
      <c r="L115" s="28"/>
    </row>
    <row r="116" spans="2:63" s="1" customFormat="1" ht="16.5" customHeight="1">
      <c r="B116" s="28"/>
      <c r="E116" s="811" t="str">
        <f>E7</f>
        <v>Výukový pavilon Lesovna</v>
      </c>
      <c r="F116" s="812"/>
      <c r="G116" s="812"/>
      <c r="H116" s="812"/>
      <c r="L116" s="28"/>
    </row>
    <row r="117" spans="2:63" s="1" customFormat="1" ht="12" customHeight="1">
      <c r="B117" s="28"/>
      <c r="C117" s="25" t="s">
        <v>137</v>
      </c>
      <c r="L117" s="28"/>
    </row>
    <row r="118" spans="2:63" s="1" customFormat="1" ht="16.5" customHeight="1">
      <c r="B118" s="28"/>
      <c r="E118" s="781" t="str">
        <f>E9</f>
        <v>202504F - 06-Sanita</v>
      </c>
      <c r="F118" s="813"/>
      <c r="G118" s="813"/>
      <c r="H118" s="813"/>
      <c r="L118" s="28"/>
    </row>
    <row r="119" spans="2:63" s="1" customFormat="1" ht="6.95" customHeight="1">
      <c r="B119" s="28"/>
      <c r="L119" s="28"/>
    </row>
    <row r="120" spans="2:63" s="1" customFormat="1" ht="12" customHeight="1">
      <c r="B120" s="28"/>
      <c r="C120" s="25" t="s">
        <v>18</v>
      </c>
      <c r="F120" s="23" t="str">
        <f>F12</f>
        <v>Areál ČZU, p.č. 1627/1, Suchdol</v>
      </c>
      <c r="I120" s="25" t="s">
        <v>20</v>
      </c>
      <c r="J120" s="48">
        <f>IF(J12="","",J12)</f>
        <v>45909</v>
      </c>
      <c r="L120" s="28"/>
    </row>
    <row r="121" spans="2:63" s="1" customFormat="1" ht="6.95" customHeight="1">
      <c r="B121" s="28"/>
      <c r="L121" s="28"/>
    </row>
    <row r="122" spans="2:63" s="1" customFormat="1" ht="15.2" customHeight="1">
      <c r="B122" s="28"/>
      <c r="C122" s="25" t="s">
        <v>21</v>
      </c>
      <c r="F122" s="23" t="str">
        <f>E15</f>
        <v>ČZU v Praze, Kamýcká 129, P6</v>
      </c>
      <c r="I122" s="25" t="s">
        <v>27</v>
      </c>
      <c r="J122" s="26" t="str">
        <f>E21</f>
        <v>MJÖLKING s.r.o.</v>
      </c>
      <c r="L122" s="28"/>
    </row>
    <row r="123" spans="2:63" s="1" customFormat="1" ht="15.2" customHeight="1">
      <c r="B123" s="28"/>
      <c r="C123" s="25" t="s">
        <v>25</v>
      </c>
      <c r="F123" s="23" t="str">
        <f>IF(E18="","",E18)</f>
        <v xml:space="preserve"> </v>
      </c>
      <c r="I123" s="25" t="s">
        <v>30</v>
      </c>
      <c r="J123" s="26" t="str">
        <f>E24</f>
        <v>Ing. Martin Macoun</v>
      </c>
      <c r="L123" s="28"/>
    </row>
    <row r="124" spans="2:63" s="1" customFormat="1" ht="10.35" customHeight="1">
      <c r="B124" s="28"/>
      <c r="L124" s="28"/>
    </row>
    <row r="125" spans="2:63" s="10" customFormat="1" ht="29.25" customHeight="1">
      <c r="B125" s="117"/>
      <c r="C125" s="118" t="s">
        <v>180</v>
      </c>
      <c r="D125" s="119" t="s">
        <v>58</v>
      </c>
      <c r="E125" s="119" t="s">
        <v>54</v>
      </c>
      <c r="F125" s="119" t="s">
        <v>55</v>
      </c>
      <c r="G125" s="119" t="s">
        <v>181</v>
      </c>
      <c r="H125" s="119" t="s">
        <v>182</v>
      </c>
      <c r="I125" s="119" t="s">
        <v>183</v>
      </c>
      <c r="J125" s="120" t="s">
        <v>152</v>
      </c>
      <c r="K125" s="121" t="s">
        <v>184</v>
      </c>
      <c r="L125" s="117"/>
      <c r="M125" s="55" t="s">
        <v>1</v>
      </c>
      <c r="N125" s="56" t="s">
        <v>37</v>
      </c>
      <c r="O125" s="56" t="s">
        <v>185</v>
      </c>
      <c r="P125" s="56" t="s">
        <v>186</v>
      </c>
      <c r="Q125" s="56" t="s">
        <v>187</v>
      </c>
      <c r="R125" s="56" t="s">
        <v>188</v>
      </c>
      <c r="S125" s="56" t="s">
        <v>189</v>
      </c>
      <c r="T125" s="57" t="s">
        <v>190</v>
      </c>
    </row>
    <row r="126" spans="2:63" s="1" customFormat="1" ht="22.9" customHeight="1">
      <c r="B126" s="28"/>
      <c r="C126" s="60" t="s">
        <v>191</v>
      </c>
      <c r="J126" s="122">
        <f>BK126</f>
        <v>0</v>
      </c>
      <c r="L126" s="28"/>
      <c r="M126" s="58"/>
      <c r="N126" s="49"/>
      <c r="O126" s="49"/>
      <c r="P126" s="123">
        <f>P127</f>
        <v>21.276129999999998</v>
      </c>
      <c r="Q126" s="49"/>
      <c r="R126" s="123">
        <f>R127</f>
        <v>0.27434000000000003</v>
      </c>
      <c r="S126" s="49"/>
      <c r="T126" s="124">
        <f>T127</f>
        <v>0</v>
      </c>
      <c r="AT126" s="16" t="s">
        <v>72</v>
      </c>
      <c r="AU126" s="16" t="s">
        <v>154</v>
      </c>
      <c r="BK126" s="125">
        <f>BK127</f>
        <v>0</v>
      </c>
    </row>
    <row r="127" spans="2:63" s="11" customFormat="1" ht="25.9" customHeight="1">
      <c r="B127" s="126"/>
      <c r="D127" s="127" t="s">
        <v>72</v>
      </c>
      <c r="E127" s="128" t="s">
        <v>276</v>
      </c>
      <c r="F127" s="128" t="s">
        <v>277</v>
      </c>
      <c r="J127" s="129">
        <f>BK127</f>
        <v>0</v>
      </c>
      <c r="L127" s="126"/>
      <c r="M127" s="130"/>
      <c r="P127" s="131">
        <f>P128</f>
        <v>21.276129999999998</v>
      </c>
      <c r="R127" s="131">
        <f>R128</f>
        <v>0.27434000000000003</v>
      </c>
      <c r="T127" s="132">
        <f>T128</f>
        <v>0</v>
      </c>
      <c r="AR127" s="127" t="s">
        <v>83</v>
      </c>
      <c r="AT127" s="133" t="s">
        <v>72</v>
      </c>
      <c r="AU127" s="133" t="s">
        <v>73</v>
      </c>
      <c r="AY127" s="127" t="s">
        <v>194</v>
      </c>
      <c r="BK127" s="134">
        <f>BK128</f>
        <v>0</v>
      </c>
    </row>
    <row r="128" spans="2:63" s="11" customFormat="1" ht="22.9" customHeight="1">
      <c r="B128" s="126"/>
      <c r="D128" s="127" t="s">
        <v>72</v>
      </c>
      <c r="E128" s="135" t="s">
        <v>782</v>
      </c>
      <c r="F128" s="135" t="s">
        <v>783</v>
      </c>
      <c r="J128" s="136">
        <f>BK128</f>
        <v>0</v>
      </c>
      <c r="L128" s="126"/>
      <c r="M128" s="130"/>
      <c r="P128" s="131">
        <f>SUM(P129:P147)</f>
        <v>21.276129999999998</v>
      </c>
      <c r="R128" s="131">
        <f>SUM(R129:R147)</f>
        <v>0.27434000000000003</v>
      </c>
      <c r="T128" s="132">
        <f>SUM(T129:T147)</f>
        <v>0</v>
      </c>
      <c r="AR128" s="127" t="s">
        <v>83</v>
      </c>
      <c r="AT128" s="133" t="s">
        <v>72</v>
      </c>
      <c r="AU128" s="133" t="s">
        <v>81</v>
      </c>
      <c r="AY128" s="127" t="s">
        <v>194</v>
      </c>
      <c r="BK128" s="134">
        <f>SUM(BK129:BK147)</f>
        <v>0</v>
      </c>
    </row>
    <row r="129" spans="2:65" s="1" customFormat="1" ht="16.5" customHeight="1">
      <c r="B129" s="109"/>
      <c r="C129" s="137" t="s">
        <v>81</v>
      </c>
      <c r="D129" s="137" t="s">
        <v>197</v>
      </c>
      <c r="E129" s="138" t="s">
        <v>784</v>
      </c>
      <c r="F129" s="139" t="s">
        <v>785</v>
      </c>
      <c r="G129" s="140" t="s">
        <v>554</v>
      </c>
      <c r="H129" s="141">
        <v>4</v>
      </c>
      <c r="I129" s="142"/>
      <c r="J129" s="142">
        <f t="shared" ref="J129:J147" si="0">ROUND(I129*H129,2)</f>
        <v>0</v>
      </c>
      <c r="K129" s="143"/>
      <c r="L129" s="28"/>
      <c r="M129" s="144" t="s">
        <v>1</v>
      </c>
      <c r="N129" s="108" t="s">
        <v>38</v>
      </c>
      <c r="O129" s="145">
        <v>1.1000000000000001</v>
      </c>
      <c r="P129" s="145">
        <f t="shared" ref="P129:P147" si="1">O129*H129</f>
        <v>4.4000000000000004</v>
      </c>
      <c r="Q129" s="145">
        <v>4.2999999999999999E-4</v>
      </c>
      <c r="R129" s="145">
        <f t="shared" ref="R129:R147" si="2">Q129*H129</f>
        <v>1.72E-3</v>
      </c>
      <c r="S129" s="145">
        <v>0</v>
      </c>
      <c r="T129" s="146">
        <f t="shared" ref="T129:T147" si="3">S129*H129</f>
        <v>0</v>
      </c>
      <c r="AR129" s="147" t="s">
        <v>283</v>
      </c>
      <c r="AT129" s="147" t="s">
        <v>197</v>
      </c>
      <c r="AU129" s="147" t="s">
        <v>83</v>
      </c>
      <c r="AY129" s="16" t="s">
        <v>194</v>
      </c>
      <c r="BE129" s="148">
        <f t="shared" ref="BE129:BE147" si="4">IF(N129="základní",J129,0)</f>
        <v>0</v>
      </c>
      <c r="BF129" s="148">
        <f t="shared" ref="BF129:BF147" si="5">IF(N129="snížená",J129,0)</f>
        <v>0</v>
      </c>
      <c r="BG129" s="148">
        <f t="shared" ref="BG129:BG147" si="6">IF(N129="zákl. přenesená",J129,0)</f>
        <v>0</v>
      </c>
      <c r="BH129" s="148">
        <f t="shared" ref="BH129:BH147" si="7">IF(N129="sníž. přenesená",J129,0)</f>
        <v>0</v>
      </c>
      <c r="BI129" s="148">
        <f t="shared" ref="BI129:BI147" si="8">IF(N129="nulová",J129,0)</f>
        <v>0</v>
      </c>
      <c r="BJ129" s="16" t="s">
        <v>81</v>
      </c>
      <c r="BK129" s="148">
        <f t="shared" ref="BK129:BK147" si="9">ROUND(I129*H129,2)</f>
        <v>0</v>
      </c>
      <c r="BL129" s="16" t="s">
        <v>283</v>
      </c>
      <c r="BM129" s="147" t="s">
        <v>786</v>
      </c>
    </row>
    <row r="130" spans="2:65" s="1" customFormat="1" ht="24.2" customHeight="1">
      <c r="B130" s="109"/>
      <c r="C130" s="161" t="s">
        <v>83</v>
      </c>
      <c r="D130" s="161" t="s">
        <v>220</v>
      </c>
      <c r="E130" s="162" t="s">
        <v>787</v>
      </c>
      <c r="F130" s="163" t="s">
        <v>788</v>
      </c>
      <c r="G130" s="164" t="s">
        <v>554</v>
      </c>
      <c r="H130" s="165">
        <v>4</v>
      </c>
      <c r="I130" s="166"/>
      <c r="J130" s="166">
        <f t="shared" si="0"/>
        <v>0</v>
      </c>
      <c r="K130" s="167"/>
      <c r="L130" s="168"/>
      <c r="M130" s="169" t="s">
        <v>1</v>
      </c>
      <c r="N130" s="170" t="s">
        <v>38</v>
      </c>
      <c r="O130" s="145">
        <v>0</v>
      </c>
      <c r="P130" s="145">
        <f t="shared" si="1"/>
        <v>0</v>
      </c>
      <c r="Q130" s="145">
        <v>1.0200000000000001E-2</v>
      </c>
      <c r="R130" s="145">
        <f t="shared" si="2"/>
        <v>4.0800000000000003E-2</v>
      </c>
      <c r="S130" s="145">
        <v>0</v>
      </c>
      <c r="T130" s="146">
        <f t="shared" si="3"/>
        <v>0</v>
      </c>
      <c r="AR130" s="147" t="s">
        <v>289</v>
      </c>
      <c r="AT130" s="147" t="s">
        <v>220</v>
      </c>
      <c r="AU130" s="147" t="s">
        <v>83</v>
      </c>
      <c r="AY130" s="16" t="s">
        <v>194</v>
      </c>
      <c r="BE130" s="148">
        <f t="shared" si="4"/>
        <v>0</v>
      </c>
      <c r="BF130" s="148">
        <f t="shared" si="5"/>
        <v>0</v>
      </c>
      <c r="BG130" s="148">
        <f t="shared" si="6"/>
        <v>0</v>
      </c>
      <c r="BH130" s="148">
        <f t="shared" si="7"/>
        <v>0</v>
      </c>
      <c r="BI130" s="148">
        <f t="shared" si="8"/>
        <v>0</v>
      </c>
      <c r="BJ130" s="16" t="s">
        <v>81</v>
      </c>
      <c r="BK130" s="148">
        <f t="shared" si="9"/>
        <v>0</v>
      </c>
      <c r="BL130" s="16" t="s">
        <v>283</v>
      </c>
      <c r="BM130" s="147" t="s">
        <v>789</v>
      </c>
    </row>
    <row r="131" spans="2:65" s="1" customFormat="1" ht="21.75" customHeight="1">
      <c r="B131" s="109"/>
      <c r="C131" s="137" t="s">
        <v>120</v>
      </c>
      <c r="D131" s="137" t="s">
        <v>197</v>
      </c>
      <c r="E131" s="138" t="s">
        <v>790</v>
      </c>
      <c r="F131" s="139" t="s">
        <v>791</v>
      </c>
      <c r="G131" s="140" t="s">
        <v>554</v>
      </c>
      <c r="H131" s="141">
        <v>4</v>
      </c>
      <c r="I131" s="142"/>
      <c r="J131" s="142">
        <f t="shared" si="0"/>
        <v>0</v>
      </c>
      <c r="K131" s="143"/>
      <c r="L131" s="28"/>
      <c r="M131" s="144" t="s">
        <v>1</v>
      </c>
      <c r="N131" s="108" t="s">
        <v>38</v>
      </c>
      <c r="O131" s="145">
        <v>0.89900000000000002</v>
      </c>
      <c r="P131" s="145">
        <f t="shared" si="1"/>
        <v>3.5960000000000001</v>
      </c>
      <c r="Q131" s="145">
        <v>1.2700000000000001E-3</v>
      </c>
      <c r="R131" s="145">
        <f t="shared" si="2"/>
        <v>5.0800000000000003E-3</v>
      </c>
      <c r="S131" s="145">
        <v>0</v>
      </c>
      <c r="T131" s="146">
        <f t="shared" si="3"/>
        <v>0</v>
      </c>
      <c r="AR131" s="147" t="s">
        <v>283</v>
      </c>
      <c r="AT131" s="147" t="s">
        <v>197</v>
      </c>
      <c r="AU131" s="147" t="s">
        <v>83</v>
      </c>
      <c r="AY131" s="16" t="s">
        <v>194</v>
      </c>
      <c r="BE131" s="148">
        <f t="shared" si="4"/>
        <v>0</v>
      </c>
      <c r="BF131" s="148">
        <f t="shared" si="5"/>
        <v>0</v>
      </c>
      <c r="BG131" s="148">
        <f t="shared" si="6"/>
        <v>0</v>
      </c>
      <c r="BH131" s="148">
        <f t="shared" si="7"/>
        <v>0</v>
      </c>
      <c r="BI131" s="148">
        <f t="shared" si="8"/>
        <v>0</v>
      </c>
      <c r="BJ131" s="16" t="s">
        <v>81</v>
      </c>
      <c r="BK131" s="148">
        <f t="shared" si="9"/>
        <v>0</v>
      </c>
      <c r="BL131" s="16" t="s">
        <v>283</v>
      </c>
      <c r="BM131" s="147" t="s">
        <v>792</v>
      </c>
    </row>
    <row r="132" spans="2:65" s="1" customFormat="1" ht="24.2" customHeight="1">
      <c r="B132" s="109"/>
      <c r="C132" s="161" t="s">
        <v>201</v>
      </c>
      <c r="D132" s="161" t="s">
        <v>220</v>
      </c>
      <c r="E132" s="162" t="s">
        <v>793</v>
      </c>
      <c r="F132" s="163" t="s">
        <v>794</v>
      </c>
      <c r="G132" s="164" t="s">
        <v>554</v>
      </c>
      <c r="H132" s="165">
        <v>2</v>
      </c>
      <c r="I132" s="166"/>
      <c r="J132" s="166">
        <f t="shared" si="0"/>
        <v>0</v>
      </c>
      <c r="K132" s="167"/>
      <c r="L132" s="168"/>
      <c r="M132" s="169" t="s">
        <v>1</v>
      </c>
      <c r="N132" s="170" t="s">
        <v>38</v>
      </c>
      <c r="O132" s="145">
        <v>0</v>
      </c>
      <c r="P132" s="145">
        <f t="shared" si="1"/>
        <v>0</v>
      </c>
      <c r="Q132" s="145">
        <v>1.4999999999999999E-2</v>
      </c>
      <c r="R132" s="145">
        <f t="shared" si="2"/>
        <v>0.03</v>
      </c>
      <c r="S132" s="145">
        <v>0</v>
      </c>
      <c r="T132" s="146">
        <f t="shared" si="3"/>
        <v>0</v>
      </c>
      <c r="AR132" s="147" t="s">
        <v>289</v>
      </c>
      <c r="AT132" s="147" t="s">
        <v>220</v>
      </c>
      <c r="AU132" s="147" t="s">
        <v>83</v>
      </c>
      <c r="AY132" s="16" t="s">
        <v>194</v>
      </c>
      <c r="BE132" s="148">
        <f t="shared" si="4"/>
        <v>0</v>
      </c>
      <c r="BF132" s="148">
        <f t="shared" si="5"/>
        <v>0</v>
      </c>
      <c r="BG132" s="148">
        <f t="shared" si="6"/>
        <v>0</v>
      </c>
      <c r="BH132" s="148">
        <f t="shared" si="7"/>
        <v>0</v>
      </c>
      <c r="BI132" s="148">
        <f t="shared" si="8"/>
        <v>0</v>
      </c>
      <c r="BJ132" s="16" t="s">
        <v>81</v>
      </c>
      <c r="BK132" s="148">
        <f t="shared" si="9"/>
        <v>0</v>
      </c>
      <c r="BL132" s="16" t="s">
        <v>283</v>
      </c>
      <c r="BM132" s="147" t="s">
        <v>795</v>
      </c>
    </row>
    <row r="133" spans="2:65" s="1" customFormat="1" ht="21.75" customHeight="1">
      <c r="B133" s="109"/>
      <c r="C133" s="161" t="s">
        <v>195</v>
      </c>
      <c r="D133" s="161" t="s">
        <v>220</v>
      </c>
      <c r="E133" s="162" t="s">
        <v>796</v>
      </c>
      <c r="F133" s="163" t="s">
        <v>797</v>
      </c>
      <c r="G133" s="164" t="s">
        <v>554</v>
      </c>
      <c r="H133" s="165">
        <v>2</v>
      </c>
      <c r="I133" s="166"/>
      <c r="J133" s="166">
        <f t="shared" si="0"/>
        <v>0</v>
      </c>
      <c r="K133" s="167"/>
      <c r="L133" s="168"/>
      <c r="M133" s="169" t="s">
        <v>1</v>
      </c>
      <c r="N133" s="170" t="s">
        <v>38</v>
      </c>
      <c r="O133" s="145">
        <v>0</v>
      </c>
      <c r="P133" s="145">
        <f t="shared" si="1"/>
        <v>0</v>
      </c>
      <c r="Q133" s="145">
        <v>0.02</v>
      </c>
      <c r="R133" s="145">
        <f t="shared" si="2"/>
        <v>0.04</v>
      </c>
      <c r="S133" s="145">
        <v>0</v>
      </c>
      <c r="T133" s="146">
        <f t="shared" si="3"/>
        <v>0</v>
      </c>
      <c r="AR133" s="147" t="s">
        <v>289</v>
      </c>
      <c r="AT133" s="147" t="s">
        <v>220</v>
      </c>
      <c r="AU133" s="147" t="s">
        <v>83</v>
      </c>
      <c r="AY133" s="16" t="s">
        <v>194</v>
      </c>
      <c r="BE133" s="148">
        <f t="shared" si="4"/>
        <v>0</v>
      </c>
      <c r="BF133" s="148">
        <f t="shared" si="5"/>
        <v>0</v>
      </c>
      <c r="BG133" s="148">
        <f t="shared" si="6"/>
        <v>0</v>
      </c>
      <c r="BH133" s="148">
        <f t="shared" si="7"/>
        <v>0</v>
      </c>
      <c r="BI133" s="148">
        <f t="shared" si="8"/>
        <v>0</v>
      </c>
      <c r="BJ133" s="16" t="s">
        <v>81</v>
      </c>
      <c r="BK133" s="148">
        <f t="shared" si="9"/>
        <v>0</v>
      </c>
      <c r="BL133" s="16" t="s">
        <v>283</v>
      </c>
      <c r="BM133" s="147" t="s">
        <v>798</v>
      </c>
    </row>
    <row r="134" spans="2:65" s="1" customFormat="1" ht="16.5" customHeight="1">
      <c r="B134" s="109"/>
      <c r="C134" s="137" t="s">
        <v>226</v>
      </c>
      <c r="D134" s="137" t="s">
        <v>197</v>
      </c>
      <c r="E134" s="138" t="s">
        <v>799</v>
      </c>
      <c r="F134" s="139" t="s">
        <v>800</v>
      </c>
      <c r="G134" s="140" t="s">
        <v>436</v>
      </c>
      <c r="H134" s="141">
        <v>6</v>
      </c>
      <c r="I134" s="142"/>
      <c r="J134" s="142">
        <f t="shared" si="0"/>
        <v>0</v>
      </c>
      <c r="K134" s="143"/>
      <c r="L134" s="28"/>
      <c r="M134" s="144" t="s">
        <v>1</v>
      </c>
      <c r="N134" s="108" t="s">
        <v>38</v>
      </c>
      <c r="O134" s="145">
        <v>1.1000000000000001</v>
      </c>
      <c r="P134" s="145">
        <f t="shared" si="1"/>
        <v>6.6000000000000005</v>
      </c>
      <c r="Q134" s="145">
        <v>3.8300000000000001E-3</v>
      </c>
      <c r="R134" s="145">
        <f t="shared" si="2"/>
        <v>2.298E-2</v>
      </c>
      <c r="S134" s="145">
        <v>0</v>
      </c>
      <c r="T134" s="146">
        <f t="shared" si="3"/>
        <v>0</v>
      </c>
      <c r="AR134" s="147" t="s">
        <v>283</v>
      </c>
      <c r="AT134" s="147" t="s">
        <v>197</v>
      </c>
      <c r="AU134" s="147" t="s">
        <v>83</v>
      </c>
      <c r="AY134" s="16" t="s">
        <v>194</v>
      </c>
      <c r="BE134" s="148">
        <f t="shared" si="4"/>
        <v>0</v>
      </c>
      <c r="BF134" s="148">
        <f t="shared" si="5"/>
        <v>0</v>
      </c>
      <c r="BG134" s="148">
        <f t="shared" si="6"/>
        <v>0</v>
      </c>
      <c r="BH134" s="148">
        <f t="shared" si="7"/>
        <v>0</v>
      </c>
      <c r="BI134" s="148">
        <f t="shared" si="8"/>
        <v>0</v>
      </c>
      <c r="BJ134" s="16" t="s">
        <v>81</v>
      </c>
      <c r="BK134" s="148">
        <f t="shared" si="9"/>
        <v>0</v>
      </c>
      <c r="BL134" s="16" t="s">
        <v>283</v>
      </c>
      <c r="BM134" s="147" t="s">
        <v>801</v>
      </c>
    </row>
    <row r="135" spans="2:65" s="1" customFormat="1" ht="24.2" customHeight="1">
      <c r="B135" s="109"/>
      <c r="C135" s="161" t="s">
        <v>231</v>
      </c>
      <c r="D135" s="161" t="s">
        <v>220</v>
      </c>
      <c r="E135" s="162" t="s">
        <v>802</v>
      </c>
      <c r="F135" s="163" t="s">
        <v>803</v>
      </c>
      <c r="G135" s="164" t="s">
        <v>554</v>
      </c>
      <c r="H135" s="165">
        <v>2</v>
      </c>
      <c r="I135" s="166"/>
      <c r="J135" s="166">
        <f t="shared" si="0"/>
        <v>0</v>
      </c>
      <c r="K135" s="167"/>
      <c r="L135" s="168"/>
      <c r="M135" s="169" t="s">
        <v>1</v>
      </c>
      <c r="N135" s="170" t="s">
        <v>38</v>
      </c>
      <c r="O135" s="145">
        <v>0</v>
      </c>
      <c r="P135" s="145">
        <f t="shared" si="1"/>
        <v>0</v>
      </c>
      <c r="Q135" s="145">
        <v>8.0000000000000002E-3</v>
      </c>
      <c r="R135" s="145">
        <f t="shared" si="2"/>
        <v>1.6E-2</v>
      </c>
      <c r="S135" s="145">
        <v>0</v>
      </c>
      <c r="T135" s="146">
        <f t="shared" si="3"/>
        <v>0</v>
      </c>
      <c r="AR135" s="147" t="s">
        <v>289</v>
      </c>
      <c r="AT135" s="147" t="s">
        <v>220</v>
      </c>
      <c r="AU135" s="147" t="s">
        <v>83</v>
      </c>
      <c r="AY135" s="16" t="s">
        <v>194</v>
      </c>
      <c r="BE135" s="148">
        <f t="shared" si="4"/>
        <v>0</v>
      </c>
      <c r="BF135" s="148">
        <f t="shared" si="5"/>
        <v>0</v>
      </c>
      <c r="BG135" s="148">
        <f t="shared" si="6"/>
        <v>0</v>
      </c>
      <c r="BH135" s="148">
        <f t="shared" si="7"/>
        <v>0</v>
      </c>
      <c r="BI135" s="148">
        <f t="shared" si="8"/>
        <v>0</v>
      </c>
      <c r="BJ135" s="16" t="s">
        <v>81</v>
      </c>
      <c r="BK135" s="148">
        <f t="shared" si="9"/>
        <v>0</v>
      </c>
      <c r="BL135" s="16" t="s">
        <v>283</v>
      </c>
      <c r="BM135" s="147" t="s">
        <v>804</v>
      </c>
    </row>
    <row r="136" spans="2:65" s="1" customFormat="1" ht="16.5" customHeight="1">
      <c r="B136" s="109"/>
      <c r="C136" s="161" t="s">
        <v>223</v>
      </c>
      <c r="D136" s="161" t="s">
        <v>220</v>
      </c>
      <c r="E136" s="162" t="s">
        <v>805</v>
      </c>
      <c r="F136" s="163" t="s">
        <v>806</v>
      </c>
      <c r="G136" s="164" t="s">
        <v>554</v>
      </c>
      <c r="H136" s="165">
        <v>2</v>
      </c>
      <c r="I136" s="166"/>
      <c r="J136" s="166">
        <f t="shared" si="0"/>
        <v>0</v>
      </c>
      <c r="K136" s="167"/>
      <c r="L136" s="168"/>
      <c r="M136" s="169" t="s">
        <v>1</v>
      </c>
      <c r="N136" s="170" t="s">
        <v>38</v>
      </c>
      <c r="O136" s="145">
        <v>0</v>
      </c>
      <c r="P136" s="145">
        <f t="shared" si="1"/>
        <v>0</v>
      </c>
      <c r="Q136" s="145">
        <v>1.4999999999999999E-2</v>
      </c>
      <c r="R136" s="145">
        <f t="shared" si="2"/>
        <v>0.03</v>
      </c>
      <c r="S136" s="145">
        <v>0</v>
      </c>
      <c r="T136" s="146">
        <f t="shared" si="3"/>
        <v>0</v>
      </c>
      <c r="AR136" s="147" t="s">
        <v>289</v>
      </c>
      <c r="AT136" s="147" t="s">
        <v>220</v>
      </c>
      <c r="AU136" s="147" t="s">
        <v>83</v>
      </c>
      <c r="AY136" s="16" t="s">
        <v>194</v>
      </c>
      <c r="BE136" s="148">
        <f t="shared" si="4"/>
        <v>0</v>
      </c>
      <c r="BF136" s="148">
        <f t="shared" si="5"/>
        <v>0</v>
      </c>
      <c r="BG136" s="148">
        <f t="shared" si="6"/>
        <v>0</v>
      </c>
      <c r="BH136" s="148">
        <f t="shared" si="7"/>
        <v>0</v>
      </c>
      <c r="BI136" s="148">
        <f t="shared" si="8"/>
        <v>0</v>
      </c>
      <c r="BJ136" s="16" t="s">
        <v>81</v>
      </c>
      <c r="BK136" s="148">
        <f t="shared" si="9"/>
        <v>0</v>
      </c>
      <c r="BL136" s="16" t="s">
        <v>283</v>
      </c>
      <c r="BM136" s="147" t="s">
        <v>807</v>
      </c>
    </row>
    <row r="137" spans="2:65" s="1" customFormat="1" ht="16.5" customHeight="1">
      <c r="B137" s="109"/>
      <c r="C137" s="161" t="s">
        <v>244</v>
      </c>
      <c r="D137" s="161" t="s">
        <v>220</v>
      </c>
      <c r="E137" s="162" t="s">
        <v>808</v>
      </c>
      <c r="F137" s="163" t="s">
        <v>809</v>
      </c>
      <c r="G137" s="164" t="s">
        <v>554</v>
      </c>
      <c r="H137" s="165">
        <v>2</v>
      </c>
      <c r="I137" s="166"/>
      <c r="J137" s="166">
        <f t="shared" si="0"/>
        <v>0</v>
      </c>
      <c r="K137" s="167"/>
      <c r="L137" s="168"/>
      <c r="M137" s="169" t="s">
        <v>1</v>
      </c>
      <c r="N137" s="170" t="s">
        <v>38</v>
      </c>
      <c r="O137" s="145">
        <v>0</v>
      </c>
      <c r="P137" s="145">
        <f t="shared" si="1"/>
        <v>0</v>
      </c>
      <c r="Q137" s="145">
        <v>1.6E-2</v>
      </c>
      <c r="R137" s="145">
        <f t="shared" si="2"/>
        <v>3.2000000000000001E-2</v>
      </c>
      <c r="S137" s="145">
        <v>0</v>
      </c>
      <c r="T137" s="146">
        <f t="shared" si="3"/>
        <v>0</v>
      </c>
      <c r="AR137" s="147" t="s">
        <v>289</v>
      </c>
      <c r="AT137" s="147" t="s">
        <v>220</v>
      </c>
      <c r="AU137" s="147" t="s">
        <v>83</v>
      </c>
      <c r="AY137" s="16" t="s">
        <v>194</v>
      </c>
      <c r="BE137" s="148">
        <f t="shared" si="4"/>
        <v>0</v>
      </c>
      <c r="BF137" s="148">
        <f t="shared" si="5"/>
        <v>0</v>
      </c>
      <c r="BG137" s="148">
        <f t="shared" si="6"/>
        <v>0</v>
      </c>
      <c r="BH137" s="148">
        <f t="shared" si="7"/>
        <v>0</v>
      </c>
      <c r="BI137" s="148">
        <f t="shared" si="8"/>
        <v>0</v>
      </c>
      <c r="BJ137" s="16" t="s">
        <v>81</v>
      </c>
      <c r="BK137" s="148">
        <f t="shared" si="9"/>
        <v>0</v>
      </c>
      <c r="BL137" s="16" t="s">
        <v>283</v>
      </c>
      <c r="BM137" s="147" t="s">
        <v>810</v>
      </c>
    </row>
    <row r="138" spans="2:65" s="1" customFormat="1" ht="16.5" customHeight="1">
      <c r="B138" s="109"/>
      <c r="C138" s="137" t="s">
        <v>248</v>
      </c>
      <c r="D138" s="137" t="s">
        <v>197</v>
      </c>
      <c r="E138" s="138" t="s">
        <v>811</v>
      </c>
      <c r="F138" s="139" t="s">
        <v>812</v>
      </c>
      <c r="G138" s="140" t="s">
        <v>436</v>
      </c>
      <c r="H138" s="141">
        <v>2</v>
      </c>
      <c r="I138" s="142"/>
      <c r="J138" s="142">
        <f t="shared" si="0"/>
        <v>0</v>
      </c>
      <c r="K138" s="143"/>
      <c r="L138" s="28"/>
      <c r="M138" s="144" t="s">
        <v>1</v>
      </c>
      <c r="N138" s="108" t="s">
        <v>38</v>
      </c>
      <c r="O138" s="145">
        <v>1.5</v>
      </c>
      <c r="P138" s="145">
        <f t="shared" si="1"/>
        <v>3</v>
      </c>
      <c r="Q138" s="145">
        <v>1.14E-3</v>
      </c>
      <c r="R138" s="145">
        <f t="shared" si="2"/>
        <v>2.2799999999999999E-3</v>
      </c>
      <c r="S138" s="145">
        <v>0</v>
      </c>
      <c r="T138" s="146">
        <f t="shared" si="3"/>
        <v>0</v>
      </c>
      <c r="AR138" s="147" t="s">
        <v>283</v>
      </c>
      <c r="AT138" s="147" t="s">
        <v>197</v>
      </c>
      <c r="AU138" s="147" t="s">
        <v>83</v>
      </c>
      <c r="AY138" s="16" t="s">
        <v>194</v>
      </c>
      <c r="BE138" s="148">
        <f t="shared" si="4"/>
        <v>0</v>
      </c>
      <c r="BF138" s="148">
        <f t="shared" si="5"/>
        <v>0</v>
      </c>
      <c r="BG138" s="148">
        <f t="shared" si="6"/>
        <v>0</v>
      </c>
      <c r="BH138" s="148">
        <f t="shared" si="7"/>
        <v>0</v>
      </c>
      <c r="BI138" s="148">
        <f t="shared" si="8"/>
        <v>0</v>
      </c>
      <c r="BJ138" s="16" t="s">
        <v>81</v>
      </c>
      <c r="BK138" s="148">
        <f t="shared" si="9"/>
        <v>0</v>
      </c>
      <c r="BL138" s="16" t="s">
        <v>283</v>
      </c>
      <c r="BM138" s="147" t="s">
        <v>813</v>
      </c>
    </row>
    <row r="139" spans="2:65" s="1" customFormat="1" ht="16.5" customHeight="1">
      <c r="B139" s="109"/>
      <c r="C139" s="161" t="s">
        <v>256</v>
      </c>
      <c r="D139" s="161" t="s">
        <v>220</v>
      </c>
      <c r="E139" s="162" t="s">
        <v>814</v>
      </c>
      <c r="F139" s="163" t="s">
        <v>815</v>
      </c>
      <c r="G139" s="164" t="s">
        <v>554</v>
      </c>
      <c r="H139" s="165">
        <v>2</v>
      </c>
      <c r="I139" s="166"/>
      <c r="J139" s="166">
        <f t="shared" si="0"/>
        <v>0</v>
      </c>
      <c r="K139" s="167"/>
      <c r="L139" s="168"/>
      <c r="M139" s="169" t="s">
        <v>1</v>
      </c>
      <c r="N139" s="170" t="s">
        <v>38</v>
      </c>
      <c r="O139" s="145">
        <v>0</v>
      </c>
      <c r="P139" s="145">
        <f t="shared" si="1"/>
        <v>0</v>
      </c>
      <c r="Q139" s="145">
        <v>1.6199999999999999E-2</v>
      </c>
      <c r="R139" s="145">
        <f t="shared" si="2"/>
        <v>3.2399999999999998E-2</v>
      </c>
      <c r="S139" s="145">
        <v>0</v>
      </c>
      <c r="T139" s="146">
        <f t="shared" si="3"/>
        <v>0</v>
      </c>
      <c r="AR139" s="147" t="s">
        <v>289</v>
      </c>
      <c r="AT139" s="147" t="s">
        <v>220</v>
      </c>
      <c r="AU139" s="147" t="s">
        <v>83</v>
      </c>
      <c r="AY139" s="16" t="s">
        <v>194</v>
      </c>
      <c r="BE139" s="148">
        <f t="shared" si="4"/>
        <v>0</v>
      </c>
      <c r="BF139" s="148">
        <f t="shared" si="5"/>
        <v>0</v>
      </c>
      <c r="BG139" s="148">
        <f t="shared" si="6"/>
        <v>0</v>
      </c>
      <c r="BH139" s="148">
        <f t="shared" si="7"/>
        <v>0</v>
      </c>
      <c r="BI139" s="148">
        <f t="shared" si="8"/>
        <v>0</v>
      </c>
      <c r="BJ139" s="16" t="s">
        <v>81</v>
      </c>
      <c r="BK139" s="148">
        <f t="shared" si="9"/>
        <v>0</v>
      </c>
      <c r="BL139" s="16" t="s">
        <v>283</v>
      </c>
      <c r="BM139" s="147" t="s">
        <v>816</v>
      </c>
    </row>
    <row r="140" spans="2:65" s="1" customFormat="1" ht="16.5" customHeight="1">
      <c r="B140" s="109"/>
      <c r="C140" s="137" t="s">
        <v>8</v>
      </c>
      <c r="D140" s="137" t="s">
        <v>197</v>
      </c>
      <c r="E140" s="138" t="s">
        <v>817</v>
      </c>
      <c r="F140" s="139" t="s">
        <v>818</v>
      </c>
      <c r="G140" s="140" t="s">
        <v>554</v>
      </c>
      <c r="H140" s="141">
        <v>5</v>
      </c>
      <c r="I140" s="142"/>
      <c r="J140" s="142">
        <f t="shared" si="0"/>
        <v>0</v>
      </c>
      <c r="K140" s="143"/>
      <c r="L140" s="28"/>
      <c r="M140" s="144" t="s">
        <v>1</v>
      </c>
      <c r="N140" s="108" t="s">
        <v>38</v>
      </c>
      <c r="O140" s="145">
        <v>0.3</v>
      </c>
      <c r="P140" s="145">
        <f t="shared" si="1"/>
        <v>1.5</v>
      </c>
      <c r="Q140" s="145">
        <v>1.6000000000000001E-4</v>
      </c>
      <c r="R140" s="145">
        <f t="shared" si="2"/>
        <v>8.0000000000000004E-4</v>
      </c>
      <c r="S140" s="145">
        <v>0</v>
      </c>
      <c r="T140" s="146">
        <f t="shared" si="3"/>
        <v>0</v>
      </c>
      <c r="AR140" s="147" t="s">
        <v>283</v>
      </c>
      <c r="AT140" s="147" t="s">
        <v>197</v>
      </c>
      <c r="AU140" s="147" t="s">
        <v>83</v>
      </c>
      <c r="AY140" s="16" t="s">
        <v>194</v>
      </c>
      <c r="BE140" s="148">
        <f t="shared" si="4"/>
        <v>0</v>
      </c>
      <c r="BF140" s="148">
        <f t="shared" si="5"/>
        <v>0</v>
      </c>
      <c r="BG140" s="148">
        <f t="shared" si="6"/>
        <v>0</v>
      </c>
      <c r="BH140" s="148">
        <f t="shared" si="7"/>
        <v>0</v>
      </c>
      <c r="BI140" s="148">
        <f t="shared" si="8"/>
        <v>0</v>
      </c>
      <c r="BJ140" s="16" t="s">
        <v>81</v>
      </c>
      <c r="BK140" s="148">
        <f t="shared" si="9"/>
        <v>0</v>
      </c>
      <c r="BL140" s="16" t="s">
        <v>283</v>
      </c>
      <c r="BM140" s="147" t="s">
        <v>819</v>
      </c>
    </row>
    <row r="141" spans="2:65" s="1" customFormat="1" ht="24.2" customHeight="1">
      <c r="B141" s="109"/>
      <c r="C141" s="161" t="s">
        <v>266</v>
      </c>
      <c r="D141" s="161" t="s">
        <v>220</v>
      </c>
      <c r="E141" s="162" t="s">
        <v>820</v>
      </c>
      <c r="F141" s="163" t="s">
        <v>821</v>
      </c>
      <c r="G141" s="164" t="s">
        <v>554</v>
      </c>
      <c r="H141" s="165">
        <v>2</v>
      </c>
      <c r="I141" s="166"/>
      <c r="J141" s="166">
        <f t="shared" si="0"/>
        <v>0</v>
      </c>
      <c r="K141" s="167"/>
      <c r="L141" s="168"/>
      <c r="M141" s="169" t="s">
        <v>1</v>
      </c>
      <c r="N141" s="170" t="s">
        <v>38</v>
      </c>
      <c r="O141" s="145">
        <v>0</v>
      </c>
      <c r="P141" s="145">
        <f t="shared" si="1"/>
        <v>0</v>
      </c>
      <c r="Q141" s="145">
        <v>2E-3</v>
      </c>
      <c r="R141" s="145">
        <f t="shared" si="2"/>
        <v>4.0000000000000001E-3</v>
      </c>
      <c r="S141" s="145">
        <v>0</v>
      </c>
      <c r="T141" s="146">
        <f t="shared" si="3"/>
        <v>0</v>
      </c>
      <c r="AR141" s="147" t="s">
        <v>289</v>
      </c>
      <c r="AT141" s="147" t="s">
        <v>220</v>
      </c>
      <c r="AU141" s="147" t="s">
        <v>83</v>
      </c>
      <c r="AY141" s="16" t="s">
        <v>194</v>
      </c>
      <c r="BE141" s="148">
        <f t="shared" si="4"/>
        <v>0</v>
      </c>
      <c r="BF141" s="148">
        <f t="shared" si="5"/>
        <v>0</v>
      </c>
      <c r="BG141" s="148">
        <f t="shared" si="6"/>
        <v>0</v>
      </c>
      <c r="BH141" s="148">
        <f t="shared" si="7"/>
        <v>0</v>
      </c>
      <c r="BI141" s="148">
        <f t="shared" si="8"/>
        <v>0</v>
      </c>
      <c r="BJ141" s="16" t="s">
        <v>81</v>
      </c>
      <c r="BK141" s="148">
        <f t="shared" si="9"/>
        <v>0</v>
      </c>
      <c r="BL141" s="16" t="s">
        <v>283</v>
      </c>
      <c r="BM141" s="147" t="s">
        <v>822</v>
      </c>
    </row>
    <row r="142" spans="2:65" s="1" customFormat="1" ht="24.2" customHeight="1">
      <c r="B142" s="109"/>
      <c r="C142" s="161" t="s">
        <v>272</v>
      </c>
      <c r="D142" s="161" t="s">
        <v>220</v>
      </c>
      <c r="E142" s="162" t="s">
        <v>823</v>
      </c>
      <c r="F142" s="163" t="s">
        <v>824</v>
      </c>
      <c r="G142" s="164" t="s">
        <v>554</v>
      </c>
      <c r="H142" s="165">
        <v>1</v>
      </c>
      <c r="I142" s="166"/>
      <c r="J142" s="166">
        <f t="shared" si="0"/>
        <v>0</v>
      </c>
      <c r="K142" s="167"/>
      <c r="L142" s="168"/>
      <c r="M142" s="169" t="s">
        <v>1</v>
      </c>
      <c r="N142" s="170" t="s">
        <v>38</v>
      </c>
      <c r="O142" s="145">
        <v>0</v>
      </c>
      <c r="P142" s="145">
        <f t="shared" si="1"/>
        <v>0</v>
      </c>
      <c r="Q142" s="145">
        <v>1.8E-3</v>
      </c>
      <c r="R142" s="145">
        <f t="shared" si="2"/>
        <v>1.8E-3</v>
      </c>
      <c r="S142" s="145">
        <v>0</v>
      </c>
      <c r="T142" s="146">
        <f t="shared" si="3"/>
        <v>0</v>
      </c>
      <c r="AR142" s="147" t="s">
        <v>289</v>
      </c>
      <c r="AT142" s="147" t="s">
        <v>220</v>
      </c>
      <c r="AU142" s="147" t="s">
        <v>83</v>
      </c>
      <c r="AY142" s="16" t="s">
        <v>194</v>
      </c>
      <c r="BE142" s="148">
        <f t="shared" si="4"/>
        <v>0</v>
      </c>
      <c r="BF142" s="148">
        <f t="shared" si="5"/>
        <v>0</v>
      </c>
      <c r="BG142" s="148">
        <f t="shared" si="6"/>
        <v>0</v>
      </c>
      <c r="BH142" s="148">
        <f t="shared" si="7"/>
        <v>0</v>
      </c>
      <c r="BI142" s="148">
        <f t="shared" si="8"/>
        <v>0</v>
      </c>
      <c r="BJ142" s="16" t="s">
        <v>81</v>
      </c>
      <c r="BK142" s="148">
        <f t="shared" si="9"/>
        <v>0</v>
      </c>
      <c r="BL142" s="16" t="s">
        <v>283</v>
      </c>
      <c r="BM142" s="147" t="s">
        <v>825</v>
      </c>
    </row>
    <row r="143" spans="2:65" s="1" customFormat="1" ht="24.2" customHeight="1">
      <c r="B143" s="109"/>
      <c r="C143" s="161" t="s">
        <v>280</v>
      </c>
      <c r="D143" s="161" t="s">
        <v>220</v>
      </c>
      <c r="E143" s="162" t="s">
        <v>826</v>
      </c>
      <c r="F143" s="163" t="s">
        <v>827</v>
      </c>
      <c r="G143" s="164" t="s">
        <v>554</v>
      </c>
      <c r="H143" s="165">
        <v>2</v>
      </c>
      <c r="I143" s="166"/>
      <c r="J143" s="166">
        <f t="shared" si="0"/>
        <v>0</v>
      </c>
      <c r="K143" s="167"/>
      <c r="L143" s="168"/>
      <c r="M143" s="169" t="s">
        <v>1</v>
      </c>
      <c r="N143" s="170" t="s">
        <v>38</v>
      </c>
      <c r="O143" s="145">
        <v>0</v>
      </c>
      <c r="P143" s="145">
        <f t="shared" si="1"/>
        <v>0</v>
      </c>
      <c r="Q143" s="145">
        <v>5.0000000000000001E-3</v>
      </c>
      <c r="R143" s="145">
        <f t="shared" si="2"/>
        <v>0.01</v>
      </c>
      <c r="S143" s="145">
        <v>0</v>
      </c>
      <c r="T143" s="146">
        <f t="shared" si="3"/>
        <v>0</v>
      </c>
      <c r="AR143" s="147" t="s">
        <v>289</v>
      </c>
      <c r="AT143" s="147" t="s">
        <v>220</v>
      </c>
      <c r="AU143" s="147" t="s">
        <v>83</v>
      </c>
      <c r="AY143" s="16" t="s">
        <v>194</v>
      </c>
      <c r="BE143" s="148">
        <f t="shared" si="4"/>
        <v>0</v>
      </c>
      <c r="BF143" s="148">
        <f t="shared" si="5"/>
        <v>0</v>
      </c>
      <c r="BG143" s="148">
        <f t="shared" si="6"/>
        <v>0</v>
      </c>
      <c r="BH143" s="148">
        <f t="shared" si="7"/>
        <v>0</v>
      </c>
      <c r="BI143" s="148">
        <f t="shared" si="8"/>
        <v>0</v>
      </c>
      <c r="BJ143" s="16" t="s">
        <v>81</v>
      </c>
      <c r="BK143" s="148">
        <f t="shared" si="9"/>
        <v>0</v>
      </c>
      <c r="BL143" s="16" t="s">
        <v>283</v>
      </c>
      <c r="BM143" s="147" t="s">
        <v>828</v>
      </c>
    </row>
    <row r="144" spans="2:65" s="1" customFormat="1" ht="16.5" customHeight="1">
      <c r="B144" s="109"/>
      <c r="C144" s="137" t="s">
        <v>283</v>
      </c>
      <c r="D144" s="137" t="s">
        <v>197</v>
      </c>
      <c r="E144" s="138" t="s">
        <v>829</v>
      </c>
      <c r="F144" s="139" t="s">
        <v>830</v>
      </c>
      <c r="G144" s="140" t="s">
        <v>436</v>
      </c>
      <c r="H144" s="141">
        <v>2</v>
      </c>
      <c r="I144" s="142"/>
      <c r="J144" s="142">
        <f t="shared" si="0"/>
        <v>0</v>
      </c>
      <c r="K144" s="143"/>
      <c r="L144" s="28"/>
      <c r="M144" s="144" t="s">
        <v>1</v>
      </c>
      <c r="N144" s="108" t="s">
        <v>38</v>
      </c>
      <c r="O144" s="145">
        <v>0.44</v>
      </c>
      <c r="P144" s="145">
        <f t="shared" si="1"/>
        <v>0.88</v>
      </c>
      <c r="Q144" s="145">
        <v>4.4000000000000002E-4</v>
      </c>
      <c r="R144" s="145">
        <f t="shared" si="2"/>
        <v>8.8000000000000003E-4</v>
      </c>
      <c r="S144" s="145">
        <v>0</v>
      </c>
      <c r="T144" s="146">
        <f t="shared" si="3"/>
        <v>0</v>
      </c>
      <c r="AR144" s="147" t="s">
        <v>283</v>
      </c>
      <c r="AT144" s="147" t="s">
        <v>197</v>
      </c>
      <c r="AU144" s="147" t="s">
        <v>83</v>
      </c>
      <c r="AY144" s="16" t="s">
        <v>194</v>
      </c>
      <c r="BE144" s="148">
        <f t="shared" si="4"/>
        <v>0</v>
      </c>
      <c r="BF144" s="148">
        <f t="shared" si="5"/>
        <v>0</v>
      </c>
      <c r="BG144" s="148">
        <f t="shared" si="6"/>
        <v>0</v>
      </c>
      <c r="BH144" s="148">
        <f t="shared" si="7"/>
        <v>0</v>
      </c>
      <c r="BI144" s="148">
        <f t="shared" si="8"/>
        <v>0</v>
      </c>
      <c r="BJ144" s="16" t="s">
        <v>81</v>
      </c>
      <c r="BK144" s="148">
        <f t="shared" si="9"/>
        <v>0</v>
      </c>
      <c r="BL144" s="16" t="s">
        <v>283</v>
      </c>
      <c r="BM144" s="147" t="s">
        <v>831</v>
      </c>
    </row>
    <row r="145" spans="2:65" s="1" customFormat="1" ht="21.75" customHeight="1">
      <c r="B145" s="109"/>
      <c r="C145" s="161" t="s">
        <v>291</v>
      </c>
      <c r="D145" s="161" t="s">
        <v>220</v>
      </c>
      <c r="E145" s="162" t="s">
        <v>832</v>
      </c>
      <c r="F145" s="163" t="s">
        <v>833</v>
      </c>
      <c r="G145" s="164" t="s">
        <v>554</v>
      </c>
      <c r="H145" s="165">
        <v>2</v>
      </c>
      <c r="I145" s="166"/>
      <c r="J145" s="166">
        <f t="shared" si="0"/>
        <v>0</v>
      </c>
      <c r="K145" s="167"/>
      <c r="L145" s="168"/>
      <c r="M145" s="169" t="s">
        <v>1</v>
      </c>
      <c r="N145" s="170" t="s">
        <v>38</v>
      </c>
      <c r="O145" s="145">
        <v>0</v>
      </c>
      <c r="P145" s="145">
        <f t="shared" si="1"/>
        <v>0</v>
      </c>
      <c r="Q145" s="145">
        <v>1.8E-3</v>
      </c>
      <c r="R145" s="145">
        <f t="shared" si="2"/>
        <v>3.5999999999999999E-3</v>
      </c>
      <c r="S145" s="145">
        <v>0</v>
      </c>
      <c r="T145" s="146">
        <f t="shared" si="3"/>
        <v>0</v>
      </c>
      <c r="AR145" s="147" t="s">
        <v>289</v>
      </c>
      <c r="AT145" s="147" t="s">
        <v>220</v>
      </c>
      <c r="AU145" s="147" t="s">
        <v>83</v>
      </c>
      <c r="AY145" s="16" t="s">
        <v>194</v>
      </c>
      <c r="BE145" s="148">
        <f t="shared" si="4"/>
        <v>0</v>
      </c>
      <c r="BF145" s="148">
        <f t="shared" si="5"/>
        <v>0</v>
      </c>
      <c r="BG145" s="148">
        <f t="shared" si="6"/>
        <v>0</v>
      </c>
      <c r="BH145" s="148">
        <f t="shared" si="7"/>
        <v>0</v>
      </c>
      <c r="BI145" s="148">
        <f t="shared" si="8"/>
        <v>0</v>
      </c>
      <c r="BJ145" s="16" t="s">
        <v>81</v>
      </c>
      <c r="BK145" s="148">
        <f t="shared" si="9"/>
        <v>0</v>
      </c>
      <c r="BL145" s="16" t="s">
        <v>283</v>
      </c>
      <c r="BM145" s="147" t="s">
        <v>834</v>
      </c>
    </row>
    <row r="146" spans="2:65" s="1" customFormat="1" ht="24.2" customHeight="1">
      <c r="B146" s="109"/>
      <c r="C146" s="137" t="s">
        <v>295</v>
      </c>
      <c r="D146" s="137" t="s">
        <v>197</v>
      </c>
      <c r="E146" s="138" t="s">
        <v>835</v>
      </c>
      <c r="F146" s="139" t="s">
        <v>836</v>
      </c>
      <c r="G146" s="140" t="s">
        <v>251</v>
      </c>
      <c r="H146" s="141">
        <v>0.27400000000000002</v>
      </c>
      <c r="I146" s="142"/>
      <c r="J146" s="142">
        <f t="shared" si="0"/>
        <v>0</v>
      </c>
      <c r="K146" s="143"/>
      <c r="L146" s="28"/>
      <c r="M146" s="144" t="s">
        <v>1</v>
      </c>
      <c r="N146" s="108" t="s">
        <v>38</v>
      </c>
      <c r="O146" s="145">
        <v>4.218</v>
      </c>
      <c r="P146" s="145">
        <f t="shared" si="1"/>
        <v>1.155732</v>
      </c>
      <c r="Q146" s="145">
        <v>0</v>
      </c>
      <c r="R146" s="145">
        <f t="shared" si="2"/>
        <v>0</v>
      </c>
      <c r="S146" s="145">
        <v>0</v>
      </c>
      <c r="T146" s="146">
        <f t="shared" si="3"/>
        <v>0</v>
      </c>
      <c r="AR146" s="147" t="s">
        <v>283</v>
      </c>
      <c r="AT146" s="147" t="s">
        <v>197</v>
      </c>
      <c r="AU146" s="147" t="s">
        <v>83</v>
      </c>
      <c r="AY146" s="16" t="s">
        <v>194</v>
      </c>
      <c r="BE146" s="148">
        <f t="shared" si="4"/>
        <v>0</v>
      </c>
      <c r="BF146" s="148">
        <f t="shared" si="5"/>
        <v>0</v>
      </c>
      <c r="BG146" s="148">
        <f t="shared" si="6"/>
        <v>0</v>
      </c>
      <c r="BH146" s="148">
        <f t="shared" si="7"/>
        <v>0</v>
      </c>
      <c r="BI146" s="148">
        <f t="shared" si="8"/>
        <v>0</v>
      </c>
      <c r="BJ146" s="16" t="s">
        <v>81</v>
      </c>
      <c r="BK146" s="148">
        <f t="shared" si="9"/>
        <v>0</v>
      </c>
      <c r="BL146" s="16" t="s">
        <v>283</v>
      </c>
      <c r="BM146" s="147" t="s">
        <v>837</v>
      </c>
    </row>
    <row r="147" spans="2:65" s="1" customFormat="1" ht="33" customHeight="1">
      <c r="B147" s="109"/>
      <c r="C147" s="137" t="s">
        <v>301</v>
      </c>
      <c r="D147" s="137" t="s">
        <v>197</v>
      </c>
      <c r="E147" s="138" t="s">
        <v>838</v>
      </c>
      <c r="F147" s="139" t="s">
        <v>839</v>
      </c>
      <c r="G147" s="140" t="s">
        <v>251</v>
      </c>
      <c r="H147" s="141">
        <v>0.27400000000000002</v>
      </c>
      <c r="I147" s="142"/>
      <c r="J147" s="142">
        <f t="shared" si="0"/>
        <v>0</v>
      </c>
      <c r="K147" s="143"/>
      <c r="L147" s="28"/>
      <c r="M147" s="177" t="s">
        <v>1</v>
      </c>
      <c r="N147" s="178" t="s">
        <v>38</v>
      </c>
      <c r="O147" s="179">
        <v>0.52700000000000002</v>
      </c>
      <c r="P147" s="179">
        <f t="shared" si="1"/>
        <v>0.14439800000000003</v>
      </c>
      <c r="Q147" s="179">
        <v>0</v>
      </c>
      <c r="R147" s="179">
        <f t="shared" si="2"/>
        <v>0</v>
      </c>
      <c r="S147" s="179">
        <v>0</v>
      </c>
      <c r="T147" s="180">
        <f t="shared" si="3"/>
        <v>0</v>
      </c>
      <c r="AR147" s="147" t="s">
        <v>283</v>
      </c>
      <c r="AT147" s="147" t="s">
        <v>197</v>
      </c>
      <c r="AU147" s="147" t="s">
        <v>83</v>
      </c>
      <c r="AY147" s="16" t="s">
        <v>194</v>
      </c>
      <c r="BE147" s="148">
        <f t="shared" si="4"/>
        <v>0</v>
      </c>
      <c r="BF147" s="148">
        <f t="shared" si="5"/>
        <v>0</v>
      </c>
      <c r="BG147" s="148">
        <f t="shared" si="6"/>
        <v>0</v>
      </c>
      <c r="BH147" s="148">
        <f t="shared" si="7"/>
        <v>0</v>
      </c>
      <c r="BI147" s="148">
        <f t="shared" si="8"/>
        <v>0</v>
      </c>
      <c r="BJ147" s="16" t="s">
        <v>81</v>
      </c>
      <c r="BK147" s="148">
        <f t="shared" si="9"/>
        <v>0</v>
      </c>
      <c r="BL147" s="16" t="s">
        <v>283</v>
      </c>
      <c r="BM147" s="147" t="s">
        <v>840</v>
      </c>
    </row>
    <row r="148" spans="2:65" s="1" customFormat="1" ht="6.95" customHeight="1">
      <c r="B148" s="40"/>
      <c r="C148" s="41"/>
      <c r="D148" s="41"/>
      <c r="E148" s="41"/>
      <c r="F148" s="41"/>
      <c r="G148" s="41"/>
      <c r="H148" s="41"/>
      <c r="I148" s="41"/>
      <c r="J148" s="41"/>
      <c r="K148" s="41"/>
      <c r="L148" s="28"/>
    </row>
  </sheetData>
  <autoFilter ref="C125:K147" xr:uid="{00000000-0009-0000-0000-000005000000}"/>
  <mergeCells count="13">
    <mergeCell ref="E116:H116"/>
    <mergeCell ref="E118:H118"/>
    <mergeCell ref="L2:V2"/>
    <mergeCell ref="E87:H87"/>
    <mergeCell ref="D102:F102"/>
    <mergeCell ref="D103:F103"/>
    <mergeCell ref="D104:F104"/>
    <mergeCell ref="D105:F105"/>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BM141"/>
  <sheetViews>
    <sheetView showGridLines="0" topLeftCell="A85" workbookViewId="0">
      <selection activeCell="I123" sqref="I123"/>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801" t="s">
        <v>5</v>
      </c>
      <c r="M2" s="788"/>
      <c r="N2" s="788"/>
      <c r="O2" s="788"/>
      <c r="P2" s="788"/>
      <c r="Q2" s="788"/>
      <c r="R2" s="788"/>
      <c r="S2" s="788"/>
      <c r="T2" s="788"/>
      <c r="U2" s="788"/>
      <c r="V2" s="788"/>
      <c r="AT2" s="16" t="s">
        <v>98</v>
      </c>
    </row>
    <row r="3" spans="2:46" ht="6.95" customHeight="1">
      <c r="B3" s="17"/>
      <c r="C3" s="18"/>
      <c r="D3" s="18"/>
      <c r="E3" s="18"/>
      <c r="F3" s="18"/>
      <c r="G3" s="18"/>
      <c r="H3" s="18"/>
      <c r="I3" s="18"/>
      <c r="J3" s="18"/>
      <c r="K3" s="18"/>
      <c r="L3" s="19"/>
      <c r="AT3" s="16" t="s">
        <v>83</v>
      </c>
    </row>
    <row r="4" spans="2:46" ht="24.95" customHeight="1">
      <c r="B4" s="19"/>
      <c r="D4" s="20" t="s">
        <v>124</v>
      </c>
      <c r="L4" s="19"/>
      <c r="M4" s="81" t="s">
        <v>10</v>
      </c>
      <c r="AT4" s="16" t="s">
        <v>3</v>
      </c>
    </row>
    <row r="5" spans="2:46" ht="6.95" customHeight="1">
      <c r="B5" s="19"/>
      <c r="L5" s="19"/>
    </row>
    <row r="6" spans="2:46" ht="12" customHeight="1">
      <c r="B6" s="19"/>
      <c r="D6" s="25" t="s">
        <v>14</v>
      </c>
      <c r="L6" s="19"/>
    </row>
    <row r="7" spans="2:46" ht="16.5" customHeight="1">
      <c r="B7" s="19"/>
      <c r="E7" s="811" t="str">
        <f>'Rekapitulace stavby'!K6</f>
        <v>Výukový pavilon Lesovna</v>
      </c>
      <c r="F7" s="812"/>
      <c r="G7" s="812"/>
      <c r="H7" s="812"/>
      <c r="L7" s="19"/>
    </row>
    <row r="8" spans="2:46" s="1" customFormat="1" ht="12" customHeight="1">
      <c r="B8" s="28"/>
      <c r="D8" s="25" t="s">
        <v>137</v>
      </c>
      <c r="L8" s="28"/>
    </row>
    <row r="9" spans="2:46" s="1" customFormat="1" ht="16.5" customHeight="1">
      <c r="B9" s="28"/>
      <c r="E9" s="781" t="s">
        <v>841</v>
      </c>
      <c r="F9" s="813"/>
      <c r="G9" s="813"/>
      <c r="H9" s="813"/>
      <c r="L9" s="28"/>
    </row>
    <row r="10" spans="2:46" s="1" customFormat="1">
      <c r="B10" s="28"/>
      <c r="L10" s="28"/>
    </row>
    <row r="11" spans="2:46" s="1" customFormat="1" ht="12" customHeight="1">
      <c r="B11" s="28"/>
      <c r="D11" s="25" t="s">
        <v>16</v>
      </c>
      <c r="F11" s="23" t="s">
        <v>1</v>
      </c>
      <c r="I11" s="25" t="s">
        <v>17</v>
      </c>
      <c r="J11" s="23" t="s">
        <v>1</v>
      </c>
      <c r="L11" s="28"/>
    </row>
    <row r="12" spans="2:46" s="1" customFormat="1" ht="12" customHeight="1">
      <c r="B12" s="28"/>
      <c r="D12" s="25" t="s">
        <v>18</v>
      </c>
      <c r="F12" s="23" t="s">
        <v>19</v>
      </c>
      <c r="I12" s="25" t="s">
        <v>20</v>
      </c>
      <c r="J12" s="48">
        <f>'Rekapitulace stavby'!AN8</f>
        <v>45909</v>
      </c>
      <c r="L12" s="28"/>
    </row>
    <row r="13" spans="2:46" s="1" customFormat="1" ht="10.9" customHeight="1">
      <c r="B13" s="28"/>
      <c r="L13" s="28"/>
    </row>
    <row r="14" spans="2:46" s="1" customFormat="1" ht="12" customHeight="1">
      <c r="B14" s="28"/>
      <c r="D14" s="25" t="s">
        <v>21</v>
      </c>
      <c r="I14" s="25" t="s">
        <v>22</v>
      </c>
      <c r="J14" s="23" t="s">
        <v>1</v>
      </c>
      <c r="L14" s="28"/>
    </row>
    <row r="15" spans="2:46" s="1" customFormat="1" ht="18" customHeight="1">
      <c r="B15" s="28"/>
      <c r="E15" s="23" t="s">
        <v>23</v>
      </c>
      <c r="I15" s="25" t="s">
        <v>24</v>
      </c>
      <c r="J15" s="23" t="s">
        <v>1</v>
      </c>
      <c r="L15" s="28"/>
    </row>
    <row r="16" spans="2:46" s="1" customFormat="1" ht="6.95" customHeight="1">
      <c r="B16" s="28"/>
      <c r="L16" s="28"/>
    </row>
    <row r="17" spans="2:12" s="1" customFormat="1" ht="12" customHeight="1">
      <c r="B17" s="28"/>
      <c r="D17" s="25" t="s">
        <v>25</v>
      </c>
      <c r="I17" s="25" t="s">
        <v>22</v>
      </c>
      <c r="J17" s="23" t="str">
        <f>'Rekapitulace stavby'!AN13</f>
        <v/>
      </c>
      <c r="L17" s="28"/>
    </row>
    <row r="18" spans="2:12" s="1" customFormat="1" ht="18" customHeight="1">
      <c r="B18" s="28"/>
      <c r="E18" s="787" t="str">
        <f>'Rekapitulace stavby'!E14</f>
        <v xml:space="preserve"> </v>
      </c>
      <c r="F18" s="787"/>
      <c r="G18" s="787"/>
      <c r="H18" s="787"/>
      <c r="I18" s="25" t="s">
        <v>24</v>
      </c>
      <c r="J18" s="23" t="str">
        <f>'Rekapitulace stavby'!AN14</f>
        <v/>
      </c>
      <c r="L18" s="28"/>
    </row>
    <row r="19" spans="2:12" s="1" customFormat="1" ht="6.95" customHeight="1">
      <c r="B19" s="28"/>
      <c r="L19" s="28"/>
    </row>
    <row r="20" spans="2:12" s="1" customFormat="1" ht="12" customHeight="1">
      <c r="B20" s="28"/>
      <c r="D20" s="25" t="s">
        <v>27</v>
      </c>
      <c r="I20" s="25" t="s">
        <v>22</v>
      </c>
      <c r="J20" s="23" t="s">
        <v>1</v>
      </c>
      <c r="L20" s="28"/>
    </row>
    <row r="21" spans="2:12" s="1" customFormat="1" ht="18" customHeight="1">
      <c r="B21" s="28"/>
      <c r="E21" s="23" t="s">
        <v>28</v>
      </c>
      <c r="I21" s="25" t="s">
        <v>24</v>
      </c>
      <c r="J21" s="23" t="s">
        <v>1</v>
      </c>
      <c r="L21" s="28"/>
    </row>
    <row r="22" spans="2:12" s="1" customFormat="1" ht="6.95" customHeight="1">
      <c r="B22" s="28"/>
      <c r="L22" s="28"/>
    </row>
    <row r="23" spans="2:12" s="1" customFormat="1" ht="12" customHeight="1">
      <c r="B23" s="28"/>
      <c r="D23" s="25" t="s">
        <v>30</v>
      </c>
      <c r="I23" s="25" t="s">
        <v>22</v>
      </c>
      <c r="J23" s="23" t="s">
        <v>1</v>
      </c>
      <c r="L23" s="28"/>
    </row>
    <row r="24" spans="2:12" s="1" customFormat="1" ht="18" customHeight="1">
      <c r="B24" s="28"/>
      <c r="E24" s="23" t="s">
        <v>31</v>
      </c>
      <c r="I24" s="25" t="s">
        <v>24</v>
      </c>
      <c r="J24" s="23" t="s">
        <v>1</v>
      </c>
      <c r="L24" s="28"/>
    </row>
    <row r="25" spans="2:12" s="1" customFormat="1" ht="6.95" customHeight="1">
      <c r="B25" s="28"/>
      <c r="L25" s="28"/>
    </row>
    <row r="26" spans="2:12" s="1" customFormat="1" ht="12" customHeight="1">
      <c r="B26" s="28"/>
      <c r="D26" s="25" t="s">
        <v>32</v>
      </c>
      <c r="L26" s="28"/>
    </row>
    <row r="27" spans="2:12" s="7" customFormat="1" ht="16.5" customHeight="1">
      <c r="B27" s="82"/>
      <c r="E27" s="790" t="s">
        <v>1</v>
      </c>
      <c r="F27" s="790"/>
      <c r="G27" s="790"/>
      <c r="H27" s="790"/>
      <c r="L27" s="82"/>
    </row>
    <row r="28" spans="2:12" s="1" customFormat="1" ht="6.95" customHeight="1">
      <c r="B28" s="28"/>
      <c r="L28" s="28"/>
    </row>
    <row r="29" spans="2:12" s="1" customFormat="1" ht="6.95" customHeight="1">
      <c r="B29" s="28"/>
      <c r="D29" s="49"/>
      <c r="E29" s="49"/>
      <c r="F29" s="49"/>
      <c r="G29" s="49"/>
      <c r="H29" s="49"/>
      <c r="I29" s="49"/>
      <c r="J29" s="49"/>
      <c r="K29" s="49"/>
      <c r="L29" s="28"/>
    </row>
    <row r="30" spans="2:12" s="1" customFormat="1" ht="14.45" customHeight="1">
      <c r="B30" s="28"/>
      <c r="D30" s="23" t="s">
        <v>148</v>
      </c>
      <c r="J30" s="83">
        <f>J96</f>
        <v>0</v>
      </c>
      <c r="L30" s="28"/>
    </row>
    <row r="31" spans="2:12" s="1" customFormat="1" ht="14.45" customHeight="1">
      <c r="B31" s="28"/>
      <c r="D31" s="84" t="s">
        <v>149</v>
      </c>
      <c r="J31" s="83">
        <f>J100</f>
        <v>0</v>
      </c>
      <c r="L31" s="28"/>
    </row>
    <row r="32" spans="2:12" s="1" customFormat="1" ht="25.35" customHeight="1">
      <c r="B32" s="28"/>
      <c r="D32" s="85" t="s">
        <v>33</v>
      </c>
      <c r="J32" s="62">
        <f>ROUND(J30 + J31, 2)</f>
        <v>0</v>
      </c>
      <c r="L32" s="28"/>
    </row>
    <row r="33" spans="2:12" s="1" customFormat="1" ht="6.95" customHeight="1">
      <c r="B33" s="28"/>
      <c r="D33" s="49"/>
      <c r="E33" s="49"/>
      <c r="F33" s="49"/>
      <c r="G33" s="49"/>
      <c r="H33" s="49"/>
      <c r="I33" s="49"/>
      <c r="J33" s="49"/>
      <c r="K33" s="49"/>
      <c r="L33" s="28"/>
    </row>
    <row r="34" spans="2:12" s="1" customFormat="1" ht="14.45" customHeight="1">
      <c r="B34" s="28"/>
      <c r="F34" s="31" t="s">
        <v>35</v>
      </c>
      <c r="I34" s="31" t="s">
        <v>34</v>
      </c>
      <c r="J34" s="31" t="s">
        <v>36</v>
      </c>
      <c r="L34" s="28"/>
    </row>
    <row r="35" spans="2:12" s="1" customFormat="1" ht="14.45" customHeight="1">
      <c r="B35" s="28"/>
      <c r="D35" s="51" t="s">
        <v>37</v>
      </c>
      <c r="E35" s="25" t="s">
        <v>38</v>
      </c>
      <c r="F35" s="86">
        <f>ROUND((SUM(BE100:BE101) + SUM(BE121:BE140)),  2)</f>
        <v>0</v>
      </c>
      <c r="I35" s="87">
        <v>0.21</v>
      </c>
      <c r="J35" s="86">
        <f>ROUND(((SUM(BE100:BE101) + SUM(BE121:BE140))*I35),  2)</f>
        <v>0</v>
      </c>
      <c r="L35" s="28"/>
    </row>
    <row r="36" spans="2:12" s="1" customFormat="1" ht="14.45" customHeight="1">
      <c r="B36" s="28"/>
      <c r="E36" s="25" t="s">
        <v>39</v>
      </c>
      <c r="F36" s="86">
        <f>ROUND((SUM(BF100:BF101) + SUM(BF121:BF140)),  2)</f>
        <v>0</v>
      </c>
      <c r="I36" s="87">
        <v>0.12</v>
      </c>
      <c r="J36" s="86">
        <f>ROUND(((SUM(BF100:BF101) + SUM(BF121:BF140))*I36),  2)</f>
        <v>0</v>
      </c>
      <c r="L36" s="28"/>
    </row>
    <row r="37" spans="2:12" s="1" customFormat="1" ht="14.45" hidden="1" customHeight="1">
      <c r="B37" s="28"/>
      <c r="E37" s="25" t="s">
        <v>40</v>
      </c>
      <c r="F37" s="86">
        <f>ROUND((SUM(BG100:BG101) + SUM(BG121:BG140)),  2)</f>
        <v>0</v>
      </c>
      <c r="I37" s="87">
        <v>0.21</v>
      </c>
      <c r="J37" s="86">
        <f>0</f>
        <v>0</v>
      </c>
      <c r="L37" s="28"/>
    </row>
    <row r="38" spans="2:12" s="1" customFormat="1" ht="14.45" hidden="1" customHeight="1">
      <c r="B38" s="28"/>
      <c r="E38" s="25" t="s">
        <v>41</v>
      </c>
      <c r="F38" s="86">
        <f>ROUND((SUM(BH100:BH101) + SUM(BH121:BH140)),  2)</f>
        <v>0</v>
      </c>
      <c r="I38" s="87">
        <v>0.12</v>
      </c>
      <c r="J38" s="86">
        <f>0</f>
        <v>0</v>
      </c>
      <c r="L38" s="28"/>
    </row>
    <row r="39" spans="2:12" s="1" customFormat="1" ht="14.45" hidden="1" customHeight="1">
      <c r="B39" s="28"/>
      <c r="E39" s="25" t="s">
        <v>42</v>
      </c>
      <c r="F39" s="86">
        <f>ROUND((SUM(BI100:BI101) + SUM(BI121:BI140)),  2)</f>
        <v>0</v>
      </c>
      <c r="I39" s="87">
        <v>0</v>
      </c>
      <c r="J39" s="86">
        <f>0</f>
        <v>0</v>
      </c>
      <c r="L39" s="28"/>
    </row>
    <row r="40" spans="2:12" s="1" customFormat="1" ht="6.95" customHeight="1">
      <c r="B40" s="28"/>
      <c r="L40" s="28"/>
    </row>
    <row r="41" spans="2:12" s="1" customFormat="1" ht="25.35" customHeight="1">
      <c r="B41" s="28"/>
      <c r="C41" s="88"/>
      <c r="D41" s="89" t="s">
        <v>43</v>
      </c>
      <c r="E41" s="53"/>
      <c r="F41" s="53"/>
      <c r="G41" s="90" t="s">
        <v>44</v>
      </c>
      <c r="H41" s="91" t="s">
        <v>45</v>
      </c>
      <c r="I41" s="53"/>
      <c r="J41" s="92">
        <f>SUM(J32:J39)</f>
        <v>0</v>
      </c>
      <c r="K41" s="93"/>
      <c r="L41" s="28"/>
    </row>
    <row r="42" spans="2:12" s="1" customFormat="1" ht="14.45" customHeight="1">
      <c r="B42" s="28"/>
      <c r="L42" s="28"/>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28"/>
      <c r="D50" s="37" t="s">
        <v>46</v>
      </c>
      <c r="E50" s="38"/>
      <c r="F50" s="38"/>
      <c r="G50" s="37" t="s">
        <v>47</v>
      </c>
      <c r="H50" s="38"/>
      <c r="I50" s="38"/>
      <c r="J50" s="38"/>
      <c r="K50" s="38"/>
      <c r="L50" s="28"/>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2.75">
      <c r="B61" s="28"/>
      <c r="D61" s="39" t="s">
        <v>48</v>
      </c>
      <c r="E61" s="30"/>
      <c r="F61" s="94" t="s">
        <v>49</v>
      </c>
      <c r="G61" s="39" t="s">
        <v>48</v>
      </c>
      <c r="H61" s="30"/>
      <c r="I61" s="30"/>
      <c r="J61" s="95" t="s">
        <v>49</v>
      </c>
      <c r="K61" s="30"/>
      <c r="L61" s="28"/>
    </row>
    <row r="62" spans="2:12">
      <c r="B62" s="19"/>
      <c r="L62" s="19"/>
    </row>
    <row r="63" spans="2:12">
      <c r="B63" s="19"/>
      <c r="L63" s="19"/>
    </row>
    <row r="64" spans="2:12">
      <c r="B64" s="19"/>
      <c r="L64" s="19"/>
    </row>
    <row r="65" spans="2:12" s="1" customFormat="1" ht="12.75">
      <c r="B65" s="28"/>
      <c r="D65" s="37" t="s">
        <v>50</v>
      </c>
      <c r="E65" s="38"/>
      <c r="F65" s="38"/>
      <c r="G65" s="37" t="s">
        <v>51</v>
      </c>
      <c r="H65" s="38"/>
      <c r="I65" s="38"/>
      <c r="J65" s="38"/>
      <c r="K65" s="38"/>
      <c r="L65" s="28"/>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2.75">
      <c r="B76" s="28"/>
      <c r="D76" s="39" t="s">
        <v>48</v>
      </c>
      <c r="E76" s="30"/>
      <c r="F76" s="94" t="s">
        <v>49</v>
      </c>
      <c r="G76" s="39" t="s">
        <v>48</v>
      </c>
      <c r="H76" s="30"/>
      <c r="I76" s="30"/>
      <c r="J76" s="95" t="s">
        <v>49</v>
      </c>
      <c r="K76" s="30"/>
      <c r="L76" s="28"/>
    </row>
    <row r="77" spans="2:12" s="1" customFormat="1" ht="14.45" customHeight="1">
      <c r="B77" s="40"/>
      <c r="C77" s="41"/>
      <c r="D77" s="41"/>
      <c r="E77" s="41"/>
      <c r="F77" s="41"/>
      <c r="G77" s="41"/>
      <c r="H77" s="41"/>
      <c r="I77" s="41"/>
      <c r="J77" s="41"/>
      <c r="K77" s="41"/>
      <c r="L77" s="28"/>
    </row>
    <row r="81" spans="2:47" s="1" customFormat="1" ht="6.95" customHeight="1">
      <c r="B81" s="42"/>
      <c r="C81" s="43"/>
      <c r="D81" s="43"/>
      <c r="E81" s="43"/>
      <c r="F81" s="43"/>
      <c r="G81" s="43"/>
      <c r="H81" s="43"/>
      <c r="I81" s="43"/>
      <c r="J81" s="43"/>
      <c r="K81" s="43"/>
      <c r="L81" s="28"/>
    </row>
    <row r="82" spans="2:47" s="1" customFormat="1" ht="24.95" customHeight="1">
      <c r="B82" s="28"/>
      <c r="C82" s="20" t="s">
        <v>150</v>
      </c>
      <c r="L82" s="28"/>
    </row>
    <row r="83" spans="2:47" s="1" customFormat="1" ht="6.95" customHeight="1">
      <c r="B83" s="28"/>
      <c r="L83" s="28"/>
    </row>
    <row r="84" spans="2:47" s="1" customFormat="1" ht="12" customHeight="1">
      <c r="B84" s="28"/>
      <c r="C84" s="25" t="s">
        <v>14</v>
      </c>
      <c r="L84" s="28"/>
    </row>
    <row r="85" spans="2:47" s="1" customFormat="1" ht="16.5" customHeight="1">
      <c r="B85" s="28"/>
      <c r="E85" s="811" t="str">
        <f>E7</f>
        <v>Výukový pavilon Lesovna</v>
      </c>
      <c r="F85" s="812"/>
      <c r="G85" s="812"/>
      <c r="H85" s="812"/>
      <c r="L85" s="28"/>
    </row>
    <row r="86" spans="2:47" s="1" customFormat="1" ht="12" customHeight="1">
      <c r="B86" s="28"/>
      <c r="C86" s="25" t="s">
        <v>137</v>
      </c>
      <c r="L86" s="28"/>
    </row>
    <row r="87" spans="2:47" s="1" customFormat="1" ht="16.5" customHeight="1">
      <c r="B87" s="28"/>
      <c r="E87" s="781" t="str">
        <f>E9</f>
        <v>202504G - 07-Ostatní</v>
      </c>
      <c r="F87" s="813"/>
      <c r="G87" s="813"/>
      <c r="H87" s="813"/>
      <c r="L87" s="28"/>
    </row>
    <row r="88" spans="2:47" s="1" customFormat="1" ht="6.95" customHeight="1">
      <c r="B88" s="28"/>
      <c r="L88" s="28"/>
    </row>
    <row r="89" spans="2:47" s="1" customFormat="1" ht="12" customHeight="1">
      <c r="B89" s="28"/>
      <c r="C89" s="25" t="s">
        <v>18</v>
      </c>
      <c r="F89" s="23" t="str">
        <f>F12</f>
        <v>Areál ČZU, p.č. 1627/1, Suchdol</v>
      </c>
      <c r="I89" s="25" t="s">
        <v>20</v>
      </c>
      <c r="J89" s="48">
        <f>IF(J12="","",J12)</f>
        <v>45909</v>
      </c>
      <c r="L89" s="28"/>
    </row>
    <row r="90" spans="2:47" s="1" customFormat="1" ht="6.95" customHeight="1">
      <c r="B90" s="28"/>
      <c r="L90" s="28"/>
    </row>
    <row r="91" spans="2:47" s="1" customFormat="1" ht="15.2" customHeight="1">
      <c r="B91" s="28"/>
      <c r="C91" s="25" t="s">
        <v>21</v>
      </c>
      <c r="F91" s="23" t="str">
        <f>E15</f>
        <v>ČZU v Praze, Kamýcká 129, P6</v>
      </c>
      <c r="I91" s="25" t="s">
        <v>27</v>
      </c>
      <c r="J91" s="26" t="str">
        <f>E21</f>
        <v>MJÖLKING s.r.o.</v>
      </c>
      <c r="L91" s="28"/>
    </row>
    <row r="92" spans="2:47" s="1" customFormat="1" ht="15.2" customHeight="1">
      <c r="B92" s="28"/>
      <c r="C92" s="25" t="s">
        <v>25</v>
      </c>
      <c r="F92" s="23" t="str">
        <f>IF(E18="","",E18)</f>
        <v xml:space="preserve"> </v>
      </c>
      <c r="I92" s="25" t="s">
        <v>30</v>
      </c>
      <c r="J92" s="26" t="str">
        <f>E24</f>
        <v>Ing. Martin Macoun</v>
      </c>
      <c r="L92" s="28"/>
    </row>
    <row r="93" spans="2:47" s="1" customFormat="1" ht="10.35" customHeight="1">
      <c r="B93" s="28"/>
      <c r="L93" s="28"/>
    </row>
    <row r="94" spans="2:47" s="1" customFormat="1" ht="29.25" customHeight="1">
      <c r="B94" s="28"/>
      <c r="C94" s="96" t="s">
        <v>151</v>
      </c>
      <c r="D94" s="88"/>
      <c r="E94" s="88"/>
      <c r="F94" s="88"/>
      <c r="G94" s="88"/>
      <c r="H94" s="88"/>
      <c r="I94" s="88"/>
      <c r="J94" s="97" t="s">
        <v>152</v>
      </c>
      <c r="K94" s="88"/>
      <c r="L94" s="28"/>
    </row>
    <row r="95" spans="2:47" s="1" customFormat="1" ht="10.35" customHeight="1">
      <c r="B95" s="28"/>
      <c r="L95" s="28"/>
    </row>
    <row r="96" spans="2:47" s="1" customFormat="1" ht="22.9" customHeight="1">
      <c r="B96" s="28"/>
      <c r="C96" s="98" t="s">
        <v>153</v>
      </c>
      <c r="J96" s="62">
        <f>J121</f>
        <v>0</v>
      </c>
      <c r="L96" s="28"/>
      <c r="AU96" s="16" t="s">
        <v>154</v>
      </c>
    </row>
    <row r="97" spans="2:14" s="8" customFormat="1" ht="24.95" customHeight="1">
      <c r="B97" s="99"/>
      <c r="D97" s="100" t="s">
        <v>171</v>
      </c>
      <c r="E97" s="101"/>
      <c r="F97" s="101"/>
      <c r="G97" s="101"/>
      <c r="H97" s="101"/>
      <c r="I97" s="101"/>
      <c r="J97" s="102">
        <f>J122</f>
        <v>0</v>
      </c>
      <c r="L97" s="99"/>
    </row>
    <row r="98" spans="2:14" s="1" customFormat="1" ht="21.75" customHeight="1">
      <c r="B98" s="28"/>
      <c r="L98" s="28"/>
    </row>
    <row r="99" spans="2:14" s="1" customFormat="1" ht="6.95" customHeight="1">
      <c r="B99" s="28"/>
      <c r="L99" s="28"/>
    </row>
    <row r="100" spans="2:14" s="1" customFormat="1" ht="29.25" customHeight="1">
      <c r="B100" s="28"/>
      <c r="C100" s="98" t="s">
        <v>172</v>
      </c>
      <c r="J100" s="107">
        <v>0</v>
      </c>
      <c r="L100" s="28"/>
      <c r="N100" s="108" t="s">
        <v>37</v>
      </c>
    </row>
    <row r="101" spans="2:14" s="1" customFormat="1" ht="18" customHeight="1">
      <c r="B101" s="28"/>
      <c r="L101" s="28"/>
    </row>
    <row r="102" spans="2:14" s="1" customFormat="1" ht="29.25" customHeight="1">
      <c r="B102" s="28"/>
      <c r="C102" s="115" t="s">
        <v>178</v>
      </c>
      <c r="D102" s="88"/>
      <c r="E102" s="88"/>
      <c r="F102" s="88"/>
      <c r="G102" s="88"/>
      <c r="H102" s="88"/>
      <c r="I102" s="88"/>
      <c r="J102" s="116">
        <f>ROUND(J96+J100,2)</f>
        <v>0</v>
      </c>
      <c r="K102" s="88"/>
      <c r="L102" s="28"/>
    </row>
    <row r="103" spans="2:14" s="1" customFormat="1" ht="6.95" customHeight="1">
      <c r="B103" s="40"/>
      <c r="C103" s="41"/>
      <c r="D103" s="41"/>
      <c r="E103" s="41"/>
      <c r="F103" s="41"/>
      <c r="G103" s="41"/>
      <c r="H103" s="41"/>
      <c r="I103" s="41"/>
      <c r="J103" s="41"/>
      <c r="K103" s="41"/>
      <c r="L103" s="28"/>
    </row>
    <row r="107" spans="2:14" s="1" customFormat="1" ht="6.95" customHeight="1">
      <c r="B107" s="42"/>
      <c r="C107" s="43"/>
      <c r="D107" s="43"/>
      <c r="E107" s="43"/>
      <c r="F107" s="43"/>
      <c r="G107" s="43"/>
      <c r="H107" s="43"/>
      <c r="I107" s="43"/>
      <c r="J107" s="43"/>
      <c r="K107" s="43"/>
      <c r="L107" s="28"/>
    </row>
    <row r="108" spans="2:14" s="1" customFormat="1" ht="24.95" customHeight="1">
      <c r="B108" s="28"/>
      <c r="C108" s="20" t="s">
        <v>179</v>
      </c>
      <c r="L108" s="28"/>
    </row>
    <row r="109" spans="2:14" s="1" customFormat="1" ht="6.95" customHeight="1">
      <c r="B109" s="28"/>
      <c r="L109" s="28"/>
    </row>
    <row r="110" spans="2:14" s="1" customFormat="1" ht="12" customHeight="1">
      <c r="B110" s="28"/>
      <c r="C110" s="25" t="s">
        <v>14</v>
      </c>
      <c r="L110" s="28"/>
    </row>
    <row r="111" spans="2:14" s="1" customFormat="1" ht="16.5" customHeight="1">
      <c r="B111" s="28"/>
      <c r="E111" s="811" t="str">
        <f>E7</f>
        <v>Výukový pavilon Lesovna</v>
      </c>
      <c r="F111" s="812"/>
      <c r="G111" s="812"/>
      <c r="H111" s="812"/>
      <c r="L111" s="28"/>
    </row>
    <row r="112" spans="2:14" s="1" customFormat="1" ht="12" customHeight="1">
      <c r="B112" s="28"/>
      <c r="C112" s="25" t="s">
        <v>137</v>
      </c>
      <c r="L112" s="28"/>
    </row>
    <row r="113" spans="2:65" s="1" customFormat="1" ht="16.5" customHeight="1">
      <c r="B113" s="28"/>
      <c r="E113" s="781" t="str">
        <f>E9</f>
        <v>202504G - 07-Ostatní</v>
      </c>
      <c r="F113" s="813"/>
      <c r="G113" s="813"/>
      <c r="H113" s="813"/>
      <c r="L113" s="28"/>
    </row>
    <row r="114" spans="2:65" s="1" customFormat="1" ht="6.95" customHeight="1">
      <c r="B114" s="28"/>
      <c r="L114" s="28"/>
    </row>
    <row r="115" spans="2:65" s="1" customFormat="1" ht="12" customHeight="1">
      <c r="B115" s="28"/>
      <c r="C115" s="25" t="s">
        <v>18</v>
      </c>
      <c r="F115" s="23" t="str">
        <f>F12</f>
        <v>Areál ČZU, p.č. 1627/1, Suchdol</v>
      </c>
      <c r="I115" s="25" t="s">
        <v>20</v>
      </c>
      <c r="J115" s="48">
        <f>IF(J12="","",J12)</f>
        <v>45909</v>
      </c>
      <c r="L115" s="28"/>
    </row>
    <row r="116" spans="2:65" s="1" customFormat="1" ht="6.95" customHeight="1">
      <c r="B116" s="28"/>
      <c r="L116" s="28"/>
    </row>
    <row r="117" spans="2:65" s="1" customFormat="1" ht="15.2" customHeight="1">
      <c r="B117" s="28"/>
      <c r="C117" s="25" t="s">
        <v>21</v>
      </c>
      <c r="F117" s="23" t="str">
        <f>E15</f>
        <v>ČZU v Praze, Kamýcká 129, P6</v>
      </c>
      <c r="I117" s="25" t="s">
        <v>27</v>
      </c>
      <c r="J117" s="26" t="str">
        <f>E21</f>
        <v>MJÖLKING s.r.o.</v>
      </c>
      <c r="L117" s="28"/>
    </row>
    <row r="118" spans="2:65" s="1" customFormat="1" ht="15.2" customHeight="1">
      <c r="B118" s="28"/>
      <c r="C118" s="25" t="s">
        <v>25</v>
      </c>
      <c r="F118" s="23" t="str">
        <f>IF(E18="","",E18)</f>
        <v xml:space="preserve"> </v>
      </c>
      <c r="I118" s="25" t="s">
        <v>30</v>
      </c>
      <c r="J118" s="26" t="str">
        <f>E24</f>
        <v>Ing. Martin Macoun</v>
      </c>
      <c r="L118" s="28"/>
    </row>
    <row r="119" spans="2:65" s="1" customFormat="1" ht="10.35" customHeight="1">
      <c r="B119" s="28"/>
      <c r="L119" s="28"/>
    </row>
    <row r="120" spans="2:65" s="10" customFormat="1" ht="29.25" customHeight="1">
      <c r="B120" s="117"/>
      <c r="C120" s="118" t="s">
        <v>180</v>
      </c>
      <c r="D120" s="119" t="s">
        <v>58</v>
      </c>
      <c r="E120" s="119" t="s">
        <v>54</v>
      </c>
      <c r="F120" s="119" t="s">
        <v>55</v>
      </c>
      <c r="G120" s="119" t="s">
        <v>181</v>
      </c>
      <c r="H120" s="119" t="s">
        <v>182</v>
      </c>
      <c r="I120" s="119" t="s">
        <v>183</v>
      </c>
      <c r="J120" s="120" t="s">
        <v>152</v>
      </c>
      <c r="K120" s="121" t="s">
        <v>184</v>
      </c>
      <c r="L120" s="117"/>
      <c r="M120" s="55" t="s">
        <v>1</v>
      </c>
      <c r="N120" s="56" t="s">
        <v>37</v>
      </c>
      <c r="O120" s="56" t="s">
        <v>185</v>
      </c>
      <c r="P120" s="56" t="s">
        <v>186</v>
      </c>
      <c r="Q120" s="56" t="s">
        <v>187</v>
      </c>
      <c r="R120" s="56" t="s">
        <v>188</v>
      </c>
      <c r="S120" s="56" t="s">
        <v>189</v>
      </c>
      <c r="T120" s="57" t="s">
        <v>190</v>
      </c>
    </row>
    <row r="121" spans="2:65" s="1" customFormat="1" ht="22.9" customHeight="1">
      <c r="B121" s="28"/>
      <c r="C121" s="60" t="s">
        <v>191</v>
      </c>
      <c r="J121" s="122">
        <f>BK121</f>
        <v>0</v>
      </c>
      <c r="L121" s="28"/>
      <c r="M121" s="58"/>
      <c r="N121" s="49"/>
      <c r="O121" s="49"/>
      <c r="P121" s="123">
        <f>P122</f>
        <v>0</v>
      </c>
      <c r="Q121" s="49"/>
      <c r="R121" s="123">
        <f>R122</f>
        <v>0</v>
      </c>
      <c r="S121" s="49"/>
      <c r="T121" s="124">
        <f>T122</f>
        <v>0</v>
      </c>
      <c r="AT121" s="16" t="s">
        <v>72</v>
      </c>
      <c r="AU121" s="16" t="s">
        <v>154</v>
      </c>
      <c r="BK121" s="125">
        <f>BK122</f>
        <v>0</v>
      </c>
    </row>
    <row r="122" spans="2:65" s="11" customFormat="1" ht="25.9" customHeight="1">
      <c r="B122" s="126"/>
      <c r="D122" s="127" t="s">
        <v>72</v>
      </c>
      <c r="E122" s="128" t="s">
        <v>657</v>
      </c>
      <c r="F122" s="128" t="s">
        <v>658</v>
      </c>
      <c r="J122" s="129">
        <f>BK122</f>
        <v>0</v>
      </c>
      <c r="L122" s="126"/>
      <c r="M122" s="130"/>
      <c r="P122" s="131">
        <f>SUM(P123:P140)</f>
        <v>0</v>
      </c>
      <c r="R122" s="131">
        <f>SUM(R123:R140)</f>
        <v>0</v>
      </c>
      <c r="T122" s="132">
        <f>SUM(T123:T140)</f>
        <v>0</v>
      </c>
      <c r="AR122" s="127" t="s">
        <v>201</v>
      </c>
      <c r="AT122" s="133" t="s">
        <v>72</v>
      </c>
      <c r="AU122" s="133" t="s">
        <v>73</v>
      </c>
      <c r="AY122" s="127" t="s">
        <v>194</v>
      </c>
      <c r="BK122" s="134">
        <f>SUM(BK123:BK140)</f>
        <v>0</v>
      </c>
    </row>
    <row r="123" spans="2:65" s="1" customFormat="1" ht="24.2" customHeight="1">
      <c r="B123" s="109"/>
      <c r="C123" s="137" t="s">
        <v>81</v>
      </c>
      <c r="D123" s="137" t="s">
        <v>197</v>
      </c>
      <c r="E123" s="138" t="s">
        <v>842</v>
      </c>
      <c r="F123" s="139" t="s">
        <v>843</v>
      </c>
      <c r="G123" s="140" t="s">
        <v>844</v>
      </c>
      <c r="H123" s="141">
        <v>1</v>
      </c>
      <c r="I123" s="142"/>
      <c r="J123" s="142">
        <f t="shared" ref="J123:J140" si="0">ROUND(I123*H123,2)</f>
        <v>0</v>
      </c>
      <c r="K123" s="143"/>
      <c r="L123" s="28"/>
      <c r="M123" s="144" t="s">
        <v>1</v>
      </c>
      <c r="N123" s="108" t="s">
        <v>38</v>
      </c>
      <c r="O123" s="145">
        <v>0</v>
      </c>
      <c r="P123" s="145">
        <f t="shared" ref="P123:P140" si="1">O123*H123</f>
        <v>0</v>
      </c>
      <c r="Q123" s="145">
        <v>0</v>
      </c>
      <c r="R123" s="145">
        <f t="shared" ref="R123:R140" si="2">Q123*H123</f>
        <v>0</v>
      </c>
      <c r="S123" s="145">
        <v>0</v>
      </c>
      <c r="T123" s="146">
        <f t="shared" ref="T123:T140" si="3">S123*H123</f>
        <v>0</v>
      </c>
      <c r="AR123" s="147" t="s">
        <v>663</v>
      </c>
      <c r="AT123" s="147" t="s">
        <v>197</v>
      </c>
      <c r="AU123" s="147" t="s">
        <v>81</v>
      </c>
      <c r="AY123" s="16" t="s">
        <v>194</v>
      </c>
      <c r="BE123" s="148">
        <f t="shared" ref="BE123:BE140" si="4">IF(N123="základní",J123,0)</f>
        <v>0</v>
      </c>
      <c r="BF123" s="148">
        <f t="shared" ref="BF123:BF140" si="5">IF(N123="snížená",J123,0)</f>
        <v>0</v>
      </c>
      <c r="BG123" s="148">
        <f t="shared" ref="BG123:BG140" si="6">IF(N123="zákl. přenesená",J123,0)</f>
        <v>0</v>
      </c>
      <c r="BH123" s="148">
        <f t="shared" ref="BH123:BH140" si="7">IF(N123="sníž. přenesená",J123,0)</f>
        <v>0</v>
      </c>
      <c r="BI123" s="148">
        <f t="shared" ref="BI123:BI140" si="8">IF(N123="nulová",J123,0)</f>
        <v>0</v>
      </c>
      <c r="BJ123" s="16" t="s">
        <v>81</v>
      </c>
      <c r="BK123" s="148">
        <f t="shared" ref="BK123:BK140" si="9">ROUND(I123*H123,2)</f>
        <v>0</v>
      </c>
      <c r="BL123" s="16" t="s">
        <v>663</v>
      </c>
      <c r="BM123" s="147" t="s">
        <v>845</v>
      </c>
    </row>
    <row r="124" spans="2:65" s="1" customFormat="1" ht="16.5" customHeight="1">
      <c r="B124" s="109"/>
      <c r="C124" s="137" t="s">
        <v>83</v>
      </c>
      <c r="D124" s="137" t="s">
        <v>197</v>
      </c>
      <c r="E124" s="138" t="s">
        <v>846</v>
      </c>
      <c r="F124" s="139" t="s">
        <v>847</v>
      </c>
      <c r="G124" s="140" t="s">
        <v>844</v>
      </c>
      <c r="H124" s="141">
        <v>1</v>
      </c>
      <c r="I124" s="142"/>
      <c r="J124" s="142">
        <f t="shared" si="0"/>
        <v>0</v>
      </c>
      <c r="K124" s="143"/>
      <c r="L124" s="28"/>
      <c r="M124" s="144" t="s">
        <v>1</v>
      </c>
      <c r="N124" s="108" t="s">
        <v>38</v>
      </c>
      <c r="O124" s="145">
        <v>0</v>
      </c>
      <c r="P124" s="145">
        <f t="shared" si="1"/>
        <v>0</v>
      </c>
      <c r="Q124" s="145">
        <v>0</v>
      </c>
      <c r="R124" s="145">
        <f t="shared" si="2"/>
        <v>0</v>
      </c>
      <c r="S124" s="145">
        <v>0</v>
      </c>
      <c r="T124" s="146">
        <f t="shared" si="3"/>
        <v>0</v>
      </c>
      <c r="AR124" s="147" t="s">
        <v>663</v>
      </c>
      <c r="AT124" s="147" t="s">
        <v>197</v>
      </c>
      <c r="AU124" s="147" t="s">
        <v>81</v>
      </c>
      <c r="AY124" s="16" t="s">
        <v>194</v>
      </c>
      <c r="BE124" s="148">
        <f t="shared" si="4"/>
        <v>0</v>
      </c>
      <c r="BF124" s="148">
        <f t="shared" si="5"/>
        <v>0</v>
      </c>
      <c r="BG124" s="148">
        <f t="shared" si="6"/>
        <v>0</v>
      </c>
      <c r="BH124" s="148">
        <f t="shared" si="7"/>
        <v>0</v>
      </c>
      <c r="BI124" s="148">
        <f t="shared" si="8"/>
        <v>0</v>
      </c>
      <c r="BJ124" s="16" t="s">
        <v>81</v>
      </c>
      <c r="BK124" s="148">
        <f t="shared" si="9"/>
        <v>0</v>
      </c>
      <c r="BL124" s="16" t="s">
        <v>663</v>
      </c>
      <c r="BM124" s="147" t="s">
        <v>848</v>
      </c>
    </row>
    <row r="125" spans="2:65" s="1" customFormat="1" ht="24.2" customHeight="1">
      <c r="B125" s="109"/>
      <c r="C125" s="137" t="s">
        <v>120</v>
      </c>
      <c r="D125" s="137" t="s">
        <v>197</v>
      </c>
      <c r="E125" s="138" t="s">
        <v>849</v>
      </c>
      <c r="F125" s="139" t="s">
        <v>850</v>
      </c>
      <c r="G125" s="140" t="s">
        <v>662</v>
      </c>
      <c r="H125" s="141">
        <v>2</v>
      </c>
      <c r="I125" s="142"/>
      <c r="J125" s="142">
        <f t="shared" si="0"/>
        <v>0</v>
      </c>
      <c r="K125" s="143"/>
      <c r="L125" s="28"/>
      <c r="M125" s="144" t="s">
        <v>1</v>
      </c>
      <c r="N125" s="108" t="s">
        <v>38</v>
      </c>
      <c r="O125" s="145">
        <v>0</v>
      </c>
      <c r="P125" s="145">
        <f t="shared" si="1"/>
        <v>0</v>
      </c>
      <c r="Q125" s="145">
        <v>0</v>
      </c>
      <c r="R125" s="145">
        <f t="shared" si="2"/>
        <v>0</v>
      </c>
      <c r="S125" s="145">
        <v>0</v>
      </c>
      <c r="T125" s="146">
        <f t="shared" si="3"/>
        <v>0</v>
      </c>
      <c r="AR125" s="147" t="s">
        <v>663</v>
      </c>
      <c r="AT125" s="147" t="s">
        <v>197</v>
      </c>
      <c r="AU125" s="147" t="s">
        <v>81</v>
      </c>
      <c r="AY125" s="16" t="s">
        <v>194</v>
      </c>
      <c r="BE125" s="148">
        <f t="shared" si="4"/>
        <v>0</v>
      </c>
      <c r="BF125" s="148">
        <f t="shared" si="5"/>
        <v>0</v>
      </c>
      <c r="BG125" s="148">
        <f t="shared" si="6"/>
        <v>0</v>
      </c>
      <c r="BH125" s="148">
        <f t="shared" si="7"/>
        <v>0</v>
      </c>
      <c r="BI125" s="148">
        <f t="shared" si="8"/>
        <v>0</v>
      </c>
      <c r="BJ125" s="16" t="s">
        <v>81</v>
      </c>
      <c r="BK125" s="148">
        <f t="shared" si="9"/>
        <v>0</v>
      </c>
      <c r="BL125" s="16" t="s">
        <v>663</v>
      </c>
      <c r="BM125" s="147" t="s">
        <v>851</v>
      </c>
    </row>
    <row r="126" spans="2:65" s="1" customFormat="1" ht="16.5" customHeight="1">
      <c r="B126" s="109"/>
      <c r="C126" s="137" t="s">
        <v>201</v>
      </c>
      <c r="D126" s="137" t="s">
        <v>197</v>
      </c>
      <c r="E126" s="138" t="s">
        <v>852</v>
      </c>
      <c r="F126" s="139" t="s">
        <v>853</v>
      </c>
      <c r="G126" s="140" t="s">
        <v>844</v>
      </c>
      <c r="H126" s="141">
        <v>2</v>
      </c>
      <c r="I126" s="142"/>
      <c r="J126" s="142">
        <f t="shared" si="0"/>
        <v>0</v>
      </c>
      <c r="K126" s="143"/>
      <c r="L126" s="28"/>
      <c r="M126" s="144" t="s">
        <v>1</v>
      </c>
      <c r="N126" s="108" t="s">
        <v>38</v>
      </c>
      <c r="O126" s="145">
        <v>0</v>
      </c>
      <c r="P126" s="145">
        <f t="shared" si="1"/>
        <v>0</v>
      </c>
      <c r="Q126" s="145">
        <v>0</v>
      </c>
      <c r="R126" s="145">
        <f t="shared" si="2"/>
        <v>0</v>
      </c>
      <c r="S126" s="145">
        <v>0</v>
      </c>
      <c r="T126" s="146">
        <f t="shared" si="3"/>
        <v>0</v>
      </c>
      <c r="AR126" s="147" t="s">
        <v>663</v>
      </c>
      <c r="AT126" s="147" t="s">
        <v>197</v>
      </c>
      <c r="AU126" s="147" t="s">
        <v>81</v>
      </c>
      <c r="AY126" s="16" t="s">
        <v>194</v>
      </c>
      <c r="BE126" s="148">
        <f t="shared" si="4"/>
        <v>0</v>
      </c>
      <c r="BF126" s="148">
        <f t="shared" si="5"/>
        <v>0</v>
      </c>
      <c r="BG126" s="148">
        <f t="shared" si="6"/>
        <v>0</v>
      </c>
      <c r="BH126" s="148">
        <f t="shared" si="7"/>
        <v>0</v>
      </c>
      <c r="BI126" s="148">
        <f t="shared" si="8"/>
        <v>0</v>
      </c>
      <c r="BJ126" s="16" t="s">
        <v>81</v>
      </c>
      <c r="BK126" s="148">
        <f t="shared" si="9"/>
        <v>0</v>
      </c>
      <c r="BL126" s="16" t="s">
        <v>663</v>
      </c>
      <c r="BM126" s="147" t="s">
        <v>854</v>
      </c>
    </row>
    <row r="127" spans="2:65" s="1" customFormat="1" ht="24.2" customHeight="1">
      <c r="B127" s="109"/>
      <c r="C127" s="137" t="s">
        <v>195</v>
      </c>
      <c r="D127" s="137" t="s">
        <v>197</v>
      </c>
      <c r="E127" s="138" t="s">
        <v>855</v>
      </c>
      <c r="F127" s="139" t="s">
        <v>856</v>
      </c>
      <c r="G127" s="140" t="s">
        <v>844</v>
      </c>
      <c r="H127" s="141">
        <v>2</v>
      </c>
      <c r="I127" s="142"/>
      <c r="J127" s="142">
        <f t="shared" si="0"/>
        <v>0</v>
      </c>
      <c r="K127" s="143"/>
      <c r="L127" s="28"/>
      <c r="M127" s="144" t="s">
        <v>1</v>
      </c>
      <c r="N127" s="108" t="s">
        <v>38</v>
      </c>
      <c r="O127" s="145">
        <v>0</v>
      </c>
      <c r="P127" s="145">
        <f t="shared" si="1"/>
        <v>0</v>
      </c>
      <c r="Q127" s="145">
        <v>0</v>
      </c>
      <c r="R127" s="145">
        <f t="shared" si="2"/>
        <v>0</v>
      </c>
      <c r="S127" s="145">
        <v>0</v>
      </c>
      <c r="T127" s="146">
        <f t="shared" si="3"/>
        <v>0</v>
      </c>
      <c r="AR127" s="147" t="s">
        <v>663</v>
      </c>
      <c r="AT127" s="147" t="s">
        <v>197</v>
      </c>
      <c r="AU127" s="147" t="s">
        <v>81</v>
      </c>
      <c r="AY127" s="16" t="s">
        <v>194</v>
      </c>
      <c r="BE127" s="148">
        <f t="shared" si="4"/>
        <v>0</v>
      </c>
      <c r="BF127" s="148">
        <f t="shared" si="5"/>
        <v>0</v>
      </c>
      <c r="BG127" s="148">
        <f t="shared" si="6"/>
        <v>0</v>
      </c>
      <c r="BH127" s="148">
        <f t="shared" si="7"/>
        <v>0</v>
      </c>
      <c r="BI127" s="148">
        <f t="shared" si="8"/>
        <v>0</v>
      </c>
      <c r="BJ127" s="16" t="s">
        <v>81</v>
      </c>
      <c r="BK127" s="148">
        <f t="shared" si="9"/>
        <v>0</v>
      </c>
      <c r="BL127" s="16" t="s">
        <v>663</v>
      </c>
      <c r="BM127" s="147" t="s">
        <v>857</v>
      </c>
    </row>
    <row r="128" spans="2:65" s="1" customFormat="1" ht="16.5" customHeight="1">
      <c r="B128" s="109"/>
      <c r="C128" s="137" t="s">
        <v>226</v>
      </c>
      <c r="D128" s="137" t="s">
        <v>197</v>
      </c>
      <c r="E128" s="138" t="s">
        <v>858</v>
      </c>
      <c r="F128" s="139" t="s">
        <v>859</v>
      </c>
      <c r="G128" s="140" t="s">
        <v>844</v>
      </c>
      <c r="H128" s="141">
        <v>4</v>
      </c>
      <c r="I128" s="142"/>
      <c r="J128" s="142">
        <f t="shared" si="0"/>
        <v>0</v>
      </c>
      <c r="K128" s="143"/>
      <c r="L128" s="28"/>
      <c r="M128" s="144" t="s">
        <v>1</v>
      </c>
      <c r="N128" s="108" t="s">
        <v>38</v>
      </c>
      <c r="O128" s="145">
        <v>0</v>
      </c>
      <c r="P128" s="145">
        <f t="shared" si="1"/>
        <v>0</v>
      </c>
      <c r="Q128" s="145">
        <v>0</v>
      </c>
      <c r="R128" s="145">
        <f t="shared" si="2"/>
        <v>0</v>
      </c>
      <c r="S128" s="145">
        <v>0</v>
      </c>
      <c r="T128" s="146">
        <f t="shared" si="3"/>
        <v>0</v>
      </c>
      <c r="AR128" s="147" t="s">
        <v>663</v>
      </c>
      <c r="AT128" s="147" t="s">
        <v>197</v>
      </c>
      <c r="AU128" s="147" t="s">
        <v>81</v>
      </c>
      <c r="AY128" s="16" t="s">
        <v>194</v>
      </c>
      <c r="BE128" s="148">
        <f t="shared" si="4"/>
        <v>0</v>
      </c>
      <c r="BF128" s="148">
        <f t="shared" si="5"/>
        <v>0</v>
      </c>
      <c r="BG128" s="148">
        <f t="shared" si="6"/>
        <v>0</v>
      </c>
      <c r="BH128" s="148">
        <f t="shared" si="7"/>
        <v>0</v>
      </c>
      <c r="BI128" s="148">
        <f t="shared" si="8"/>
        <v>0</v>
      </c>
      <c r="BJ128" s="16" t="s">
        <v>81</v>
      </c>
      <c r="BK128" s="148">
        <f t="shared" si="9"/>
        <v>0</v>
      </c>
      <c r="BL128" s="16" t="s">
        <v>663</v>
      </c>
      <c r="BM128" s="147" t="s">
        <v>860</v>
      </c>
    </row>
    <row r="129" spans="2:65" s="1" customFormat="1" ht="16.5" customHeight="1">
      <c r="B129" s="109"/>
      <c r="C129" s="137" t="s">
        <v>231</v>
      </c>
      <c r="D129" s="137" t="s">
        <v>197</v>
      </c>
      <c r="E129" s="138" t="s">
        <v>861</v>
      </c>
      <c r="F129" s="139" t="s">
        <v>862</v>
      </c>
      <c r="G129" s="140" t="s">
        <v>844</v>
      </c>
      <c r="H129" s="141">
        <v>4</v>
      </c>
      <c r="I129" s="142"/>
      <c r="J129" s="142">
        <f t="shared" si="0"/>
        <v>0</v>
      </c>
      <c r="K129" s="143"/>
      <c r="L129" s="28"/>
      <c r="M129" s="144" t="s">
        <v>1</v>
      </c>
      <c r="N129" s="108" t="s">
        <v>38</v>
      </c>
      <c r="O129" s="145">
        <v>0</v>
      </c>
      <c r="P129" s="145">
        <f t="shared" si="1"/>
        <v>0</v>
      </c>
      <c r="Q129" s="145">
        <v>0</v>
      </c>
      <c r="R129" s="145">
        <f t="shared" si="2"/>
        <v>0</v>
      </c>
      <c r="S129" s="145">
        <v>0</v>
      </c>
      <c r="T129" s="146">
        <f t="shared" si="3"/>
        <v>0</v>
      </c>
      <c r="AR129" s="147" t="s">
        <v>663</v>
      </c>
      <c r="AT129" s="147" t="s">
        <v>197</v>
      </c>
      <c r="AU129" s="147" t="s">
        <v>81</v>
      </c>
      <c r="AY129" s="16" t="s">
        <v>194</v>
      </c>
      <c r="BE129" s="148">
        <f t="shared" si="4"/>
        <v>0</v>
      </c>
      <c r="BF129" s="148">
        <f t="shared" si="5"/>
        <v>0</v>
      </c>
      <c r="BG129" s="148">
        <f t="shared" si="6"/>
        <v>0</v>
      </c>
      <c r="BH129" s="148">
        <f t="shared" si="7"/>
        <v>0</v>
      </c>
      <c r="BI129" s="148">
        <f t="shared" si="8"/>
        <v>0</v>
      </c>
      <c r="BJ129" s="16" t="s">
        <v>81</v>
      </c>
      <c r="BK129" s="148">
        <f t="shared" si="9"/>
        <v>0</v>
      </c>
      <c r="BL129" s="16" t="s">
        <v>663</v>
      </c>
      <c r="BM129" s="147" t="s">
        <v>863</v>
      </c>
    </row>
    <row r="130" spans="2:65" s="1" customFormat="1" ht="16.5" customHeight="1">
      <c r="B130" s="109"/>
      <c r="C130" s="137" t="s">
        <v>223</v>
      </c>
      <c r="D130" s="137" t="s">
        <v>197</v>
      </c>
      <c r="E130" s="138" t="s">
        <v>864</v>
      </c>
      <c r="F130" s="139" t="s">
        <v>865</v>
      </c>
      <c r="G130" s="140" t="s">
        <v>844</v>
      </c>
      <c r="H130" s="141">
        <v>4</v>
      </c>
      <c r="I130" s="142"/>
      <c r="J130" s="142">
        <f t="shared" si="0"/>
        <v>0</v>
      </c>
      <c r="K130" s="143"/>
      <c r="L130" s="28"/>
      <c r="M130" s="144" t="s">
        <v>1</v>
      </c>
      <c r="N130" s="108" t="s">
        <v>38</v>
      </c>
      <c r="O130" s="145">
        <v>0</v>
      </c>
      <c r="P130" s="145">
        <f t="shared" si="1"/>
        <v>0</v>
      </c>
      <c r="Q130" s="145">
        <v>0</v>
      </c>
      <c r="R130" s="145">
        <f t="shared" si="2"/>
        <v>0</v>
      </c>
      <c r="S130" s="145">
        <v>0</v>
      </c>
      <c r="T130" s="146">
        <f t="shared" si="3"/>
        <v>0</v>
      </c>
      <c r="AR130" s="147" t="s">
        <v>663</v>
      </c>
      <c r="AT130" s="147" t="s">
        <v>197</v>
      </c>
      <c r="AU130" s="147" t="s">
        <v>81</v>
      </c>
      <c r="AY130" s="16" t="s">
        <v>194</v>
      </c>
      <c r="BE130" s="148">
        <f t="shared" si="4"/>
        <v>0</v>
      </c>
      <c r="BF130" s="148">
        <f t="shared" si="5"/>
        <v>0</v>
      </c>
      <c r="BG130" s="148">
        <f t="shared" si="6"/>
        <v>0</v>
      </c>
      <c r="BH130" s="148">
        <f t="shared" si="7"/>
        <v>0</v>
      </c>
      <c r="BI130" s="148">
        <f t="shared" si="8"/>
        <v>0</v>
      </c>
      <c r="BJ130" s="16" t="s">
        <v>81</v>
      </c>
      <c r="BK130" s="148">
        <f t="shared" si="9"/>
        <v>0</v>
      </c>
      <c r="BL130" s="16" t="s">
        <v>663</v>
      </c>
      <c r="BM130" s="147" t="s">
        <v>866</v>
      </c>
    </row>
    <row r="131" spans="2:65" s="1" customFormat="1" ht="16.5" customHeight="1">
      <c r="B131" s="109"/>
      <c r="C131" s="137" t="s">
        <v>244</v>
      </c>
      <c r="D131" s="137" t="s">
        <v>197</v>
      </c>
      <c r="E131" s="138" t="s">
        <v>867</v>
      </c>
      <c r="F131" s="139" t="s">
        <v>868</v>
      </c>
      <c r="G131" s="140" t="s">
        <v>844</v>
      </c>
      <c r="H131" s="141">
        <v>4</v>
      </c>
      <c r="I131" s="142"/>
      <c r="J131" s="142">
        <f t="shared" si="0"/>
        <v>0</v>
      </c>
      <c r="K131" s="143"/>
      <c r="L131" s="28"/>
      <c r="M131" s="144" t="s">
        <v>1</v>
      </c>
      <c r="N131" s="108" t="s">
        <v>38</v>
      </c>
      <c r="O131" s="145">
        <v>0</v>
      </c>
      <c r="P131" s="145">
        <f t="shared" si="1"/>
        <v>0</v>
      </c>
      <c r="Q131" s="145">
        <v>0</v>
      </c>
      <c r="R131" s="145">
        <f t="shared" si="2"/>
        <v>0</v>
      </c>
      <c r="S131" s="145">
        <v>0</v>
      </c>
      <c r="T131" s="146">
        <f t="shared" si="3"/>
        <v>0</v>
      </c>
      <c r="AR131" s="147" t="s">
        <v>663</v>
      </c>
      <c r="AT131" s="147" t="s">
        <v>197</v>
      </c>
      <c r="AU131" s="147" t="s">
        <v>81</v>
      </c>
      <c r="AY131" s="16" t="s">
        <v>194</v>
      </c>
      <c r="BE131" s="148">
        <f t="shared" si="4"/>
        <v>0</v>
      </c>
      <c r="BF131" s="148">
        <f t="shared" si="5"/>
        <v>0</v>
      </c>
      <c r="BG131" s="148">
        <f t="shared" si="6"/>
        <v>0</v>
      </c>
      <c r="BH131" s="148">
        <f t="shared" si="7"/>
        <v>0</v>
      </c>
      <c r="BI131" s="148">
        <f t="shared" si="8"/>
        <v>0</v>
      </c>
      <c r="BJ131" s="16" t="s">
        <v>81</v>
      </c>
      <c r="BK131" s="148">
        <f t="shared" si="9"/>
        <v>0</v>
      </c>
      <c r="BL131" s="16" t="s">
        <v>663</v>
      </c>
      <c r="BM131" s="147" t="s">
        <v>869</v>
      </c>
    </row>
    <row r="132" spans="2:65" s="1" customFormat="1" ht="16.5" customHeight="1">
      <c r="B132" s="109"/>
      <c r="C132" s="137" t="s">
        <v>248</v>
      </c>
      <c r="D132" s="137" t="s">
        <v>197</v>
      </c>
      <c r="E132" s="138" t="s">
        <v>870</v>
      </c>
      <c r="F132" s="139" t="s">
        <v>871</v>
      </c>
      <c r="G132" s="140" t="s">
        <v>844</v>
      </c>
      <c r="H132" s="141">
        <v>2</v>
      </c>
      <c r="I132" s="142"/>
      <c r="J132" s="142">
        <f t="shared" si="0"/>
        <v>0</v>
      </c>
      <c r="K132" s="143"/>
      <c r="L132" s="28"/>
      <c r="M132" s="144" t="s">
        <v>1</v>
      </c>
      <c r="N132" s="108" t="s">
        <v>38</v>
      </c>
      <c r="O132" s="145">
        <v>0</v>
      </c>
      <c r="P132" s="145">
        <f t="shared" si="1"/>
        <v>0</v>
      </c>
      <c r="Q132" s="145">
        <v>0</v>
      </c>
      <c r="R132" s="145">
        <f t="shared" si="2"/>
        <v>0</v>
      </c>
      <c r="S132" s="145">
        <v>0</v>
      </c>
      <c r="T132" s="146">
        <f t="shared" si="3"/>
        <v>0</v>
      </c>
      <c r="AR132" s="147" t="s">
        <v>663</v>
      </c>
      <c r="AT132" s="147" t="s">
        <v>197</v>
      </c>
      <c r="AU132" s="147" t="s">
        <v>81</v>
      </c>
      <c r="AY132" s="16" t="s">
        <v>194</v>
      </c>
      <c r="BE132" s="148">
        <f t="shared" si="4"/>
        <v>0</v>
      </c>
      <c r="BF132" s="148">
        <f t="shared" si="5"/>
        <v>0</v>
      </c>
      <c r="BG132" s="148">
        <f t="shared" si="6"/>
        <v>0</v>
      </c>
      <c r="BH132" s="148">
        <f t="shared" si="7"/>
        <v>0</v>
      </c>
      <c r="BI132" s="148">
        <f t="shared" si="8"/>
        <v>0</v>
      </c>
      <c r="BJ132" s="16" t="s">
        <v>81</v>
      </c>
      <c r="BK132" s="148">
        <f t="shared" si="9"/>
        <v>0</v>
      </c>
      <c r="BL132" s="16" t="s">
        <v>663</v>
      </c>
      <c r="BM132" s="147" t="s">
        <v>872</v>
      </c>
    </row>
    <row r="133" spans="2:65" s="1" customFormat="1" ht="16.5" customHeight="1">
      <c r="B133" s="109"/>
      <c r="C133" s="137" t="s">
        <v>256</v>
      </c>
      <c r="D133" s="137" t="s">
        <v>197</v>
      </c>
      <c r="E133" s="138" t="s">
        <v>873</v>
      </c>
      <c r="F133" s="139" t="s">
        <v>874</v>
      </c>
      <c r="G133" s="140" t="s">
        <v>844</v>
      </c>
      <c r="H133" s="141">
        <v>1</v>
      </c>
      <c r="I133" s="142"/>
      <c r="J133" s="142">
        <f t="shared" si="0"/>
        <v>0</v>
      </c>
      <c r="K133" s="143"/>
      <c r="L133" s="28"/>
      <c r="M133" s="144" t="s">
        <v>1</v>
      </c>
      <c r="N133" s="108" t="s">
        <v>38</v>
      </c>
      <c r="O133" s="145">
        <v>0</v>
      </c>
      <c r="P133" s="145">
        <f t="shared" si="1"/>
        <v>0</v>
      </c>
      <c r="Q133" s="145">
        <v>0</v>
      </c>
      <c r="R133" s="145">
        <f t="shared" si="2"/>
        <v>0</v>
      </c>
      <c r="S133" s="145">
        <v>0</v>
      </c>
      <c r="T133" s="146">
        <f t="shared" si="3"/>
        <v>0</v>
      </c>
      <c r="AR133" s="147" t="s">
        <v>663</v>
      </c>
      <c r="AT133" s="147" t="s">
        <v>197</v>
      </c>
      <c r="AU133" s="147" t="s">
        <v>81</v>
      </c>
      <c r="AY133" s="16" t="s">
        <v>194</v>
      </c>
      <c r="BE133" s="148">
        <f t="shared" si="4"/>
        <v>0</v>
      </c>
      <c r="BF133" s="148">
        <f t="shared" si="5"/>
        <v>0</v>
      </c>
      <c r="BG133" s="148">
        <f t="shared" si="6"/>
        <v>0</v>
      </c>
      <c r="BH133" s="148">
        <f t="shared" si="7"/>
        <v>0</v>
      </c>
      <c r="BI133" s="148">
        <f t="shared" si="8"/>
        <v>0</v>
      </c>
      <c r="BJ133" s="16" t="s">
        <v>81</v>
      </c>
      <c r="BK133" s="148">
        <f t="shared" si="9"/>
        <v>0</v>
      </c>
      <c r="BL133" s="16" t="s">
        <v>663</v>
      </c>
      <c r="BM133" s="147" t="s">
        <v>875</v>
      </c>
    </row>
    <row r="134" spans="2:65" s="1" customFormat="1" ht="16.5" customHeight="1">
      <c r="B134" s="109"/>
      <c r="C134" s="137" t="s">
        <v>8</v>
      </c>
      <c r="D134" s="137" t="s">
        <v>197</v>
      </c>
      <c r="E134" s="138" t="s">
        <v>876</v>
      </c>
      <c r="F134" s="139" t="s">
        <v>877</v>
      </c>
      <c r="G134" s="140" t="s">
        <v>844</v>
      </c>
      <c r="H134" s="141">
        <v>1</v>
      </c>
      <c r="I134" s="142"/>
      <c r="J134" s="142">
        <f t="shared" si="0"/>
        <v>0</v>
      </c>
      <c r="K134" s="143"/>
      <c r="L134" s="28"/>
      <c r="M134" s="144" t="s">
        <v>1</v>
      </c>
      <c r="N134" s="108" t="s">
        <v>38</v>
      </c>
      <c r="O134" s="145">
        <v>0</v>
      </c>
      <c r="P134" s="145">
        <f t="shared" si="1"/>
        <v>0</v>
      </c>
      <c r="Q134" s="145">
        <v>0</v>
      </c>
      <c r="R134" s="145">
        <f t="shared" si="2"/>
        <v>0</v>
      </c>
      <c r="S134" s="145">
        <v>0</v>
      </c>
      <c r="T134" s="146">
        <f t="shared" si="3"/>
        <v>0</v>
      </c>
      <c r="AR134" s="147" t="s">
        <v>663</v>
      </c>
      <c r="AT134" s="147" t="s">
        <v>197</v>
      </c>
      <c r="AU134" s="147" t="s">
        <v>81</v>
      </c>
      <c r="AY134" s="16" t="s">
        <v>194</v>
      </c>
      <c r="BE134" s="148">
        <f t="shared" si="4"/>
        <v>0</v>
      </c>
      <c r="BF134" s="148">
        <f t="shared" si="5"/>
        <v>0</v>
      </c>
      <c r="BG134" s="148">
        <f t="shared" si="6"/>
        <v>0</v>
      </c>
      <c r="BH134" s="148">
        <f t="shared" si="7"/>
        <v>0</v>
      </c>
      <c r="BI134" s="148">
        <f t="shared" si="8"/>
        <v>0</v>
      </c>
      <c r="BJ134" s="16" t="s">
        <v>81</v>
      </c>
      <c r="BK134" s="148">
        <f t="shared" si="9"/>
        <v>0</v>
      </c>
      <c r="BL134" s="16" t="s">
        <v>663</v>
      </c>
      <c r="BM134" s="147" t="s">
        <v>878</v>
      </c>
    </row>
    <row r="135" spans="2:65" s="1" customFormat="1" ht="21.75" customHeight="1">
      <c r="B135" s="109"/>
      <c r="C135" s="137" t="s">
        <v>266</v>
      </c>
      <c r="D135" s="137" t="s">
        <v>197</v>
      </c>
      <c r="E135" s="138" t="s">
        <v>879</v>
      </c>
      <c r="F135" s="139" t="s">
        <v>880</v>
      </c>
      <c r="G135" s="140" t="s">
        <v>844</v>
      </c>
      <c r="H135" s="141">
        <v>1</v>
      </c>
      <c r="I135" s="142"/>
      <c r="J135" s="142">
        <f t="shared" si="0"/>
        <v>0</v>
      </c>
      <c r="K135" s="143"/>
      <c r="L135" s="28"/>
      <c r="M135" s="144" t="s">
        <v>1</v>
      </c>
      <c r="N135" s="108" t="s">
        <v>38</v>
      </c>
      <c r="O135" s="145">
        <v>0</v>
      </c>
      <c r="P135" s="145">
        <f t="shared" si="1"/>
        <v>0</v>
      </c>
      <c r="Q135" s="145">
        <v>0</v>
      </c>
      <c r="R135" s="145">
        <f t="shared" si="2"/>
        <v>0</v>
      </c>
      <c r="S135" s="145">
        <v>0</v>
      </c>
      <c r="T135" s="146">
        <f t="shared" si="3"/>
        <v>0</v>
      </c>
      <c r="AR135" s="147" t="s">
        <v>663</v>
      </c>
      <c r="AT135" s="147" t="s">
        <v>197</v>
      </c>
      <c r="AU135" s="147" t="s">
        <v>81</v>
      </c>
      <c r="AY135" s="16" t="s">
        <v>194</v>
      </c>
      <c r="BE135" s="148">
        <f t="shared" si="4"/>
        <v>0</v>
      </c>
      <c r="BF135" s="148">
        <f t="shared" si="5"/>
        <v>0</v>
      </c>
      <c r="BG135" s="148">
        <f t="shared" si="6"/>
        <v>0</v>
      </c>
      <c r="BH135" s="148">
        <f t="shared" si="7"/>
        <v>0</v>
      </c>
      <c r="BI135" s="148">
        <f t="shared" si="8"/>
        <v>0</v>
      </c>
      <c r="BJ135" s="16" t="s">
        <v>81</v>
      </c>
      <c r="BK135" s="148">
        <f t="shared" si="9"/>
        <v>0</v>
      </c>
      <c r="BL135" s="16" t="s">
        <v>663</v>
      </c>
      <c r="BM135" s="147" t="s">
        <v>881</v>
      </c>
    </row>
    <row r="136" spans="2:65" s="1" customFormat="1" ht="24.2" customHeight="1">
      <c r="B136" s="109"/>
      <c r="C136" s="137" t="s">
        <v>272</v>
      </c>
      <c r="D136" s="137" t="s">
        <v>197</v>
      </c>
      <c r="E136" s="138" t="s">
        <v>882</v>
      </c>
      <c r="F136" s="139" t="s">
        <v>883</v>
      </c>
      <c r="G136" s="140" t="s">
        <v>844</v>
      </c>
      <c r="H136" s="141">
        <v>1</v>
      </c>
      <c r="I136" s="142"/>
      <c r="J136" s="142">
        <f t="shared" si="0"/>
        <v>0</v>
      </c>
      <c r="K136" s="143"/>
      <c r="L136" s="28"/>
      <c r="M136" s="144" t="s">
        <v>1</v>
      </c>
      <c r="N136" s="108" t="s">
        <v>38</v>
      </c>
      <c r="O136" s="145">
        <v>0</v>
      </c>
      <c r="P136" s="145">
        <f t="shared" si="1"/>
        <v>0</v>
      </c>
      <c r="Q136" s="145">
        <v>0</v>
      </c>
      <c r="R136" s="145">
        <f t="shared" si="2"/>
        <v>0</v>
      </c>
      <c r="S136" s="145">
        <v>0</v>
      </c>
      <c r="T136" s="146">
        <f t="shared" si="3"/>
        <v>0</v>
      </c>
      <c r="AR136" s="147" t="s">
        <v>663</v>
      </c>
      <c r="AT136" s="147" t="s">
        <v>197</v>
      </c>
      <c r="AU136" s="147" t="s">
        <v>81</v>
      </c>
      <c r="AY136" s="16" t="s">
        <v>194</v>
      </c>
      <c r="BE136" s="148">
        <f t="shared" si="4"/>
        <v>0</v>
      </c>
      <c r="BF136" s="148">
        <f t="shared" si="5"/>
        <v>0</v>
      </c>
      <c r="BG136" s="148">
        <f t="shared" si="6"/>
        <v>0</v>
      </c>
      <c r="BH136" s="148">
        <f t="shared" si="7"/>
        <v>0</v>
      </c>
      <c r="BI136" s="148">
        <f t="shared" si="8"/>
        <v>0</v>
      </c>
      <c r="BJ136" s="16" t="s">
        <v>81</v>
      </c>
      <c r="BK136" s="148">
        <f t="shared" si="9"/>
        <v>0</v>
      </c>
      <c r="BL136" s="16" t="s">
        <v>663</v>
      </c>
      <c r="BM136" s="147" t="s">
        <v>884</v>
      </c>
    </row>
    <row r="137" spans="2:65" s="1" customFormat="1" ht="21.75" customHeight="1">
      <c r="B137" s="109"/>
      <c r="C137" s="137" t="s">
        <v>280</v>
      </c>
      <c r="D137" s="137" t="s">
        <v>197</v>
      </c>
      <c r="E137" s="138" t="s">
        <v>885</v>
      </c>
      <c r="F137" s="139" t="s">
        <v>886</v>
      </c>
      <c r="G137" s="140" t="s">
        <v>844</v>
      </c>
      <c r="H137" s="141">
        <v>1</v>
      </c>
      <c r="I137" s="142"/>
      <c r="J137" s="142">
        <f t="shared" si="0"/>
        <v>0</v>
      </c>
      <c r="K137" s="143"/>
      <c r="L137" s="28"/>
      <c r="M137" s="144" t="s">
        <v>1</v>
      </c>
      <c r="N137" s="108" t="s">
        <v>38</v>
      </c>
      <c r="O137" s="145">
        <v>0</v>
      </c>
      <c r="P137" s="145">
        <f t="shared" si="1"/>
        <v>0</v>
      </c>
      <c r="Q137" s="145">
        <v>0</v>
      </c>
      <c r="R137" s="145">
        <f t="shared" si="2"/>
        <v>0</v>
      </c>
      <c r="S137" s="145">
        <v>0</v>
      </c>
      <c r="T137" s="146">
        <f t="shared" si="3"/>
        <v>0</v>
      </c>
      <c r="AR137" s="147" t="s">
        <v>663</v>
      </c>
      <c r="AT137" s="147" t="s">
        <v>197</v>
      </c>
      <c r="AU137" s="147" t="s">
        <v>81</v>
      </c>
      <c r="AY137" s="16" t="s">
        <v>194</v>
      </c>
      <c r="BE137" s="148">
        <f t="shared" si="4"/>
        <v>0</v>
      </c>
      <c r="BF137" s="148">
        <f t="shared" si="5"/>
        <v>0</v>
      </c>
      <c r="BG137" s="148">
        <f t="shared" si="6"/>
        <v>0</v>
      </c>
      <c r="BH137" s="148">
        <f t="shared" si="7"/>
        <v>0</v>
      </c>
      <c r="BI137" s="148">
        <f t="shared" si="8"/>
        <v>0</v>
      </c>
      <c r="BJ137" s="16" t="s">
        <v>81</v>
      </c>
      <c r="BK137" s="148">
        <f t="shared" si="9"/>
        <v>0</v>
      </c>
      <c r="BL137" s="16" t="s">
        <v>663</v>
      </c>
      <c r="BM137" s="147" t="s">
        <v>887</v>
      </c>
    </row>
    <row r="138" spans="2:65" s="1" customFormat="1" ht="16.5" customHeight="1">
      <c r="B138" s="109"/>
      <c r="C138" s="137" t="s">
        <v>283</v>
      </c>
      <c r="D138" s="137" t="s">
        <v>197</v>
      </c>
      <c r="E138" s="138" t="s">
        <v>888</v>
      </c>
      <c r="F138" s="139" t="s">
        <v>889</v>
      </c>
      <c r="G138" s="140" t="s">
        <v>844</v>
      </c>
      <c r="H138" s="141">
        <v>1</v>
      </c>
      <c r="I138" s="142"/>
      <c r="J138" s="142">
        <f t="shared" si="0"/>
        <v>0</v>
      </c>
      <c r="K138" s="143"/>
      <c r="L138" s="28"/>
      <c r="M138" s="144" t="s">
        <v>1</v>
      </c>
      <c r="N138" s="108" t="s">
        <v>38</v>
      </c>
      <c r="O138" s="145">
        <v>0</v>
      </c>
      <c r="P138" s="145">
        <f t="shared" si="1"/>
        <v>0</v>
      </c>
      <c r="Q138" s="145">
        <v>0</v>
      </c>
      <c r="R138" s="145">
        <f t="shared" si="2"/>
        <v>0</v>
      </c>
      <c r="S138" s="145">
        <v>0</v>
      </c>
      <c r="T138" s="146">
        <f t="shared" si="3"/>
        <v>0</v>
      </c>
      <c r="AR138" s="147" t="s">
        <v>663</v>
      </c>
      <c r="AT138" s="147" t="s">
        <v>197</v>
      </c>
      <c r="AU138" s="147" t="s">
        <v>81</v>
      </c>
      <c r="AY138" s="16" t="s">
        <v>194</v>
      </c>
      <c r="BE138" s="148">
        <f t="shared" si="4"/>
        <v>0</v>
      </c>
      <c r="BF138" s="148">
        <f t="shared" si="5"/>
        <v>0</v>
      </c>
      <c r="BG138" s="148">
        <f t="shared" si="6"/>
        <v>0</v>
      </c>
      <c r="BH138" s="148">
        <f t="shared" si="7"/>
        <v>0</v>
      </c>
      <c r="BI138" s="148">
        <f t="shared" si="8"/>
        <v>0</v>
      </c>
      <c r="BJ138" s="16" t="s">
        <v>81</v>
      </c>
      <c r="BK138" s="148">
        <f t="shared" si="9"/>
        <v>0</v>
      </c>
      <c r="BL138" s="16" t="s">
        <v>663</v>
      </c>
      <c r="BM138" s="147" t="s">
        <v>890</v>
      </c>
    </row>
    <row r="139" spans="2:65" s="1" customFormat="1" ht="24.2" customHeight="1">
      <c r="B139" s="109"/>
      <c r="C139" s="137" t="s">
        <v>291</v>
      </c>
      <c r="D139" s="137" t="s">
        <v>197</v>
      </c>
      <c r="E139" s="138" t="s">
        <v>891</v>
      </c>
      <c r="F139" s="139" t="s">
        <v>892</v>
      </c>
      <c r="G139" s="140" t="s">
        <v>844</v>
      </c>
      <c r="H139" s="141">
        <v>13</v>
      </c>
      <c r="I139" s="142"/>
      <c r="J139" s="142">
        <f t="shared" si="0"/>
        <v>0</v>
      </c>
      <c r="K139" s="143"/>
      <c r="L139" s="28"/>
      <c r="M139" s="144" t="s">
        <v>1</v>
      </c>
      <c r="N139" s="108" t="s">
        <v>38</v>
      </c>
      <c r="O139" s="145">
        <v>0</v>
      </c>
      <c r="P139" s="145">
        <f t="shared" si="1"/>
        <v>0</v>
      </c>
      <c r="Q139" s="145">
        <v>0</v>
      </c>
      <c r="R139" s="145">
        <f t="shared" si="2"/>
        <v>0</v>
      </c>
      <c r="S139" s="145">
        <v>0</v>
      </c>
      <c r="T139" s="146">
        <f t="shared" si="3"/>
        <v>0</v>
      </c>
      <c r="AR139" s="147" t="s">
        <v>663</v>
      </c>
      <c r="AT139" s="147" t="s">
        <v>197</v>
      </c>
      <c r="AU139" s="147" t="s">
        <v>81</v>
      </c>
      <c r="AY139" s="16" t="s">
        <v>194</v>
      </c>
      <c r="BE139" s="148">
        <f t="shared" si="4"/>
        <v>0</v>
      </c>
      <c r="BF139" s="148">
        <f t="shared" si="5"/>
        <v>0</v>
      </c>
      <c r="BG139" s="148">
        <f t="shared" si="6"/>
        <v>0</v>
      </c>
      <c r="BH139" s="148">
        <f t="shared" si="7"/>
        <v>0</v>
      </c>
      <c r="BI139" s="148">
        <f t="shared" si="8"/>
        <v>0</v>
      </c>
      <c r="BJ139" s="16" t="s">
        <v>81</v>
      </c>
      <c r="BK139" s="148">
        <f t="shared" si="9"/>
        <v>0</v>
      </c>
      <c r="BL139" s="16" t="s">
        <v>663</v>
      </c>
      <c r="BM139" s="147" t="s">
        <v>893</v>
      </c>
    </row>
    <row r="140" spans="2:65" s="1" customFormat="1" ht="16.5" customHeight="1">
      <c r="B140" s="109"/>
      <c r="C140" s="137" t="s">
        <v>295</v>
      </c>
      <c r="D140" s="137" t="s">
        <v>197</v>
      </c>
      <c r="E140" s="138" t="s">
        <v>894</v>
      </c>
      <c r="F140" s="139" t="s">
        <v>895</v>
      </c>
      <c r="G140" s="140" t="s">
        <v>844</v>
      </c>
      <c r="H140" s="141">
        <v>2</v>
      </c>
      <c r="I140" s="142"/>
      <c r="J140" s="142">
        <f t="shared" si="0"/>
        <v>0</v>
      </c>
      <c r="K140" s="143"/>
      <c r="L140" s="28"/>
      <c r="M140" s="177" t="s">
        <v>1</v>
      </c>
      <c r="N140" s="178" t="s">
        <v>38</v>
      </c>
      <c r="O140" s="179">
        <v>0</v>
      </c>
      <c r="P140" s="179">
        <f t="shared" si="1"/>
        <v>0</v>
      </c>
      <c r="Q140" s="179">
        <v>0</v>
      </c>
      <c r="R140" s="179">
        <f t="shared" si="2"/>
        <v>0</v>
      </c>
      <c r="S140" s="179">
        <v>0</v>
      </c>
      <c r="T140" s="180">
        <f t="shared" si="3"/>
        <v>0</v>
      </c>
      <c r="AR140" s="147" t="s">
        <v>663</v>
      </c>
      <c r="AT140" s="147" t="s">
        <v>197</v>
      </c>
      <c r="AU140" s="147" t="s">
        <v>81</v>
      </c>
      <c r="AY140" s="16" t="s">
        <v>194</v>
      </c>
      <c r="BE140" s="148">
        <f t="shared" si="4"/>
        <v>0</v>
      </c>
      <c r="BF140" s="148">
        <f t="shared" si="5"/>
        <v>0</v>
      </c>
      <c r="BG140" s="148">
        <f t="shared" si="6"/>
        <v>0</v>
      </c>
      <c r="BH140" s="148">
        <f t="shared" si="7"/>
        <v>0</v>
      </c>
      <c r="BI140" s="148">
        <f t="shared" si="8"/>
        <v>0</v>
      </c>
      <c r="BJ140" s="16" t="s">
        <v>81</v>
      </c>
      <c r="BK140" s="148">
        <f t="shared" si="9"/>
        <v>0</v>
      </c>
      <c r="BL140" s="16" t="s">
        <v>663</v>
      </c>
      <c r="BM140" s="147" t="s">
        <v>896</v>
      </c>
    </row>
    <row r="141" spans="2:65" s="1" customFormat="1" ht="6.95" customHeight="1">
      <c r="B141" s="40"/>
      <c r="C141" s="41"/>
      <c r="D141" s="41"/>
      <c r="E141" s="41"/>
      <c r="F141" s="41"/>
      <c r="G141" s="41"/>
      <c r="H141" s="41"/>
      <c r="I141" s="41"/>
      <c r="J141" s="41"/>
      <c r="K141" s="41"/>
      <c r="L141" s="28"/>
    </row>
  </sheetData>
  <autoFilter ref="C120:K140" xr:uid="{00000000-0009-0000-0000-000006000000}"/>
  <mergeCells count="9">
    <mergeCell ref="E87:H87"/>
    <mergeCell ref="E111:H111"/>
    <mergeCell ref="E113:H113"/>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59999389629810485"/>
    <pageSetUpPr fitToPage="1"/>
  </sheetPr>
  <dimension ref="B2:BM130"/>
  <sheetViews>
    <sheetView showGridLines="0" topLeftCell="A88" workbookViewId="0">
      <selection activeCell="J105" sqref="J105"/>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801" t="s">
        <v>5</v>
      </c>
      <c r="M2" s="788"/>
      <c r="N2" s="788"/>
      <c r="O2" s="788"/>
      <c r="P2" s="788"/>
      <c r="Q2" s="788"/>
      <c r="R2" s="788"/>
      <c r="S2" s="788"/>
      <c r="T2" s="788"/>
      <c r="U2" s="788"/>
      <c r="V2" s="788"/>
      <c r="AT2" s="16" t="s">
        <v>101</v>
      </c>
    </row>
    <row r="3" spans="2:46" ht="6.95" customHeight="1">
      <c r="B3" s="17"/>
      <c r="C3" s="18"/>
      <c r="D3" s="18"/>
      <c r="E3" s="18"/>
      <c r="F3" s="18"/>
      <c r="G3" s="18"/>
      <c r="H3" s="18"/>
      <c r="I3" s="18"/>
      <c r="J3" s="18"/>
      <c r="K3" s="18"/>
      <c r="L3" s="19"/>
      <c r="AT3" s="16" t="s">
        <v>83</v>
      </c>
    </row>
    <row r="4" spans="2:46" ht="24.95" customHeight="1">
      <c r="B4" s="19"/>
      <c r="D4" s="20" t="s">
        <v>124</v>
      </c>
      <c r="L4" s="19"/>
      <c r="M4" s="81" t="s">
        <v>10</v>
      </c>
      <c r="AT4" s="16" t="s">
        <v>3</v>
      </c>
    </row>
    <row r="5" spans="2:46" ht="6.95" customHeight="1">
      <c r="B5" s="19"/>
      <c r="L5" s="19"/>
    </row>
    <row r="6" spans="2:46" ht="12" customHeight="1">
      <c r="B6" s="19"/>
      <c r="D6" s="25" t="s">
        <v>14</v>
      </c>
      <c r="L6" s="19"/>
    </row>
    <row r="7" spans="2:46" ht="16.5" customHeight="1">
      <c r="B7" s="19"/>
      <c r="E7" s="811" t="str">
        <f>'Rekapitulace stavby'!K6</f>
        <v>Výukový pavilon Lesovna</v>
      </c>
      <c r="F7" s="812"/>
      <c r="G7" s="812"/>
      <c r="H7" s="812"/>
      <c r="L7" s="19"/>
    </row>
    <row r="8" spans="2:46" s="1" customFormat="1" ht="12" customHeight="1">
      <c r="B8" s="28"/>
      <c r="D8" s="25" t="s">
        <v>137</v>
      </c>
      <c r="L8" s="28"/>
    </row>
    <row r="9" spans="2:46" s="1" customFormat="1" ht="16.5" customHeight="1">
      <c r="B9" s="28"/>
      <c r="E9" s="781" t="s">
        <v>897</v>
      </c>
      <c r="F9" s="813"/>
      <c r="G9" s="813"/>
      <c r="H9" s="813"/>
      <c r="L9" s="28"/>
    </row>
    <row r="10" spans="2:46" s="1" customFormat="1">
      <c r="B10" s="28"/>
      <c r="L10" s="28"/>
    </row>
    <row r="11" spans="2:46" s="1" customFormat="1" ht="12" customHeight="1">
      <c r="B11" s="28"/>
      <c r="D11" s="25" t="s">
        <v>16</v>
      </c>
      <c r="F11" s="23" t="s">
        <v>1</v>
      </c>
      <c r="I11" s="25" t="s">
        <v>17</v>
      </c>
      <c r="J11" s="23" t="s">
        <v>1</v>
      </c>
      <c r="L11" s="28"/>
    </row>
    <row r="12" spans="2:46" s="1" customFormat="1" ht="12" customHeight="1">
      <c r="B12" s="28"/>
      <c r="D12" s="25" t="s">
        <v>18</v>
      </c>
      <c r="F12" s="23" t="s">
        <v>19</v>
      </c>
      <c r="I12" s="25" t="s">
        <v>20</v>
      </c>
      <c r="J12" s="48">
        <f>'Rekapitulace stavby'!AN8</f>
        <v>45909</v>
      </c>
      <c r="L12" s="28"/>
    </row>
    <row r="13" spans="2:46" s="1" customFormat="1" ht="10.9" customHeight="1">
      <c r="B13" s="28"/>
      <c r="L13" s="28"/>
    </row>
    <row r="14" spans="2:46" s="1" customFormat="1" ht="12" customHeight="1">
      <c r="B14" s="28"/>
      <c r="D14" s="25" t="s">
        <v>21</v>
      </c>
      <c r="I14" s="25" t="s">
        <v>22</v>
      </c>
      <c r="J14" s="23" t="s">
        <v>1</v>
      </c>
      <c r="L14" s="28"/>
    </row>
    <row r="15" spans="2:46" s="1" customFormat="1" ht="18" customHeight="1">
      <c r="B15" s="28"/>
      <c r="E15" s="23" t="s">
        <v>23</v>
      </c>
      <c r="I15" s="25" t="s">
        <v>24</v>
      </c>
      <c r="J15" s="23" t="s">
        <v>1</v>
      </c>
      <c r="L15" s="28"/>
    </row>
    <row r="16" spans="2:46" s="1" customFormat="1" ht="6.95" customHeight="1">
      <c r="B16" s="28"/>
      <c r="L16" s="28"/>
    </row>
    <row r="17" spans="2:12" s="1" customFormat="1" ht="12" customHeight="1">
      <c r="B17" s="28"/>
      <c r="D17" s="25" t="s">
        <v>25</v>
      </c>
      <c r="I17" s="25" t="s">
        <v>22</v>
      </c>
      <c r="J17" s="23" t="str">
        <f>'Rekapitulace stavby'!AN13</f>
        <v/>
      </c>
      <c r="L17" s="28"/>
    </row>
    <row r="18" spans="2:12" s="1" customFormat="1" ht="18" customHeight="1">
      <c r="B18" s="28"/>
      <c r="E18" s="787" t="str">
        <f>'Rekapitulace stavby'!E14</f>
        <v xml:space="preserve"> </v>
      </c>
      <c r="F18" s="787"/>
      <c r="G18" s="787"/>
      <c r="H18" s="787"/>
      <c r="I18" s="25" t="s">
        <v>24</v>
      </c>
      <c r="J18" s="23" t="str">
        <f>'Rekapitulace stavby'!AN14</f>
        <v/>
      </c>
      <c r="L18" s="28"/>
    </row>
    <row r="19" spans="2:12" s="1" customFormat="1" ht="6.95" customHeight="1">
      <c r="B19" s="28"/>
      <c r="L19" s="28"/>
    </row>
    <row r="20" spans="2:12" s="1" customFormat="1" ht="12" customHeight="1">
      <c r="B20" s="28"/>
      <c r="D20" s="25" t="s">
        <v>27</v>
      </c>
      <c r="I20" s="25" t="s">
        <v>22</v>
      </c>
      <c r="J20" s="23" t="s">
        <v>1</v>
      </c>
      <c r="L20" s="28"/>
    </row>
    <row r="21" spans="2:12" s="1" customFormat="1" ht="18" customHeight="1">
      <c r="B21" s="28"/>
      <c r="E21" s="23" t="s">
        <v>28</v>
      </c>
      <c r="I21" s="25" t="s">
        <v>24</v>
      </c>
      <c r="J21" s="23" t="s">
        <v>1</v>
      </c>
      <c r="L21" s="28"/>
    </row>
    <row r="22" spans="2:12" s="1" customFormat="1" ht="6.95" customHeight="1">
      <c r="B22" s="28"/>
      <c r="L22" s="28"/>
    </row>
    <row r="23" spans="2:12" s="1" customFormat="1" ht="12" customHeight="1">
      <c r="B23" s="28"/>
      <c r="D23" s="25" t="s">
        <v>30</v>
      </c>
      <c r="I23" s="25" t="s">
        <v>22</v>
      </c>
      <c r="J23" s="23" t="s">
        <v>1</v>
      </c>
      <c r="L23" s="28"/>
    </row>
    <row r="24" spans="2:12" s="1" customFormat="1" ht="18" customHeight="1">
      <c r="B24" s="28"/>
      <c r="E24" s="23" t="s">
        <v>31</v>
      </c>
      <c r="I24" s="25" t="s">
        <v>24</v>
      </c>
      <c r="J24" s="23" t="s">
        <v>1</v>
      </c>
      <c r="L24" s="28"/>
    </row>
    <row r="25" spans="2:12" s="1" customFormat="1" ht="6.95" customHeight="1">
      <c r="B25" s="28"/>
      <c r="L25" s="28"/>
    </row>
    <row r="26" spans="2:12" s="1" customFormat="1" ht="12" customHeight="1">
      <c r="B26" s="28"/>
      <c r="D26" s="25" t="s">
        <v>32</v>
      </c>
      <c r="L26" s="28"/>
    </row>
    <row r="27" spans="2:12" s="7" customFormat="1" ht="16.5" customHeight="1">
      <c r="B27" s="82"/>
      <c r="E27" s="790" t="s">
        <v>1</v>
      </c>
      <c r="F27" s="790"/>
      <c r="G27" s="790"/>
      <c r="H27" s="790"/>
      <c r="L27" s="82"/>
    </row>
    <row r="28" spans="2:12" s="1" customFormat="1" ht="6.95" customHeight="1">
      <c r="B28" s="28"/>
      <c r="L28" s="28"/>
    </row>
    <row r="29" spans="2:12" s="1" customFormat="1" ht="6.95" customHeight="1">
      <c r="B29" s="28"/>
      <c r="D29" s="49"/>
      <c r="E29" s="49"/>
      <c r="F29" s="49"/>
      <c r="G29" s="49"/>
      <c r="H29" s="49"/>
      <c r="I29" s="49"/>
      <c r="J29" s="49"/>
      <c r="K29" s="49"/>
      <c r="L29" s="28"/>
    </row>
    <row r="30" spans="2:12" s="1" customFormat="1" ht="14.45" customHeight="1">
      <c r="B30" s="28"/>
      <c r="D30" s="23" t="s">
        <v>148</v>
      </c>
      <c r="J30" s="83">
        <f>J96</f>
        <v>0</v>
      </c>
      <c r="L30" s="28"/>
    </row>
    <row r="31" spans="2:12" s="1" customFormat="1" ht="14.45" customHeight="1">
      <c r="B31" s="28"/>
      <c r="D31" s="84" t="s">
        <v>149</v>
      </c>
      <c r="J31" s="83">
        <f>J101</f>
        <v>0</v>
      </c>
      <c r="L31" s="28"/>
    </row>
    <row r="32" spans="2:12" s="1" customFormat="1" ht="25.35" customHeight="1">
      <c r="B32" s="28"/>
      <c r="D32" s="85" t="s">
        <v>33</v>
      </c>
      <c r="J32" s="62">
        <f>ROUND(J30 + J31, 2)</f>
        <v>0</v>
      </c>
      <c r="L32" s="28"/>
    </row>
    <row r="33" spans="2:12" s="1" customFormat="1" ht="6.95" customHeight="1">
      <c r="B33" s="28"/>
      <c r="D33" s="49"/>
      <c r="E33" s="49"/>
      <c r="F33" s="49"/>
      <c r="G33" s="49"/>
      <c r="H33" s="49"/>
      <c r="I33" s="49"/>
      <c r="J33" s="49"/>
      <c r="K33" s="49"/>
      <c r="L33" s="28"/>
    </row>
    <row r="34" spans="2:12" s="1" customFormat="1" ht="14.45" customHeight="1">
      <c r="B34" s="28"/>
      <c r="F34" s="31" t="s">
        <v>35</v>
      </c>
      <c r="I34" s="31" t="s">
        <v>34</v>
      </c>
      <c r="J34" s="31" t="s">
        <v>36</v>
      </c>
      <c r="L34" s="28"/>
    </row>
    <row r="35" spans="2:12" s="1" customFormat="1" ht="14.45" customHeight="1">
      <c r="B35" s="28"/>
      <c r="D35" s="51" t="s">
        <v>37</v>
      </c>
      <c r="E35" s="25" t="s">
        <v>38</v>
      </c>
      <c r="F35" s="86">
        <f>ROUND((SUM(BE101:BE106) + SUM(BE126:BE129)),  2)</f>
        <v>0</v>
      </c>
      <c r="I35" s="87">
        <v>0.21</v>
      </c>
      <c r="J35" s="86">
        <f>ROUND(((SUM(BE101:BE106) + SUM(BE126:BE129))*I35),  2)</f>
        <v>0</v>
      </c>
      <c r="L35" s="28"/>
    </row>
    <row r="36" spans="2:12" s="1" customFormat="1" ht="14.45" customHeight="1">
      <c r="B36" s="28"/>
      <c r="E36" s="25" t="s">
        <v>39</v>
      </c>
      <c r="F36" s="86">
        <f>ROUND((SUM(BF101:BF106) + SUM(BF126:BF129)),  2)</f>
        <v>0</v>
      </c>
      <c r="I36" s="87">
        <v>0.12</v>
      </c>
      <c r="J36" s="86">
        <f>ROUND(((SUM(BF101:BF106) + SUM(BF126:BF129))*I36),  2)</f>
        <v>0</v>
      </c>
      <c r="L36" s="28"/>
    </row>
    <row r="37" spans="2:12" s="1" customFormat="1" ht="14.45" hidden="1" customHeight="1">
      <c r="B37" s="28"/>
      <c r="E37" s="25" t="s">
        <v>40</v>
      </c>
      <c r="F37" s="86">
        <f>ROUND((SUM(BG101:BG106) + SUM(BG126:BG129)),  2)</f>
        <v>0</v>
      </c>
      <c r="I37" s="87">
        <v>0.21</v>
      </c>
      <c r="J37" s="86">
        <f>0</f>
        <v>0</v>
      </c>
      <c r="L37" s="28"/>
    </row>
    <row r="38" spans="2:12" s="1" customFormat="1" ht="14.45" hidden="1" customHeight="1">
      <c r="B38" s="28"/>
      <c r="E38" s="25" t="s">
        <v>41</v>
      </c>
      <c r="F38" s="86">
        <f>ROUND((SUM(BH101:BH106) + SUM(BH126:BH129)),  2)</f>
        <v>0</v>
      </c>
      <c r="I38" s="87">
        <v>0.12</v>
      </c>
      <c r="J38" s="86">
        <f>0</f>
        <v>0</v>
      </c>
      <c r="L38" s="28"/>
    </row>
    <row r="39" spans="2:12" s="1" customFormat="1" ht="14.45" hidden="1" customHeight="1">
      <c r="B39" s="28"/>
      <c r="E39" s="25" t="s">
        <v>42</v>
      </c>
      <c r="F39" s="86">
        <f>ROUND((SUM(BI101:BI106) + SUM(BI126:BI129)),  2)</f>
        <v>0</v>
      </c>
      <c r="I39" s="87">
        <v>0</v>
      </c>
      <c r="J39" s="86">
        <f>0</f>
        <v>0</v>
      </c>
      <c r="L39" s="28"/>
    </row>
    <row r="40" spans="2:12" s="1" customFormat="1" ht="6.95" customHeight="1">
      <c r="B40" s="28"/>
      <c r="L40" s="28"/>
    </row>
    <row r="41" spans="2:12" s="1" customFormat="1" ht="25.35" customHeight="1">
      <c r="B41" s="28"/>
      <c r="C41" s="88"/>
      <c r="D41" s="89" t="s">
        <v>43</v>
      </c>
      <c r="E41" s="53"/>
      <c r="F41" s="53"/>
      <c r="G41" s="90" t="s">
        <v>44</v>
      </c>
      <c r="H41" s="91" t="s">
        <v>45</v>
      </c>
      <c r="I41" s="53"/>
      <c r="J41" s="92">
        <f>SUM(J32:J39)</f>
        <v>0</v>
      </c>
      <c r="K41" s="93"/>
      <c r="L41" s="28"/>
    </row>
    <row r="42" spans="2:12" s="1" customFormat="1" ht="14.45" customHeight="1">
      <c r="B42" s="28"/>
      <c r="L42" s="28"/>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28"/>
      <c r="D50" s="37" t="s">
        <v>46</v>
      </c>
      <c r="E50" s="38"/>
      <c r="F50" s="38"/>
      <c r="G50" s="37" t="s">
        <v>47</v>
      </c>
      <c r="H50" s="38"/>
      <c r="I50" s="38"/>
      <c r="J50" s="38"/>
      <c r="K50" s="38"/>
      <c r="L50" s="28"/>
    </row>
    <row r="51" spans="2:12">
      <c r="B51" s="19"/>
      <c r="L51" s="19"/>
    </row>
    <row r="52" spans="2:12">
      <c r="B52" s="19"/>
      <c r="L52" s="19"/>
    </row>
    <row r="53" spans="2:12">
      <c r="B53" s="19"/>
      <c r="L53" s="19"/>
    </row>
    <row r="54" spans="2:12">
      <c r="B54" s="19"/>
      <c r="L54" s="19"/>
    </row>
    <row r="55" spans="2:12">
      <c r="B55" s="19"/>
      <c r="L55" s="19"/>
    </row>
    <row r="56" spans="2:12">
      <c r="B56" s="19"/>
      <c r="L56" s="19"/>
    </row>
    <row r="57" spans="2:12">
      <c r="B57" s="19"/>
      <c r="L57" s="19"/>
    </row>
    <row r="58" spans="2:12">
      <c r="B58" s="19"/>
      <c r="L58" s="19"/>
    </row>
    <row r="59" spans="2:12">
      <c r="B59" s="19"/>
      <c r="L59" s="19"/>
    </row>
    <row r="60" spans="2:12">
      <c r="B60" s="19"/>
      <c r="L60" s="19"/>
    </row>
    <row r="61" spans="2:12" s="1" customFormat="1" ht="12.75">
      <c r="B61" s="28"/>
      <c r="D61" s="39" t="s">
        <v>48</v>
      </c>
      <c r="E61" s="30"/>
      <c r="F61" s="94" t="s">
        <v>49</v>
      </c>
      <c r="G61" s="39" t="s">
        <v>48</v>
      </c>
      <c r="H61" s="30"/>
      <c r="I61" s="30"/>
      <c r="J61" s="95" t="s">
        <v>49</v>
      </c>
      <c r="K61" s="30"/>
      <c r="L61" s="28"/>
    </row>
    <row r="62" spans="2:12">
      <c r="B62" s="19"/>
      <c r="L62" s="19"/>
    </row>
    <row r="63" spans="2:12">
      <c r="B63" s="19"/>
      <c r="L63" s="19"/>
    </row>
    <row r="64" spans="2:12">
      <c r="B64" s="19"/>
      <c r="L64" s="19"/>
    </row>
    <row r="65" spans="2:12" s="1" customFormat="1" ht="12.75">
      <c r="B65" s="28"/>
      <c r="D65" s="37" t="s">
        <v>50</v>
      </c>
      <c r="E65" s="38"/>
      <c r="F65" s="38"/>
      <c r="G65" s="37" t="s">
        <v>51</v>
      </c>
      <c r="H65" s="38"/>
      <c r="I65" s="38"/>
      <c r="J65" s="38"/>
      <c r="K65" s="38"/>
      <c r="L65" s="28"/>
    </row>
    <row r="66" spans="2:12">
      <c r="B66" s="19"/>
      <c r="L66" s="19"/>
    </row>
    <row r="67" spans="2:12">
      <c r="B67" s="19"/>
      <c r="L67" s="19"/>
    </row>
    <row r="68" spans="2:12">
      <c r="B68" s="19"/>
      <c r="L68" s="19"/>
    </row>
    <row r="69" spans="2:12">
      <c r="B69" s="19"/>
      <c r="L69" s="19"/>
    </row>
    <row r="70" spans="2:12">
      <c r="B70" s="19"/>
      <c r="L70" s="19"/>
    </row>
    <row r="71" spans="2:12">
      <c r="B71" s="19"/>
      <c r="L71" s="19"/>
    </row>
    <row r="72" spans="2:12">
      <c r="B72" s="19"/>
      <c r="L72" s="19"/>
    </row>
    <row r="73" spans="2:12">
      <c r="B73" s="19"/>
      <c r="L73" s="19"/>
    </row>
    <row r="74" spans="2:12">
      <c r="B74" s="19"/>
      <c r="L74" s="19"/>
    </row>
    <row r="75" spans="2:12">
      <c r="B75" s="19"/>
      <c r="L75" s="19"/>
    </row>
    <row r="76" spans="2:12" s="1" customFormat="1" ht="12.75">
      <c r="B76" s="28"/>
      <c r="D76" s="39" t="s">
        <v>48</v>
      </c>
      <c r="E76" s="30"/>
      <c r="F76" s="94" t="s">
        <v>49</v>
      </c>
      <c r="G76" s="39" t="s">
        <v>48</v>
      </c>
      <c r="H76" s="30"/>
      <c r="I76" s="30"/>
      <c r="J76" s="95" t="s">
        <v>49</v>
      </c>
      <c r="K76" s="30"/>
      <c r="L76" s="28"/>
    </row>
    <row r="77" spans="2:12" s="1" customFormat="1" ht="14.45" customHeight="1">
      <c r="B77" s="40"/>
      <c r="C77" s="41"/>
      <c r="D77" s="41"/>
      <c r="E77" s="41"/>
      <c r="F77" s="41"/>
      <c r="G77" s="41"/>
      <c r="H77" s="41"/>
      <c r="I77" s="41"/>
      <c r="J77" s="41"/>
      <c r="K77" s="41"/>
      <c r="L77" s="28"/>
    </row>
    <row r="81" spans="2:47" s="1" customFormat="1" ht="6.95" customHeight="1">
      <c r="B81" s="42"/>
      <c r="C81" s="43"/>
      <c r="D81" s="43"/>
      <c r="E81" s="43"/>
      <c r="F81" s="43"/>
      <c r="G81" s="43"/>
      <c r="H81" s="43"/>
      <c r="I81" s="43"/>
      <c r="J81" s="43"/>
      <c r="K81" s="43"/>
      <c r="L81" s="28"/>
    </row>
    <row r="82" spans="2:47" s="1" customFormat="1" ht="24.95" customHeight="1">
      <c r="B82" s="28"/>
      <c r="C82" s="20" t="s">
        <v>150</v>
      </c>
      <c r="L82" s="28"/>
    </row>
    <row r="83" spans="2:47" s="1" customFormat="1" ht="6.95" customHeight="1">
      <c r="B83" s="28"/>
      <c r="L83" s="28"/>
    </row>
    <row r="84" spans="2:47" s="1" customFormat="1" ht="12" customHeight="1">
      <c r="B84" s="28"/>
      <c r="C84" s="25" t="s">
        <v>14</v>
      </c>
      <c r="L84" s="28"/>
    </row>
    <row r="85" spans="2:47" s="1" customFormat="1" ht="16.5" customHeight="1">
      <c r="B85" s="28"/>
      <c r="E85" s="811" t="str">
        <f>E7</f>
        <v>Výukový pavilon Lesovna</v>
      </c>
      <c r="F85" s="812"/>
      <c r="G85" s="812"/>
      <c r="H85" s="812"/>
      <c r="L85" s="28"/>
    </row>
    <row r="86" spans="2:47" s="1" customFormat="1" ht="12" customHeight="1">
      <c r="B86" s="28"/>
      <c r="C86" s="25" t="s">
        <v>137</v>
      </c>
      <c r="L86" s="28"/>
    </row>
    <row r="87" spans="2:47" s="1" customFormat="1" ht="16.5" customHeight="1">
      <c r="B87" s="28"/>
      <c r="E87" s="781" t="str">
        <f>E9</f>
        <v>202504I - 09-ZTI</v>
      </c>
      <c r="F87" s="813"/>
      <c r="G87" s="813"/>
      <c r="H87" s="813"/>
      <c r="L87" s="28"/>
    </row>
    <row r="88" spans="2:47" s="1" customFormat="1" ht="6.95" customHeight="1">
      <c r="B88" s="28"/>
      <c r="L88" s="28"/>
    </row>
    <row r="89" spans="2:47" s="1" customFormat="1" ht="12" customHeight="1">
      <c r="B89" s="28"/>
      <c r="C89" s="25" t="s">
        <v>18</v>
      </c>
      <c r="F89" s="23" t="str">
        <f>F12</f>
        <v>Areál ČZU, p.č. 1627/1, Suchdol</v>
      </c>
      <c r="I89" s="25" t="s">
        <v>20</v>
      </c>
      <c r="J89" s="48">
        <f>IF(J12="","",J12)</f>
        <v>45909</v>
      </c>
      <c r="L89" s="28"/>
    </row>
    <row r="90" spans="2:47" s="1" customFormat="1" ht="6.95" customHeight="1">
      <c r="B90" s="28"/>
      <c r="L90" s="28"/>
    </row>
    <row r="91" spans="2:47" s="1" customFormat="1" ht="15.2" customHeight="1">
      <c r="B91" s="28"/>
      <c r="C91" s="25" t="s">
        <v>21</v>
      </c>
      <c r="F91" s="23" t="str">
        <f>E15</f>
        <v>ČZU v Praze, Kamýcká 129, P6</v>
      </c>
      <c r="I91" s="25" t="s">
        <v>27</v>
      </c>
      <c r="J91" s="26" t="str">
        <f>E21</f>
        <v>MJÖLKING s.r.o.</v>
      </c>
      <c r="L91" s="28"/>
    </row>
    <row r="92" spans="2:47" s="1" customFormat="1" ht="15.2" customHeight="1">
      <c r="B92" s="28"/>
      <c r="C92" s="25" t="s">
        <v>25</v>
      </c>
      <c r="F92" s="23" t="str">
        <f>IF(E18="","",E18)</f>
        <v xml:space="preserve"> </v>
      </c>
      <c r="I92" s="25" t="s">
        <v>30</v>
      </c>
      <c r="J92" s="26" t="str">
        <f>E24</f>
        <v>Ing. Martin Macoun</v>
      </c>
      <c r="L92" s="28"/>
    </row>
    <row r="93" spans="2:47" s="1" customFormat="1" ht="10.35" customHeight="1">
      <c r="B93" s="28"/>
      <c r="L93" s="28"/>
    </row>
    <row r="94" spans="2:47" s="1" customFormat="1" ht="29.25" customHeight="1">
      <c r="B94" s="28"/>
      <c r="C94" s="96" t="s">
        <v>151</v>
      </c>
      <c r="D94" s="88"/>
      <c r="E94" s="88"/>
      <c r="F94" s="88"/>
      <c r="G94" s="88"/>
      <c r="H94" s="88"/>
      <c r="I94" s="88"/>
      <c r="J94" s="97" t="s">
        <v>152</v>
      </c>
      <c r="K94" s="88"/>
      <c r="L94" s="28"/>
    </row>
    <row r="95" spans="2:47" s="1" customFormat="1" ht="10.35" customHeight="1">
      <c r="B95" s="28"/>
      <c r="L95" s="28"/>
    </row>
    <row r="96" spans="2:47" s="1" customFormat="1" ht="22.9" customHeight="1">
      <c r="B96" s="28"/>
      <c r="C96" s="98" t="s">
        <v>153</v>
      </c>
      <c r="J96" s="62">
        <f>J126</f>
        <v>0</v>
      </c>
      <c r="L96" s="28"/>
      <c r="AU96" s="16" t="s">
        <v>154</v>
      </c>
    </row>
    <row r="97" spans="2:65" s="8" customFormat="1" ht="24.95" customHeight="1">
      <c r="B97" s="99"/>
      <c r="D97" s="100" t="s">
        <v>160</v>
      </c>
      <c r="E97" s="101"/>
      <c r="F97" s="101"/>
      <c r="G97" s="101"/>
      <c r="H97" s="101"/>
      <c r="I97" s="101"/>
      <c r="J97" s="102">
        <f>J127</f>
        <v>0</v>
      </c>
      <c r="L97" s="99"/>
    </row>
    <row r="98" spans="2:65" s="9" customFormat="1" ht="19.899999999999999" customHeight="1">
      <c r="B98" s="103"/>
      <c r="D98" s="104" t="s">
        <v>898</v>
      </c>
      <c r="E98" s="105"/>
      <c r="F98" s="105"/>
      <c r="G98" s="105"/>
      <c r="H98" s="105"/>
      <c r="I98" s="105"/>
      <c r="J98" s="106">
        <f>J128</f>
        <v>0</v>
      </c>
      <c r="L98" s="103"/>
    </row>
    <row r="99" spans="2:65" s="1" customFormat="1" ht="21.75" customHeight="1">
      <c r="B99" s="28"/>
      <c r="L99" s="28"/>
    </row>
    <row r="100" spans="2:65" s="1" customFormat="1" ht="6.95" customHeight="1">
      <c r="B100" s="28"/>
      <c r="L100" s="28"/>
    </row>
    <row r="101" spans="2:65" s="1" customFormat="1" ht="29.25" customHeight="1">
      <c r="B101" s="28"/>
      <c r="C101" s="98" t="s">
        <v>172</v>
      </c>
      <c r="J101" s="107">
        <f>ROUND(J102 + J103 + J104 + J105,2)</f>
        <v>0</v>
      </c>
      <c r="L101" s="28"/>
      <c r="N101" s="108" t="s">
        <v>37</v>
      </c>
    </row>
    <row r="102" spans="2:65" s="1" customFormat="1" ht="18" customHeight="1">
      <c r="B102" s="109"/>
      <c r="C102" s="110"/>
      <c r="D102" s="814" t="s">
        <v>173</v>
      </c>
      <c r="E102" s="814"/>
      <c r="F102" s="814"/>
      <c r="G102" s="110"/>
      <c r="H102" s="110"/>
      <c r="I102" s="110"/>
      <c r="J102" s="111"/>
      <c r="K102" s="110"/>
      <c r="L102" s="109"/>
      <c r="M102" s="110"/>
      <c r="N102" s="112" t="s">
        <v>38</v>
      </c>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0"/>
      <c r="AM102" s="110"/>
      <c r="AN102" s="110"/>
      <c r="AO102" s="110"/>
      <c r="AP102" s="110"/>
      <c r="AQ102" s="110"/>
      <c r="AR102" s="110"/>
      <c r="AS102" s="110"/>
      <c r="AT102" s="110"/>
      <c r="AU102" s="110"/>
      <c r="AV102" s="110"/>
      <c r="AW102" s="110"/>
      <c r="AX102" s="110"/>
      <c r="AY102" s="113" t="s">
        <v>174</v>
      </c>
      <c r="AZ102" s="110"/>
      <c r="BA102" s="110"/>
      <c r="BB102" s="110"/>
      <c r="BC102" s="110"/>
      <c r="BD102" s="110"/>
      <c r="BE102" s="114">
        <f>IF(N102="základní",J102,0)</f>
        <v>0</v>
      </c>
      <c r="BF102" s="114">
        <f>IF(N102="snížená",J102,0)</f>
        <v>0</v>
      </c>
      <c r="BG102" s="114">
        <f>IF(N102="zákl. přenesená",J102,0)</f>
        <v>0</v>
      </c>
      <c r="BH102" s="114">
        <f>IF(N102="sníž. přenesená",J102,0)</f>
        <v>0</v>
      </c>
      <c r="BI102" s="114">
        <f>IF(N102="nulová",J102,0)</f>
        <v>0</v>
      </c>
      <c r="BJ102" s="113" t="s">
        <v>81</v>
      </c>
      <c r="BK102" s="110"/>
      <c r="BL102" s="110"/>
      <c r="BM102" s="110"/>
    </row>
    <row r="103" spans="2:65" s="1" customFormat="1" ht="18" customHeight="1">
      <c r="B103" s="109"/>
      <c r="C103" s="110"/>
      <c r="D103" s="814" t="s">
        <v>175</v>
      </c>
      <c r="E103" s="814"/>
      <c r="F103" s="814"/>
      <c r="G103" s="110"/>
      <c r="H103" s="110"/>
      <c r="I103" s="110"/>
      <c r="J103" s="111"/>
      <c r="K103" s="110"/>
      <c r="L103" s="109"/>
      <c r="M103" s="110"/>
      <c r="N103" s="112" t="s">
        <v>38</v>
      </c>
      <c r="O103" s="110"/>
      <c r="P103" s="110"/>
      <c r="Q103" s="110"/>
      <c r="R103" s="110"/>
      <c r="S103" s="110"/>
      <c r="T103" s="110"/>
      <c r="U103" s="110"/>
      <c r="V103" s="110"/>
      <c r="W103" s="110"/>
      <c r="X103" s="110"/>
      <c r="Y103" s="110"/>
      <c r="Z103" s="110"/>
      <c r="AA103" s="110"/>
      <c r="AB103" s="110"/>
      <c r="AC103" s="110"/>
      <c r="AD103" s="110"/>
      <c r="AE103" s="110"/>
      <c r="AF103" s="110"/>
      <c r="AG103" s="110"/>
      <c r="AH103" s="110"/>
      <c r="AI103" s="110"/>
      <c r="AJ103" s="110"/>
      <c r="AK103" s="110"/>
      <c r="AL103" s="110"/>
      <c r="AM103" s="110"/>
      <c r="AN103" s="110"/>
      <c r="AO103" s="110"/>
      <c r="AP103" s="110"/>
      <c r="AQ103" s="110"/>
      <c r="AR103" s="110"/>
      <c r="AS103" s="110"/>
      <c r="AT103" s="110"/>
      <c r="AU103" s="110"/>
      <c r="AV103" s="110"/>
      <c r="AW103" s="110"/>
      <c r="AX103" s="110"/>
      <c r="AY103" s="113" t="s">
        <v>174</v>
      </c>
      <c r="AZ103" s="110"/>
      <c r="BA103" s="110"/>
      <c r="BB103" s="110"/>
      <c r="BC103" s="110"/>
      <c r="BD103" s="110"/>
      <c r="BE103" s="114">
        <f>IF(N103="základní",J103,0)</f>
        <v>0</v>
      </c>
      <c r="BF103" s="114">
        <f>IF(N103="snížená",J103,0)</f>
        <v>0</v>
      </c>
      <c r="BG103" s="114">
        <f>IF(N103="zákl. přenesená",J103,0)</f>
        <v>0</v>
      </c>
      <c r="BH103" s="114">
        <f>IF(N103="sníž. přenesená",J103,0)</f>
        <v>0</v>
      </c>
      <c r="BI103" s="114">
        <f>IF(N103="nulová",J103,0)</f>
        <v>0</v>
      </c>
      <c r="BJ103" s="113" t="s">
        <v>81</v>
      </c>
      <c r="BK103" s="110"/>
      <c r="BL103" s="110"/>
      <c r="BM103" s="110"/>
    </row>
    <row r="104" spans="2:65" s="1" customFormat="1" ht="18" customHeight="1">
      <c r="B104" s="109"/>
      <c r="C104" s="110"/>
      <c r="D104" s="814" t="s">
        <v>176</v>
      </c>
      <c r="E104" s="814"/>
      <c r="F104" s="814"/>
      <c r="G104" s="110"/>
      <c r="H104" s="110"/>
      <c r="I104" s="110"/>
      <c r="J104" s="111"/>
      <c r="K104" s="110"/>
      <c r="L104" s="109"/>
      <c r="M104" s="110"/>
      <c r="N104" s="112" t="s">
        <v>38</v>
      </c>
      <c r="O104" s="110"/>
      <c r="P104" s="110"/>
      <c r="Q104" s="110"/>
      <c r="R104" s="110"/>
      <c r="S104" s="110"/>
      <c r="T104" s="110"/>
      <c r="U104" s="110"/>
      <c r="V104" s="110"/>
      <c r="W104" s="110"/>
      <c r="X104" s="110"/>
      <c r="Y104" s="110"/>
      <c r="Z104" s="110"/>
      <c r="AA104" s="110"/>
      <c r="AB104" s="110"/>
      <c r="AC104" s="110"/>
      <c r="AD104" s="110"/>
      <c r="AE104" s="110"/>
      <c r="AF104" s="110"/>
      <c r="AG104" s="110"/>
      <c r="AH104" s="110"/>
      <c r="AI104" s="110"/>
      <c r="AJ104" s="110"/>
      <c r="AK104" s="110"/>
      <c r="AL104" s="110"/>
      <c r="AM104" s="110"/>
      <c r="AN104" s="110"/>
      <c r="AO104" s="110"/>
      <c r="AP104" s="110"/>
      <c r="AQ104" s="110"/>
      <c r="AR104" s="110"/>
      <c r="AS104" s="110"/>
      <c r="AT104" s="110"/>
      <c r="AU104" s="110"/>
      <c r="AV104" s="110"/>
      <c r="AW104" s="110"/>
      <c r="AX104" s="110"/>
      <c r="AY104" s="113" t="s">
        <v>174</v>
      </c>
      <c r="AZ104" s="110"/>
      <c r="BA104" s="110"/>
      <c r="BB104" s="110"/>
      <c r="BC104" s="110"/>
      <c r="BD104" s="110"/>
      <c r="BE104" s="114">
        <f>IF(N104="základní",J104,0)</f>
        <v>0</v>
      </c>
      <c r="BF104" s="114">
        <f>IF(N104="snížená",J104,0)</f>
        <v>0</v>
      </c>
      <c r="BG104" s="114">
        <f>IF(N104="zákl. přenesená",J104,0)</f>
        <v>0</v>
      </c>
      <c r="BH104" s="114">
        <f>IF(N104="sníž. přenesená",J104,0)</f>
        <v>0</v>
      </c>
      <c r="BI104" s="114">
        <f>IF(N104="nulová",J104,0)</f>
        <v>0</v>
      </c>
      <c r="BJ104" s="113" t="s">
        <v>81</v>
      </c>
      <c r="BK104" s="110"/>
      <c r="BL104" s="110"/>
      <c r="BM104" s="110"/>
    </row>
    <row r="105" spans="2:65" s="1" customFormat="1" ht="18" customHeight="1">
      <c r="B105" s="109"/>
      <c r="C105" s="110"/>
      <c r="D105" s="814" t="s">
        <v>177</v>
      </c>
      <c r="E105" s="814"/>
      <c r="F105" s="814"/>
      <c r="G105" s="110"/>
      <c r="H105" s="110"/>
      <c r="I105" s="110"/>
      <c r="J105" s="111"/>
      <c r="K105" s="110"/>
      <c r="L105" s="109"/>
      <c r="M105" s="110"/>
      <c r="N105" s="112" t="s">
        <v>38</v>
      </c>
      <c r="O105" s="110"/>
      <c r="P105" s="110"/>
      <c r="Q105" s="110"/>
      <c r="R105" s="110"/>
      <c r="S105" s="110"/>
      <c r="T105" s="110"/>
      <c r="U105" s="110"/>
      <c r="V105" s="110"/>
      <c r="W105" s="110"/>
      <c r="X105" s="110"/>
      <c r="Y105" s="110"/>
      <c r="Z105" s="110"/>
      <c r="AA105" s="110"/>
      <c r="AB105" s="110"/>
      <c r="AC105" s="110"/>
      <c r="AD105" s="110"/>
      <c r="AE105" s="110"/>
      <c r="AF105" s="110"/>
      <c r="AG105" s="110"/>
      <c r="AH105" s="110"/>
      <c r="AI105" s="110"/>
      <c r="AJ105" s="110"/>
      <c r="AK105" s="110"/>
      <c r="AL105" s="110"/>
      <c r="AM105" s="110"/>
      <c r="AN105" s="110"/>
      <c r="AO105" s="110"/>
      <c r="AP105" s="110"/>
      <c r="AQ105" s="110"/>
      <c r="AR105" s="110"/>
      <c r="AS105" s="110"/>
      <c r="AT105" s="110"/>
      <c r="AU105" s="110"/>
      <c r="AV105" s="110"/>
      <c r="AW105" s="110"/>
      <c r="AX105" s="110"/>
      <c r="AY105" s="113" t="s">
        <v>174</v>
      </c>
      <c r="AZ105" s="110"/>
      <c r="BA105" s="110"/>
      <c r="BB105" s="110"/>
      <c r="BC105" s="110"/>
      <c r="BD105" s="110"/>
      <c r="BE105" s="114">
        <f>IF(N105="základní",J105,0)</f>
        <v>0</v>
      </c>
      <c r="BF105" s="114">
        <f>IF(N105="snížená",J105,0)</f>
        <v>0</v>
      </c>
      <c r="BG105" s="114">
        <f>IF(N105="zákl. přenesená",J105,0)</f>
        <v>0</v>
      </c>
      <c r="BH105" s="114">
        <f>IF(N105="sníž. přenesená",J105,0)</f>
        <v>0</v>
      </c>
      <c r="BI105" s="114">
        <f>IF(N105="nulová",J105,0)</f>
        <v>0</v>
      </c>
      <c r="BJ105" s="113" t="s">
        <v>81</v>
      </c>
      <c r="BK105" s="110"/>
      <c r="BL105" s="110"/>
      <c r="BM105" s="110"/>
    </row>
    <row r="106" spans="2:65" s="1" customFormat="1" ht="18" customHeight="1">
      <c r="B106" s="28"/>
      <c r="L106" s="28"/>
    </row>
    <row r="107" spans="2:65" s="1" customFormat="1" ht="29.25" customHeight="1">
      <c r="B107" s="28"/>
      <c r="C107" s="115" t="s">
        <v>178</v>
      </c>
      <c r="D107" s="88"/>
      <c r="E107" s="88"/>
      <c r="F107" s="88"/>
      <c r="G107" s="88"/>
      <c r="H107" s="88"/>
      <c r="I107" s="88"/>
      <c r="J107" s="116">
        <f>ROUND(J96+J101,2)</f>
        <v>0</v>
      </c>
      <c r="K107" s="88"/>
      <c r="L107" s="28"/>
    </row>
    <row r="108" spans="2:65" s="1" customFormat="1" ht="6.95" customHeight="1">
      <c r="B108" s="40"/>
      <c r="C108" s="41"/>
      <c r="D108" s="41"/>
      <c r="E108" s="41"/>
      <c r="F108" s="41"/>
      <c r="G108" s="41"/>
      <c r="H108" s="41"/>
      <c r="I108" s="41"/>
      <c r="J108" s="41"/>
      <c r="K108" s="41"/>
      <c r="L108" s="28"/>
    </row>
    <row r="112" spans="2:65" s="1" customFormat="1" ht="6.95" customHeight="1">
      <c r="B112" s="42"/>
      <c r="C112" s="43"/>
      <c r="D112" s="43"/>
      <c r="E112" s="43"/>
      <c r="F112" s="43"/>
      <c r="G112" s="43"/>
      <c r="H112" s="43"/>
      <c r="I112" s="43"/>
      <c r="J112" s="43"/>
      <c r="K112" s="43"/>
      <c r="L112" s="28"/>
    </row>
    <row r="113" spans="2:63" s="1" customFormat="1" ht="24.95" customHeight="1">
      <c r="B113" s="28"/>
      <c r="C113" s="20" t="s">
        <v>179</v>
      </c>
      <c r="L113" s="28"/>
    </row>
    <row r="114" spans="2:63" s="1" customFormat="1" ht="6.95" customHeight="1">
      <c r="B114" s="28"/>
      <c r="L114" s="28"/>
    </row>
    <row r="115" spans="2:63" s="1" customFormat="1" ht="12" customHeight="1">
      <c r="B115" s="28"/>
      <c r="C115" s="25" t="s">
        <v>14</v>
      </c>
      <c r="L115" s="28"/>
    </row>
    <row r="116" spans="2:63" s="1" customFormat="1" ht="16.5" customHeight="1">
      <c r="B116" s="28"/>
      <c r="E116" s="811" t="str">
        <f>E7</f>
        <v>Výukový pavilon Lesovna</v>
      </c>
      <c r="F116" s="812"/>
      <c r="G116" s="812"/>
      <c r="H116" s="812"/>
      <c r="L116" s="28"/>
    </row>
    <row r="117" spans="2:63" s="1" customFormat="1" ht="12" customHeight="1">
      <c r="B117" s="28"/>
      <c r="C117" s="25" t="s">
        <v>137</v>
      </c>
      <c r="L117" s="28"/>
    </row>
    <row r="118" spans="2:63" s="1" customFormat="1" ht="16.5" customHeight="1">
      <c r="B118" s="28"/>
      <c r="E118" s="781" t="str">
        <f>E9</f>
        <v>202504I - 09-ZTI</v>
      </c>
      <c r="F118" s="813"/>
      <c r="G118" s="813"/>
      <c r="H118" s="813"/>
      <c r="L118" s="28"/>
    </row>
    <row r="119" spans="2:63" s="1" customFormat="1" ht="6.95" customHeight="1">
      <c r="B119" s="28"/>
      <c r="L119" s="28"/>
    </row>
    <row r="120" spans="2:63" s="1" customFormat="1" ht="12" customHeight="1">
      <c r="B120" s="28"/>
      <c r="C120" s="25" t="s">
        <v>18</v>
      </c>
      <c r="F120" s="23" t="str">
        <f>F12</f>
        <v>Areál ČZU, p.č. 1627/1, Suchdol</v>
      </c>
      <c r="I120" s="25" t="s">
        <v>20</v>
      </c>
      <c r="J120" s="48">
        <f>IF(J12="","",J12)</f>
        <v>45909</v>
      </c>
      <c r="L120" s="28"/>
    </row>
    <row r="121" spans="2:63" s="1" customFormat="1" ht="6.95" customHeight="1">
      <c r="B121" s="28"/>
      <c r="L121" s="28"/>
    </row>
    <row r="122" spans="2:63" s="1" customFormat="1" ht="15.2" customHeight="1">
      <c r="B122" s="28"/>
      <c r="C122" s="25" t="s">
        <v>21</v>
      </c>
      <c r="F122" s="23" t="str">
        <f>E15</f>
        <v>ČZU v Praze, Kamýcká 129, P6</v>
      </c>
      <c r="I122" s="25" t="s">
        <v>27</v>
      </c>
      <c r="J122" s="26" t="str">
        <f>E21</f>
        <v>MJÖLKING s.r.o.</v>
      </c>
      <c r="L122" s="28"/>
    </row>
    <row r="123" spans="2:63" s="1" customFormat="1" ht="15.2" customHeight="1">
      <c r="B123" s="28"/>
      <c r="C123" s="25" t="s">
        <v>25</v>
      </c>
      <c r="F123" s="23" t="str">
        <f>IF(E18="","",E18)</f>
        <v xml:space="preserve"> </v>
      </c>
      <c r="I123" s="25" t="s">
        <v>30</v>
      </c>
      <c r="J123" s="26" t="str">
        <f>E24</f>
        <v>Ing. Martin Macoun</v>
      </c>
      <c r="L123" s="28"/>
    </row>
    <row r="124" spans="2:63" s="1" customFormat="1" ht="10.35" customHeight="1">
      <c r="B124" s="28"/>
      <c r="L124" s="28"/>
    </row>
    <row r="125" spans="2:63" s="10" customFormat="1" ht="29.25" customHeight="1">
      <c r="B125" s="117"/>
      <c r="C125" s="118" t="s">
        <v>180</v>
      </c>
      <c r="D125" s="119" t="s">
        <v>58</v>
      </c>
      <c r="E125" s="119" t="s">
        <v>54</v>
      </c>
      <c r="F125" s="119" t="s">
        <v>55</v>
      </c>
      <c r="G125" s="119" t="s">
        <v>181</v>
      </c>
      <c r="H125" s="119" t="s">
        <v>182</v>
      </c>
      <c r="I125" s="119" t="s">
        <v>183</v>
      </c>
      <c r="J125" s="120" t="s">
        <v>152</v>
      </c>
      <c r="K125" s="121" t="s">
        <v>184</v>
      </c>
      <c r="L125" s="117"/>
      <c r="M125" s="55" t="s">
        <v>1</v>
      </c>
      <c r="N125" s="56" t="s">
        <v>37</v>
      </c>
      <c r="O125" s="56" t="s">
        <v>185</v>
      </c>
      <c r="P125" s="56" t="s">
        <v>186</v>
      </c>
      <c r="Q125" s="56" t="s">
        <v>187</v>
      </c>
      <c r="R125" s="56" t="s">
        <v>188</v>
      </c>
      <c r="S125" s="56" t="s">
        <v>189</v>
      </c>
      <c r="T125" s="57" t="s">
        <v>190</v>
      </c>
    </row>
    <row r="126" spans="2:63" s="1" customFormat="1" ht="22.9" customHeight="1">
      <c r="B126" s="28"/>
      <c r="C126" s="60" t="s">
        <v>191</v>
      </c>
      <c r="J126" s="122">
        <f>BK126</f>
        <v>0</v>
      </c>
      <c r="L126" s="28"/>
      <c r="M126" s="58"/>
      <c r="N126" s="49"/>
      <c r="O126" s="49"/>
      <c r="P126" s="123">
        <f>P127</f>
        <v>0</v>
      </c>
      <c r="Q126" s="49"/>
      <c r="R126" s="123">
        <f>R127</f>
        <v>0</v>
      </c>
      <c r="S126" s="49"/>
      <c r="T126" s="124">
        <f>T127</f>
        <v>0</v>
      </c>
      <c r="AT126" s="16" t="s">
        <v>72</v>
      </c>
      <c r="AU126" s="16" t="s">
        <v>154</v>
      </c>
      <c r="BK126" s="125">
        <f>BK127</f>
        <v>0</v>
      </c>
    </row>
    <row r="127" spans="2:63" s="11" customFormat="1" ht="25.9" customHeight="1">
      <c r="B127" s="126"/>
      <c r="D127" s="127" t="s">
        <v>72</v>
      </c>
      <c r="E127" s="128" t="s">
        <v>276</v>
      </c>
      <c r="F127" s="128" t="s">
        <v>277</v>
      </c>
      <c r="J127" s="129">
        <f>BK127</f>
        <v>0</v>
      </c>
      <c r="L127" s="126"/>
      <c r="M127" s="130"/>
      <c r="P127" s="131">
        <f>P128</f>
        <v>0</v>
      </c>
      <c r="R127" s="131">
        <f>R128</f>
        <v>0</v>
      </c>
      <c r="T127" s="132">
        <f>T128</f>
        <v>0</v>
      </c>
      <c r="AR127" s="127" t="s">
        <v>83</v>
      </c>
      <c r="AT127" s="133" t="s">
        <v>72</v>
      </c>
      <c r="AU127" s="133" t="s">
        <v>73</v>
      </c>
      <c r="AY127" s="127" t="s">
        <v>194</v>
      </c>
      <c r="BK127" s="134">
        <f>BK128</f>
        <v>0</v>
      </c>
    </row>
    <row r="128" spans="2:63" s="11" customFormat="1" ht="22.9" customHeight="1">
      <c r="B128" s="126"/>
      <c r="D128" s="127" t="s">
        <v>72</v>
      </c>
      <c r="E128" s="135" t="s">
        <v>899</v>
      </c>
      <c r="F128" s="135" t="s">
        <v>900</v>
      </c>
      <c r="J128" s="136">
        <f>BK128</f>
        <v>0</v>
      </c>
      <c r="L128" s="126"/>
      <c r="M128" s="130"/>
      <c r="P128" s="131">
        <f>P129</f>
        <v>0</v>
      </c>
      <c r="R128" s="131">
        <f>R129</f>
        <v>0</v>
      </c>
      <c r="T128" s="132">
        <f>T129</f>
        <v>0</v>
      </c>
      <c r="AR128" s="127" t="s">
        <v>83</v>
      </c>
      <c r="AT128" s="133" t="s">
        <v>72</v>
      </c>
      <c r="AU128" s="133" t="s">
        <v>81</v>
      </c>
      <c r="AY128" s="127" t="s">
        <v>194</v>
      </c>
      <c r="BK128" s="134">
        <f>BK129</f>
        <v>0</v>
      </c>
    </row>
    <row r="129" spans="2:65" s="1" customFormat="1" ht="24.2" customHeight="1">
      <c r="B129" s="109"/>
      <c r="C129" s="137" t="s">
        <v>81</v>
      </c>
      <c r="D129" s="137" t="s">
        <v>197</v>
      </c>
      <c r="E129" s="138" t="s">
        <v>901</v>
      </c>
      <c r="F129" s="139" t="s">
        <v>902</v>
      </c>
      <c r="G129" s="140" t="s">
        <v>662</v>
      </c>
      <c r="H129" s="141">
        <v>1</v>
      </c>
      <c r="I129" s="142">
        <f>'REK ZTI'!AK25</f>
        <v>0</v>
      </c>
      <c r="J129" s="142">
        <f>ROUND(I129*H129,2)</f>
        <v>0</v>
      </c>
      <c r="K129" s="143"/>
      <c r="L129" s="28"/>
      <c r="M129" s="177" t="s">
        <v>1</v>
      </c>
      <c r="N129" s="178" t="s">
        <v>38</v>
      </c>
      <c r="O129" s="179">
        <v>0</v>
      </c>
      <c r="P129" s="179">
        <f>O129*H129</f>
        <v>0</v>
      </c>
      <c r="Q129" s="179">
        <v>0</v>
      </c>
      <c r="R129" s="179">
        <f>Q129*H129</f>
        <v>0</v>
      </c>
      <c r="S129" s="179">
        <v>0</v>
      </c>
      <c r="T129" s="180">
        <f>S129*H129</f>
        <v>0</v>
      </c>
      <c r="AR129" s="147" t="s">
        <v>283</v>
      </c>
      <c r="AT129" s="147" t="s">
        <v>197</v>
      </c>
      <c r="AU129" s="147" t="s">
        <v>83</v>
      </c>
      <c r="AY129" s="16" t="s">
        <v>194</v>
      </c>
      <c r="BE129" s="148">
        <f>IF(N129="základní",J129,0)</f>
        <v>0</v>
      </c>
      <c r="BF129" s="148">
        <f>IF(N129="snížená",J129,0)</f>
        <v>0</v>
      </c>
      <c r="BG129" s="148">
        <f>IF(N129="zákl. přenesená",J129,0)</f>
        <v>0</v>
      </c>
      <c r="BH129" s="148">
        <f>IF(N129="sníž. přenesená",J129,0)</f>
        <v>0</v>
      </c>
      <c r="BI129" s="148">
        <f>IF(N129="nulová",J129,0)</f>
        <v>0</v>
      </c>
      <c r="BJ129" s="16" t="s">
        <v>81</v>
      </c>
      <c r="BK129" s="148">
        <f>ROUND(I129*H129,2)</f>
        <v>0</v>
      </c>
      <c r="BL129" s="16" t="s">
        <v>283</v>
      </c>
      <c r="BM129" s="147" t="s">
        <v>903</v>
      </c>
    </row>
    <row r="130" spans="2:65" s="1" customFormat="1" ht="6.95" customHeight="1">
      <c r="B130" s="40"/>
      <c r="C130" s="41"/>
      <c r="D130" s="41"/>
      <c r="E130" s="41"/>
      <c r="F130" s="41"/>
      <c r="G130" s="41"/>
      <c r="H130" s="41"/>
      <c r="I130" s="41"/>
      <c r="J130" s="41"/>
      <c r="K130" s="41"/>
      <c r="L130" s="28"/>
    </row>
  </sheetData>
  <autoFilter ref="C125:K129" xr:uid="{00000000-0009-0000-0000-000007000000}"/>
  <mergeCells count="13">
    <mergeCell ref="E116:H116"/>
    <mergeCell ref="E118:H118"/>
    <mergeCell ref="L2:V2"/>
    <mergeCell ref="E87:H87"/>
    <mergeCell ref="D102:F102"/>
    <mergeCell ref="D103:F103"/>
    <mergeCell ref="D104:F104"/>
    <mergeCell ref="D105:F105"/>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AE001-55FD-4C8F-B41E-F2296DBF7573}">
  <sheetPr>
    <tabColor theme="8" tint="0.59999389629810485"/>
  </sheetPr>
  <dimension ref="B2:AQ53"/>
  <sheetViews>
    <sheetView topLeftCell="A25" zoomScaleNormal="100" workbookViewId="0">
      <selection activeCell="AC9" sqref="AC9"/>
    </sheetView>
  </sheetViews>
  <sheetFormatPr defaultColWidth="10.6640625" defaultRowHeight="15"/>
  <cols>
    <col min="1" max="1" width="10.6640625" style="192"/>
    <col min="2" max="2" width="1.6640625" style="192" customWidth="1"/>
    <col min="3" max="3" width="4.1640625" style="192" customWidth="1"/>
    <col min="4" max="33" width="2.6640625" style="192" customWidth="1"/>
    <col min="34" max="34" width="3.33203125" style="192" customWidth="1"/>
    <col min="35" max="35" width="31.6640625" style="192" customWidth="1"/>
    <col min="36" max="37" width="2.5" style="192" customWidth="1"/>
    <col min="38" max="38" width="8.33203125" style="192" customWidth="1"/>
    <col min="39" max="39" width="3.33203125" style="192" customWidth="1"/>
    <col min="40" max="40" width="13.33203125" style="192" customWidth="1"/>
    <col min="41" max="41" width="7.5" style="192" customWidth="1"/>
    <col min="42" max="42" width="4.1640625" style="192" customWidth="1"/>
    <col min="43" max="43" width="15.6640625" style="192" customWidth="1"/>
    <col min="44" max="16384" width="10.6640625" style="192"/>
  </cols>
  <sheetData>
    <row r="2" spans="2:43">
      <c r="B2" s="190"/>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c r="AL2" s="191"/>
      <c r="AM2" s="191"/>
      <c r="AN2" s="191"/>
      <c r="AO2" s="191"/>
      <c r="AP2" s="191"/>
      <c r="AQ2" s="191"/>
    </row>
    <row r="3" spans="2:43" ht="18">
      <c r="B3" s="193"/>
      <c r="D3" s="194" t="s">
        <v>9</v>
      </c>
    </row>
    <row r="4" spans="2:43">
      <c r="B4" s="193"/>
      <c r="D4" s="195"/>
      <c r="K4" s="829"/>
      <c r="L4" s="830"/>
      <c r="M4" s="830"/>
      <c r="N4" s="830"/>
      <c r="O4" s="830"/>
      <c r="P4" s="830"/>
      <c r="Q4" s="830"/>
      <c r="R4" s="830"/>
      <c r="S4" s="830"/>
      <c r="T4" s="830"/>
      <c r="U4" s="830"/>
      <c r="V4" s="830"/>
      <c r="W4" s="830"/>
      <c r="X4" s="830"/>
      <c r="Y4" s="830"/>
      <c r="Z4" s="830"/>
      <c r="AA4" s="830"/>
      <c r="AB4" s="830"/>
      <c r="AC4" s="830"/>
      <c r="AD4" s="830"/>
      <c r="AE4" s="830"/>
      <c r="AF4" s="830"/>
      <c r="AG4" s="830"/>
      <c r="AH4" s="830"/>
      <c r="AI4" s="830"/>
      <c r="AJ4" s="830"/>
      <c r="AK4" s="830"/>
      <c r="AL4" s="830"/>
      <c r="AM4" s="830"/>
      <c r="AN4" s="830"/>
      <c r="AO4" s="830"/>
    </row>
    <row r="5" spans="2:43">
      <c r="B5" s="193"/>
      <c r="D5" s="197" t="s">
        <v>14</v>
      </c>
      <c r="K5" s="831" t="s">
        <v>1086</v>
      </c>
      <c r="L5" s="830"/>
      <c r="M5" s="830"/>
      <c r="N5" s="830"/>
      <c r="O5" s="830"/>
      <c r="P5" s="830"/>
      <c r="Q5" s="830"/>
      <c r="R5" s="830"/>
      <c r="S5" s="830"/>
      <c r="T5" s="830"/>
      <c r="U5" s="830"/>
      <c r="V5" s="830"/>
      <c r="W5" s="830"/>
      <c r="X5" s="830"/>
      <c r="Y5" s="830"/>
      <c r="Z5" s="830"/>
      <c r="AA5" s="830"/>
      <c r="AB5" s="830"/>
      <c r="AC5" s="830"/>
      <c r="AD5" s="830"/>
      <c r="AE5" s="830"/>
      <c r="AF5" s="830"/>
      <c r="AG5" s="830"/>
      <c r="AH5" s="830"/>
      <c r="AI5" s="830"/>
      <c r="AJ5" s="830"/>
      <c r="AK5" s="830"/>
      <c r="AL5" s="830"/>
      <c r="AM5" s="830"/>
      <c r="AN5" s="830"/>
      <c r="AO5" s="830"/>
    </row>
    <row r="6" spans="2:43">
      <c r="B6" s="193"/>
      <c r="D6" s="198"/>
      <c r="K6" s="196" t="s">
        <v>1</v>
      </c>
      <c r="AK6" s="198"/>
      <c r="AN6" s="196" t="s">
        <v>1</v>
      </c>
    </row>
    <row r="7" spans="2:43">
      <c r="B7" s="193"/>
      <c r="D7" s="198"/>
      <c r="K7" s="196" t="s">
        <v>26</v>
      </c>
      <c r="AK7" s="198" t="s">
        <v>20</v>
      </c>
      <c r="AN7" s="199">
        <v>45729</v>
      </c>
    </row>
    <row r="8" spans="2:43">
      <c r="B8" s="193"/>
    </row>
    <row r="9" spans="2:43">
      <c r="B9" s="193"/>
      <c r="D9" s="198" t="s">
        <v>21</v>
      </c>
      <c r="AK9" s="198"/>
      <c r="AN9" s="196" t="s">
        <v>1</v>
      </c>
    </row>
    <row r="10" spans="2:43">
      <c r="B10" s="193"/>
      <c r="E10" s="196" t="s">
        <v>1087</v>
      </c>
      <c r="AK10" s="198"/>
      <c r="AN10" s="196" t="s">
        <v>1</v>
      </c>
    </row>
    <row r="11" spans="2:43">
      <c r="B11" s="193"/>
    </row>
    <row r="12" spans="2:43">
      <c r="B12" s="193"/>
      <c r="D12" s="198" t="s">
        <v>25</v>
      </c>
      <c r="AK12" s="198"/>
      <c r="AN12" s="196" t="s">
        <v>1</v>
      </c>
    </row>
    <row r="13" spans="2:43">
      <c r="B13" s="193"/>
      <c r="E13" s="196" t="s">
        <v>26</v>
      </c>
      <c r="AK13" s="198"/>
      <c r="AN13" s="196" t="s">
        <v>1</v>
      </c>
    </row>
    <row r="14" spans="2:43">
      <c r="B14" s="193"/>
    </row>
    <row r="15" spans="2:43">
      <c r="B15" s="193"/>
      <c r="D15" s="198" t="s">
        <v>27</v>
      </c>
      <c r="AK15" s="198"/>
      <c r="AN15" s="196" t="s">
        <v>1</v>
      </c>
    </row>
    <row r="16" spans="2:43">
      <c r="B16" s="193"/>
      <c r="E16" s="196" t="s">
        <v>1088</v>
      </c>
      <c r="AK16" s="198"/>
      <c r="AN16" s="196" t="s">
        <v>1</v>
      </c>
    </row>
    <row r="17" spans="2:43">
      <c r="B17" s="193"/>
    </row>
    <row r="18" spans="2:43">
      <c r="B18" s="193"/>
      <c r="D18" s="198"/>
      <c r="AK18" s="198"/>
      <c r="AN18" s="196" t="s">
        <v>1</v>
      </c>
    </row>
    <row r="19" spans="2:43">
      <c r="B19" s="193"/>
      <c r="E19" s="196" t="s">
        <v>26</v>
      </c>
      <c r="AK19" s="198"/>
      <c r="AN19" s="196" t="s">
        <v>1</v>
      </c>
    </row>
    <row r="20" spans="2:43">
      <c r="B20" s="193"/>
    </row>
    <row r="21" spans="2:43">
      <c r="B21" s="193"/>
      <c r="D21" s="198" t="s">
        <v>32</v>
      </c>
    </row>
    <row r="22" spans="2:43">
      <c r="B22" s="193"/>
      <c r="E22" s="832"/>
      <c r="F22" s="832"/>
      <c r="G22" s="832"/>
      <c r="H22" s="832"/>
      <c r="I22" s="832"/>
      <c r="J22" s="832"/>
      <c r="K22" s="832"/>
      <c r="L22" s="832"/>
      <c r="M22" s="832"/>
      <c r="N22" s="832"/>
      <c r="O22" s="832"/>
      <c r="P22" s="832"/>
      <c r="Q22" s="832"/>
      <c r="R22" s="832"/>
      <c r="S22" s="832"/>
      <c r="T22" s="832"/>
      <c r="U22" s="832"/>
      <c r="V22" s="832"/>
      <c r="W22" s="832"/>
      <c r="X22" s="832"/>
      <c r="Y22" s="832"/>
      <c r="Z22" s="832"/>
      <c r="AA22" s="832"/>
      <c r="AB22" s="832"/>
      <c r="AC22" s="832"/>
      <c r="AD22" s="832"/>
      <c r="AE22" s="832"/>
      <c r="AF22" s="832"/>
      <c r="AG22" s="832"/>
      <c r="AH22" s="832"/>
      <c r="AI22" s="832"/>
      <c r="AJ22" s="832"/>
      <c r="AK22" s="832"/>
      <c r="AL22" s="832"/>
      <c r="AM22" s="832"/>
      <c r="AN22" s="832"/>
    </row>
    <row r="23" spans="2:43">
      <c r="B23" s="193"/>
    </row>
    <row r="24" spans="2:43">
      <c r="B24" s="193"/>
      <c r="D24" s="200"/>
      <c r="E24" s="200"/>
      <c r="F24" s="200"/>
      <c r="G24" s="200"/>
      <c r="H24" s="200"/>
      <c r="I24" s="200"/>
      <c r="J24" s="200"/>
      <c r="K24" s="200"/>
      <c r="L24" s="200"/>
      <c r="M24" s="200"/>
      <c r="N24" s="200"/>
      <c r="O24" s="200"/>
      <c r="P24" s="200"/>
      <c r="Q24" s="200"/>
      <c r="R24" s="200"/>
      <c r="S24" s="200"/>
      <c r="T24" s="200"/>
      <c r="U24" s="200"/>
      <c r="V24" s="200"/>
      <c r="W24" s="200"/>
      <c r="X24" s="200"/>
      <c r="Y24" s="200"/>
      <c r="Z24" s="200"/>
      <c r="AA24" s="200"/>
      <c r="AB24" s="200"/>
      <c r="AC24" s="200"/>
      <c r="AD24" s="200"/>
      <c r="AE24" s="200"/>
      <c r="AF24" s="200"/>
      <c r="AG24" s="200"/>
      <c r="AH24" s="200"/>
      <c r="AI24" s="200"/>
      <c r="AJ24" s="200"/>
      <c r="AK24" s="200"/>
      <c r="AL24" s="200"/>
      <c r="AM24" s="200"/>
      <c r="AN24" s="200"/>
      <c r="AO24" s="200"/>
    </row>
    <row r="25" spans="2:43">
      <c r="B25" s="201"/>
      <c r="C25" s="202"/>
      <c r="D25" s="203" t="s">
        <v>33</v>
      </c>
      <c r="E25" s="204"/>
      <c r="F25" s="204"/>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833">
        <f>ROUND(AG49,2)</f>
        <v>0</v>
      </c>
      <c r="AL25" s="834"/>
      <c r="AM25" s="834"/>
      <c r="AN25" s="834"/>
      <c r="AO25" s="834"/>
      <c r="AP25" s="202"/>
      <c r="AQ25" s="202"/>
    </row>
    <row r="26" spans="2:43">
      <c r="B26" s="201"/>
      <c r="C26" s="202"/>
      <c r="D26" s="202"/>
      <c r="E26" s="202"/>
      <c r="F26" s="202"/>
      <c r="G26" s="202"/>
      <c r="H26" s="202"/>
      <c r="I26" s="202"/>
      <c r="J26" s="202"/>
      <c r="K26" s="202"/>
      <c r="L26" s="202"/>
      <c r="M26" s="202"/>
      <c r="N26" s="202"/>
      <c r="O26" s="202"/>
      <c r="P26" s="202"/>
      <c r="Q26" s="202"/>
      <c r="R26" s="202"/>
      <c r="S26" s="202"/>
      <c r="T26" s="202"/>
      <c r="U26" s="202"/>
      <c r="V26" s="202"/>
      <c r="W26" s="202"/>
      <c r="X26" s="202"/>
      <c r="Y26" s="202"/>
      <c r="Z26" s="202"/>
      <c r="AA26" s="202"/>
      <c r="AB26" s="202"/>
      <c r="AC26" s="202"/>
      <c r="AD26" s="202"/>
      <c r="AE26" s="202"/>
      <c r="AF26" s="202"/>
      <c r="AG26" s="202"/>
      <c r="AH26" s="202"/>
      <c r="AI26" s="202"/>
      <c r="AJ26" s="202"/>
      <c r="AK26" s="202"/>
      <c r="AL26" s="202"/>
      <c r="AM26" s="202"/>
      <c r="AN26" s="202"/>
      <c r="AO26" s="202"/>
      <c r="AP26" s="202"/>
      <c r="AQ26" s="202"/>
    </row>
    <row r="27" spans="2:43">
      <c r="B27" s="201"/>
      <c r="C27" s="202"/>
      <c r="D27" s="202"/>
      <c r="E27" s="202"/>
      <c r="F27" s="202"/>
      <c r="G27" s="202"/>
      <c r="H27" s="202"/>
      <c r="I27" s="202"/>
      <c r="J27" s="202"/>
      <c r="K27" s="202"/>
      <c r="L27" s="835" t="s">
        <v>34</v>
      </c>
      <c r="M27" s="835"/>
      <c r="N27" s="835"/>
      <c r="O27" s="835"/>
      <c r="P27" s="835"/>
      <c r="Q27" s="202"/>
      <c r="R27" s="202"/>
      <c r="S27" s="202"/>
      <c r="T27" s="202"/>
      <c r="U27" s="202"/>
      <c r="V27" s="202"/>
      <c r="W27" s="835" t="s">
        <v>35</v>
      </c>
      <c r="X27" s="835"/>
      <c r="Y27" s="835"/>
      <c r="Z27" s="835"/>
      <c r="AA27" s="835"/>
      <c r="AB27" s="835"/>
      <c r="AC27" s="835"/>
      <c r="AD27" s="835"/>
      <c r="AE27" s="835"/>
      <c r="AF27" s="202"/>
      <c r="AG27" s="202"/>
      <c r="AH27" s="202"/>
      <c r="AI27" s="202"/>
      <c r="AJ27" s="202"/>
      <c r="AK27" s="835" t="s">
        <v>36</v>
      </c>
      <c r="AL27" s="835"/>
      <c r="AM27" s="835"/>
      <c r="AN27" s="835"/>
      <c r="AO27" s="835"/>
      <c r="AP27" s="202"/>
      <c r="AQ27" s="202"/>
    </row>
    <row r="28" spans="2:43">
      <c r="B28" s="206"/>
      <c r="C28" s="207"/>
      <c r="D28" s="198" t="s">
        <v>37</v>
      </c>
      <c r="E28" s="207"/>
      <c r="F28" s="198"/>
      <c r="G28" s="207"/>
      <c r="H28" s="207"/>
      <c r="I28" s="207"/>
      <c r="J28" s="207"/>
      <c r="K28" s="207"/>
      <c r="L28" s="836">
        <v>0.21</v>
      </c>
      <c r="M28" s="837"/>
      <c r="N28" s="837"/>
      <c r="O28" s="837"/>
      <c r="P28" s="837"/>
      <c r="Q28" s="207"/>
      <c r="R28" s="207"/>
      <c r="S28" s="207"/>
      <c r="T28" s="207"/>
      <c r="U28" s="207"/>
      <c r="V28" s="207"/>
      <c r="W28" s="838">
        <f>ROUND(AG49, 2)</f>
        <v>0</v>
      </c>
      <c r="X28" s="837"/>
      <c r="Y28" s="837"/>
      <c r="Z28" s="837"/>
      <c r="AA28" s="837"/>
      <c r="AB28" s="837"/>
      <c r="AC28" s="837"/>
      <c r="AD28" s="837"/>
      <c r="AE28" s="837"/>
      <c r="AF28" s="207"/>
      <c r="AG28" s="207"/>
      <c r="AH28" s="207"/>
      <c r="AI28" s="207"/>
      <c r="AJ28" s="207"/>
      <c r="AK28" s="838">
        <f>ROUND(W28*0.21, 2)</f>
        <v>0</v>
      </c>
      <c r="AL28" s="837"/>
      <c r="AM28" s="837"/>
      <c r="AN28" s="837"/>
      <c r="AO28" s="837"/>
      <c r="AP28" s="207"/>
      <c r="AQ28" s="207"/>
    </row>
    <row r="29" spans="2:43">
      <c r="B29" s="201"/>
      <c r="C29" s="202"/>
      <c r="D29" s="202"/>
      <c r="E29" s="202"/>
      <c r="F29" s="202"/>
      <c r="G29" s="202"/>
      <c r="H29" s="202"/>
      <c r="I29" s="202"/>
      <c r="J29" s="202"/>
      <c r="K29" s="202"/>
      <c r="L29" s="202"/>
      <c r="M29" s="202"/>
      <c r="N29" s="202"/>
      <c r="O29" s="202"/>
      <c r="P29" s="202"/>
      <c r="Q29" s="202"/>
      <c r="R29" s="202"/>
      <c r="S29" s="202"/>
      <c r="T29" s="202"/>
      <c r="U29" s="202"/>
      <c r="V29" s="202"/>
      <c r="W29" s="202"/>
      <c r="X29" s="202"/>
      <c r="Y29" s="202"/>
      <c r="Z29" s="202"/>
      <c r="AA29" s="202"/>
      <c r="AB29" s="202"/>
      <c r="AC29" s="202"/>
      <c r="AD29" s="202"/>
      <c r="AE29" s="202"/>
      <c r="AF29" s="202"/>
      <c r="AG29" s="202"/>
      <c r="AH29" s="202"/>
      <c r="AI29" s="202"/>
      <c r="AJ29" s="202"/>
      <c r="AK29" s="202"/>
      <c r="AL29" s="202"/>
      <c r="AM29" s="202"/>
      <c r="AN29" s="202"/>
      <c r="AO29" s="202"/>
      <c r="AP29" s="202"/>
      <c r="AQ29" s="202"/>
    </row>
    <row r="30" spans="2:43" ht="15.75">
      <c r="B30" s="201"/>
      <c r="C30" s="202"/>
      <c r="D30" s="208" t="s">
        <v>43</v>
      </c>
      <c r="E30" s="209"/>
      <c r="F30" s="209"/>
      <c r="G30" s="209"/>
      <c r="H30" s="209"/>
      <c r="I30" s="209"/>
      <c r="J30" s="209"/>
      <c r="K30" s="209"/>
      <c r="L30" s="209"/>
      <c r="M30" s="209"/>
      <c r="N30" s="209"/>
      <c r="O30" s="209"/>
      <c r="P30" s="209"/>
      <c r="Q30" s="209"/>
      <c r="R30" s="209"/>
      <c r="S30" s="209"/>
      <c r="T30" s="210" t="s">
        <v>44</v>
      </c>
      <c r="U30" s="209"/>
      <c r="V30" s="209"/>
      <c r="W30" s="209"/>
      <c r="X30" s="839" t="s">
        <v>45</v>
      </c>
      <c r="Y30" s="840"/>
      <c r="Z30" s="840"/>
      <c r="AA30" s="840"/>
      <c r="AB30" s="840"/>
      <c r="AC30" s="209"/>
      <c r="AD30" s="209"/>
      <c r="AE30" s="209"/>
      <c r="AF30" s="209"/>
      <c r="AG30" s="209"/>
      <c r="AH30" s="209"/>
      <c r="AI30" s="209"/>
      <c r="AJ30" s="209"/>
      <c r="AK30" s="841">
        <f>AK25+AK28</f>
        <v>0</v>
      </c>
      <c r="AL30" s="840"/>
      <c r="AM30" s="840"/>
      <c r="AN30" s="840"/>
      <c r="AO30" s="842"/>
      <c r="AP30" s="202"/>
      <c r="AQ30" s="202"/>
    </row>
    <row r="31" spans="2:43">
      <c r="B31" s="201"/>
      <c r="C31" s="202"/>
      <c r="D31" s="202"/>
      <c r="E31" s="202"/>
      <c r="F31" s="202"/>
      <c r="G31" s="202"/>
      <c r="H31" s="202"/>
      <c r="I31" s="202"/>
      <c r="J31" s="202"/>
      <c r="K31" s="202"/>
      <c r="L31" s="202"/>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c r="AM31" s="202"/>
      <c r="AN31" s="202"/>
      <c r="AO31" s="202"/>
      <c r="AP31" s="202"/>
      <c r="AQ31" s="202"/>
    </row>
    <row r="32" spans="2:43">
      <c r="B32" s="212"/>
      <c r="C32" s="213"/>
      <c r="D32" s="213"/>
      <c r="E32" s="213"/>
      <c r="F32" s="213"/>
      <c r="G32" s="213"/>
      <c r="H32" s="213"/>
      <c r="I32" s="213"/>
      <c r="J32" s="213"/>
      <c r="K32" s="213"/>
      <c r="L32" s="213"/>
      <c r="M32" s="213"/>
      <c r="N32" s="213"/>
      <c r="O32" s="213"/>
      <c r="P32" s="213"/>
      <c r="Q32" s="213"/>
      <c r="R32" s="213"/>
      <c r="S32" s="213"/>
      <c r="T32" s="213"/>
      <c r="U32" s="213"/>
      <c r="V32" s="213"/>
      <c r="W32" s="213"/>
      <c r="X32" s="213"/>
      <c r="Y32" s="213"/>
      <c r="Z32" s="213"/>
      <c r="AA32" s="213"/>
      <c r="AB32" s="213"/>
      <c r="AC32" s="213"/>
      <c r="AD32" s="213"/>
      <c r="AE32" s="213"/>
      <c r="AF32" s="213"/>
      <c r="AG32" s="213"/>
      <c r="AH32" s="213"/>
      <c r="AI32" s="213"/>
      <c r="AJ32" s="213"/>
      <c r="AK32" s="213"/>
      <c r="AL32" s="213"/>
      <c r="AM32" s="213"/>
      <c r="AN32" s="213"/>
      <c r="AO32" s="213"/>
      <c r="AP32" s="213"/>
      <c r="AQ32" s="213"/>
    </row>
    <row r="36" spans="2:43">
      <c r="B36" s="214"/>
      <c r="C36" s="215"/>
      <c r="D36" s="215"/>
      <c r="E36" s="215"/>
      <c r="F36" s="215"/>
      <c r="G36" s="215"/>
      <c r="H36" s="215"/>
      <c r="I36" s="215"/>
      <c r="J36" s="215"/>
      <c r="K36" s="215"/>
      <c r="L36" s="215"/>
      <c r="M36" s="215"/>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5"/>
      <c r="AM36" s="215"/>
      <c r="AN36" s="215"/>
      <c r="AO36" s="215"/>
      <c r="AP36" s="215"/>
      <c r="AQ36" s="215"/>
    </row>
    <row r="37" spans="2:43" ht="18">
      <c r="B37" s="201"/>
      <c r="C37" s="194" t="s">
        <v>52</v>
      </c>
      <c r="D37" s="202"/>
      <c r="E37" s="202"/>
      <c r="F37" s="202"/>
      <c r="G37" s="202"/>
      <c r="H37" s="202"/>
      <c r="I37" s="202"/>
      <c r="J37" s="202"/>
      <c r="K37" s="202"/>
      <c r="L37" s="202"/>
      <c r="M37" s="202"/>
      <c r="N37" s="202"/>
      <c r="O37" s="202"/>
      <c r="P37" s="202"/>
      <c r="Q37" s="202"/>
      <c r="R37" s="202"/>
      <c r="S37" s="202"/>
      <c r="T37" s="202"/>
      <c r="U37" s="202"/>
      <c r="V37" s="202"/>
      <c r="W37" s="202"/>
      <c r="X37" s="202"/>
      <c r="Y37" s="202"/>
      <c r="Z37" s="202"/>
      <c r="AA37" s="202"/>
      <c r="AB37" s="202"/>
      <c r="AC37" s="202"/>
      <c r="AD37" s="202"/>
      <c r="AE37" s="202"/>
      <c r="AF37" s="202"/>
      <c r="AG37" s="202"/>
      <c r="AH37" s="202"/>
      <c r="AI37" s="202"/>
      <c r="AJ37" s="202"/>
      <c r="AK37" s="202"/>
      <c r="AL37" s="202"/>
      <c r="AM37" s="202"/>
      <c r="AN37" s="202"/>
      <c r="AO37" s="202"/>
      <c r="AP37" s="202"/>
      <c r="AQ37" s="202"/>
    </row>
    <row r="38" spans="2:43">
      <c r="B38" s="201"/>
      <c r="C38" s="202"/>
      <c r="D38" s="202"/>
      <c r="E38" s="202"/>
      <c r="F38" s="202"/>
      <c r="G38" s="202"/>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02"/>
      <c r="AM38" s="202"/>
      <c r="AN38" s="202"/>
      <c r="AO38" s="202"/>
      <c r="AP38" s="202"/>
      <c r="AQ38" s="202"/>
    </row>
    <row r="39" spans="2:43">
      <c r="B39" s="216"/>
      <c r="C39" s="198"/>
      <c r="D39" s="217"/>
      <c r="E39" s="217"/>
      <c r="F39" s="217"/>
      <c r="G39" s="217"/>
      <c r="H39" s="217"/>
      <c r="I39" s="217"/>
      <c r="J39" s="217"/>
      <c r="K39" s="217"/>
      <c r="L39" s="217"/>
      <c r="M39" s="217"/>
      <c r="N39" s="217"/>
      <c r="O39" s="217"/>
      <c r="P39" s="217"/>
      <c r="Q39" s="217"/>
      <c r="R39" s="217"/>
      <c r="S39" s="217"/>
      <c r="T39" s="217"/>
      <c r="U39" s="217"/>
      <c r="V39" s="217"/>
      <c r="W39" s="217"/>
      <c r="X39" s="217"/>
      <c r="Y39" s="217"/>
      <c r="Z39" s="217"/>
      <c r="AA39" s="217"/>
      <c r="AB39" s="217"/>
      <c r="AC39" s="217"/>
      <c r="AD39" s="217"/>
      <c r="AE39" s="217"/>
      <c r="AF39" s="217"/>
      <c r="AG39" s="217"/>
      <c r="AH39" s="217"/>
      <c r="AI39" s="217"/>
      <c r="AJ39" s="217"/>
      <c r="AK39" s="217"/>
      <c r="AL39" s="217"/>
      <c r="AM39" s="217"/>
      <c r="AN39" s="217"/>
      <c r="AO39" s="217"/>
      <c r="AP39" s="217"/>
      <c r="AQ39" s="217"/>
    </row>
    <row r="40" spans="2:43">
      <c r="B40" s="218"/>
      <c r="C40" s="219" t="s">
        <v>14</v>
      </c>
      <c r="D40" s="220"/>
      <c r="E40" s="220"/>
      <c r="F40" s="220"/>
      <c r="G40" s="220"/>
      <c r="H40" s="220"/>
      <c r="I40" s="220"/>
      <c r="J40" s="220"/>
      <c r="K40" s="220"/>
      <c r="L40" s="827" t="str">
        <f>K5</f>
        <v>VÝUKOVÝ PAVILON LESOVNA</v>
      </c>
      <c r="M40" s="828"/>
      <c r="N40" s="828"/>
      <c r="O40" s="828"/>
      <c r="P40" s="828"/>
      <c r="Q40" s="828"/>
      <c r="R40" s="828"/>
      <c r="S40" s="828"/>
      <c r="T40" s="828"/>
      <c r="U40" s="828"/>
      <c r="V40" s="828"/>
      <c r="W40" s="828"/>
      <c r="X40" s="828"/>
      <c r="Y40" s="828"/>
      <c r="Z40" s="828"/>
      <c r="AA40" s="828"/>
      <c r="AB40" s="828"/>
      <c r="AC40" s="828"/>
      <c r="AD40" s="828"/>
      <c r="AE40" s="828"/>
      <c r="AF40" s="828"/>
      <c r="AG40" s="828"/>
      <c r="AH40" s="828"/>
      <c r="AI40" s="828"/>
      <c r="AJ40" s="828"/>
      <c r="AK40" s="828"/>
      <c r="AL40" s="828"/>
      <c r="AM40" s="828"/>
      <c r="AN40" s="828"/>
      <c r="AO40" s="828"/>
      <c r="AP40" s="220"/>
      <c r="AQ40" s="220"/>
    </row>
    <row r="41" spans="2:43">
      <c r="B41" s="201"/>
      <c r="C41" s="202"/>
      <c r="D41" s="202"/>
      <c r="E41" s="202"/>
      <c r="F41" s="202"/>
      <c r="G41" s="202"/>
      <c r="H41" s="202"/>
      <c r="I41" s="202"/>
      <c r="J41" s="202"/>
      <c r="K41" s="202"/>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2"/>
      <c r="AN41" s="202"/>
      <c r="AO41" s="202"/>
      <c r="AP41" s="202"/>
      <c r="AQ41" s="202"/>
    </row>
    <row r="42" spans="2:43">
      <c r="B42" s="201"/>
      <c r="C42" s="198"/>
      <c r="D42" s="202"/>
      <c r="E42" s="202"/>
      <c r="F42" s="202"/>
      <c r="G42" s="202"/>
      <c r="H42" s="202"/>
      <c r="I42" s="202"/>
      <c r="J42" s="202"/>
      <c r="K42" s="202"/>
      <c r="L42" s="221" t="str">
        <f>IF(K7="","",K7)</f>
        <v xml:space="preserve"> </v>
      </c>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198" t="s">
        <v>20</v>
      </c>
      <c r="AJ42" s="202"/>
      <c r="AK42" s="202"/>
      <c r="AL42" s="202"/>
      <c r="AM42" s="818">
        <f>IF(AN7= "","",AN7)</f>
        <v>45729</v>
      </c>
      <c r="AN42" s="818"/>
      <c r="AO42" s="202"/>
      <c r="AP42" s="202"/>
      <c r="AQ42" s="202"/>
    </row>
    <row r="43" spans="2:43">
      <c r="B43" s="201"/>
      <c r="C43" s="202"/>
      <c r="D43" s="202"/>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2"/>
      <c r="AN43" s="202"/>
      <c r="AO43" s="202"/>
      <c r="AP43" s="202"/>
      <c r="AQ43" s="202"/>
    </row>
    <row r="44" spans="2:43">
      <c r="B44" s="201"/>
      <c r="C44" s="198" t="s">
        <v>21</v>
      </c>
      <c r="D44" s="202"/>
      <c r="E44" s="202"/>
      <c r="F44" s="202"/>
      <c r="G44" s="202"/>
      <c r="H44" s="202"/>
      <c r="I44" s="202"/>
      <c r="J44" s="202"/>
      <c r="K44" s="202"/>
      <c r="L44" s="217" t="str">
        <f>IF(E10= "","",E10)</f>
        <v>Mjolking s.r.o.</v>
      </c>
      <c r="M44" s="202"/>
      <c r="N44" s="202"/>
      <c r="O44" s="202"/>
      <c r="P44" s="202"/>
      <c r="Q44" s="202"/>
      <c r="R44" s="202"/>
      <c r="S44" s="202"/>
      <c r="T44" s="202"/>
      <c r="U44" s="202"/>
      <c r="V44" s="202"/>
      <c r="W44" s="202"/>
      <c r="X44" s="202"/>
      <c r="Y44" s="202"/>
      <c r="Z44" s="202"/>
      <c r="AA44" s="202"/>
      <c r="AB44" s="202"/>
      <c r="AC44" s="202"/>
      <c r="AD44" s="202"/>
      <c r="AE44" s="202"/>
      <c r="AF44" s="202"/>
      <c r="AG44" s="202"/>
      <c r="AH44" s="202"/>
      <c r="AI44" s="198" t="s">
        <v>27</v>
      </c>
      <c r="AJ44" s="202"/>
      <c r="AK44" s="202"/>
      <c r="AL44" s="202"/>
      <c r="AM44" s="819" t="str">
        <f>IF(E16="","",E16)</f>
        <v>Ing. Tomáš Edlman</v>
      </c>
      <c r="AN44" s="820"/>
      <c r="AO44" s="820"/>
      <c r="AP44" s="820"/>
      <c r="AQ44" s="202"/>
    </row>
    <row r="45" spans="2:43">
      <c r="B45" s="201"/>
      <c r="C45" s="198"/>
      <c r="D45" s="202"/>
      <c r="E45" s="202"/>
      <c r="F45" s="202"/>
      <c r="G45" s="202"/>
      <c r="H45" s="202"/>
      <c r="I45" s="202"/>
      <c r="J45" s="202"/>
      <c r="K45" s="202"/>
      <c r="L45" s="217" t="str">
        <f>IF(E13="","",E13)</f>
        <v xml:space="preserve"> </v>
      </c>
      <c r="M45" s="202"/>
      <c r="N45" s="202"/>
      <c r="O45" s="202"/>
      <c r="P45" s="202"/>
      <c r="Q45" s="202"/>
      <c r="R45" s="202"/>
      <c r="S45" s="202"/>
      <c r="T45" s="202"/>
      <c r="U45" s="202"/>
      <c r="V45" s="202"/>
      <c r="W45" s="202"/>
      <c r="X45" s="202"/>
      <c r="Y45" s="202"/>
      <c r="Z45" s="202"/>
      <c r="AA45" s="202"/>
      <c r="AB45" s="202"/>
      <c r="AC45" s="202"/>
      <c r="AD45" s="202"/>
      <c r="AE45" s="202"/>
      <c r="AF45" s="202"/>
      <c r="AG45" s="202"/>
      <c r="AH45" s="202"/>
      <c r="AI45" s="198"/>
      <c r="AJ45" s="202"/>
      <c r="AK45" s="202"/>
      <c r="AL45" s="202"/>
      <c r="AM45" s="819" t="str">
        <f>IF(E19="","",E19)</f>
        <v xml:space="preserve"> </v>
      </c>
      <c r="AN45" s="820"/>
      <c r="AO45" s="820"/>
      <c r="AP45" s="820"/>
      <c r="AQ45" s="202"/>
    </row>
    <row r="46" spans="2:43">
      <c r="B46" s="201"/>
      <c r="C46" s="202"/>
      <c r="D46" s="202"/>
      <c r="E46" s="202"/>
      <c r="F46" s="202"/>
      <c r="G46" s="202"/>
      <c r="H46" s="202"/>
      <c r="I46" s="202"/>
      <c r="J46" s="202"/>
      <c r="K46" s="202"/>
      <c r="L46" s="202"/>
      <c r="M46" s="202"/>
      <c r="N46" s="202"/>
      <c r="O46" s="202"/>
      <c r="P46" s="202"/>
      <c r="Q46" s="202"/>
      <c r="R46" s="202"/>
      <c r="S46" s="202"/>
      <c r="T46" s="202"/>
      <c r="U46" s="202"/>
      <c r="V46" s="202"/>
      <c r="W46" s="202"/>
      <c r="X46" s="202"/>
      <c r="Y46" s="202"/>
      <c r="Z46" s="202"/>
      <c r="AA46" s="202"/>
      <c r="AB46" s="202"/>
      <c r="AC46" s="202"/>
      <c r="AD46" s="202"/>
      <c r="AE46" s="202"/>
      <c r="AF46" s="202"/>
      <c r="AG46" s="202"/>
      <c r="AH46" s="202"/>
      <c r="AI46" s="202"/>
      <c r="AJ46" s="202"/>
      <c r="AK46" s="202"/>
      <c r="AL46" s="202"/>
      <c r="AM46" s="202"/>
      <c r="AN46" s="202"/>
      <c r="AO46" s="202"/>
      <c r="AP46" s="202"/>
      <c r="AQ46" s="202"/>
    </row>
    <row r="47" spans="2:43">
      <c r="B47" s="201"/>
      <c r="C47" s="821" t="s">
        <v>54</v>
      </c>
      <c r="D47" s="822"/>
      <c r="E47" s="822"/>
      <c r="F47" s="822"/>
      <c r="G47" s="822"/>
      <c r="H47" s="209"/>
      <c r="I47" s="823" t="s">
        <v>55</v>
      </c>
      <c r="J47" s="822"/>
      <c r="K47" s="822"/>
      <c r="L47" s="822"/>
      <c r="M47" s="822"/>
      <c r="N47" s="822"/>
      <c r="O47" s="822"/>
      <c r="P47" s="822"/>
      <c r="Q47" s="822"/>
      <c r="R47" s="822"/>
      <c r="S47" s="822"/>
      <c r="T47" s="822"/>
      <c r="U47" s="822"/>
      <c r="V47" s="822"/>
      <c r="W47" s="822"/>
      <c r="X47" s="822"/>
      <c r="Y47" s="822"/>
      <c r="Z47" s="822"/>
      <c r="AA47" s="822"/>
      <c r="AB47" s="822"/>
      <c r="AC47" s="822"/>
      <c r="AD47" s="822"/>
      <c r="AE47" s="822"/>
      <c r="AF47" s="822"/>
      <c r="AG47" s="824" t="s">
        <v>56</v>
      </c>
      <c r="AH47" s="822"/>
      <c r="AI47" s="822"/>
      <c r="AJ47" s="822"/>
      <c r="AK47" s="822"/>
      <c r="AL47" s="822"/>
      <c r="AM47" s="822"/>
      <c r="AN47" s="823" t="s">
        <v>57</v>
      </c>
      <c r="AO47" s="822"/>
      <c r="AP47" s="822"/>
      <c r="AQ47" s="223"/>
    </row>
    <row r="48" spans="2:43">
      <c r="B48" s="201"/>
      <c r="C48" s="202"/>
      <c r="D48" s="202"/>
      <c r="E48" s="202"/>
      <c r="F48" s="202"/>
      <c r="G48" s="202"/>
      <c r="H48" s="202"/>
      <c r="I48" s="202"/>
      <c r="J48" s="202"/>
      <c r="K48" s="202"/>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c r="AL48" s="202"/>
      <c r="AM48" s="202"/>
      <c r="AN48" s="202"/>
      <c r="AO48" s="202"/>
      <c r="AP48" s="202"/>
      <c r="AQ48" s="202"/>
    </row>
    <row r="49" spans="2:43" ht="15.75">
      <c r="B49" s="224"/>
      <c r="C49" s="225" t="s">
        <v>1089</v>
      </c>
      <c r="D49" s="226"/>
      <c r="E49" s="226"/>
      <c r="F49" s="226"/>
      <c r="G49" s="226"/>
      <c r="H49" s="226"/>
      <c r="I49" s="226"/>
      <c r="J49" s="226"/>
      <c r="K49" s="226"/>
      <c r="L49" s="226"/>
      <c r="M49" s="226"/>
      <c r="N49" s="226"/>
      <c r="O49" s="226"/>
      <c r="P49" s="226"/>
      <c r="Q49" s="226"/>
      <c r="R49" s="226"/>
      <c r="S49" s="226"/>
      <c r="T49" s="226"/>
      <c r="U49" s="226"/>
      <c r="V49" s="226"/>
      <c r="W49" s="226"/>
      <c r="X49" s="226"/>
      <c r="Y49" s="226"/>
      <c r="Z49" s="226"/>
      <c r="AA49" s="226"/>
      <c r="AB49" s="226"/>
      <c r="AC49" s="226"/>
      <c r="AD49" s="226"/>
      <c r="AE49" s="226"/>
      <c r="AF49" s="226"/>
      <c r="AG49" s="825">
        <f>ROUND(SUM(AG50:AM51),2)</f>
        <v>0</v>
      </c>
      <c r="AH49" s="825"/>
      <c r="AI49" s="825"/>
      <c r="AJ49" s="825"/>
      <c r="AK49" s="825"/>
      <c r="AL49" s="825"/>
      <c r="AM49" s="825"/>
      <c r="AN49" s="826">
        <f>ROUND(SUM(AN50:AP51),2)</f>
        <v>0</v>
      </c>
      <c r="AO49" s="826"/>
      <c r="AP49" s="826"/>
      <c r="AQ49" s="228" t="s">
        <v>1</v>
      </c>
    </row>
    <row r="50" spans="2:43">
      <c r="B50" s="216"/>
      <c r="C50" s="229"/>
      <c r="D50" s="229"/>
      <c r="E50" s="229"/>
      <c r="F50" s="230">
        <v>1</v>
      </c>
      <c r="G50" s="230"/>
      <c r="H50" s="230"/>
      <c r="I50" s="230"/>
      <c r="J50" s="230"/>
      <c r="K50" s="229"/>
      <c r="L50" s="815" t="s">
        <v>1090</v>
      </c>
      <c r="M50" s="815"/>
      <c r="N50" s="815"/>
      <c r="O50" s="815"/>
      <c r="P50" s="815"/>
      <c r="Q50" s="815"/>
      <c r="R50" s="815"/>
      <c r="S50" s="815"/>
      <c r="T50" s="815"/>
      <c r="U50" s="815"/>
      <c r="V50" s="815"/>
      <c r="W50" s="815"/>
      <c r="X50" s="815"/>
      <c r="Y50" s="815"/>
      <c r="Z50" s="815"/>
      <c r="AA50" s="815"/>
      <c r="AB50" s="815"/>
      <c r="AC50" s="815"/>
      <c r="AD50" s="815"/>
      <c r="AE50" s="815"/>
      <c r="AF50" s="815"/>
      <c r="AG50" s="815"/>
      <c r="AH50" s="815"/>
      <c r="AI50" s="815"/>
      <c r="AJ50" s="229"/>
      <c r="AK50" s="229"/>
      <c r="AL50" s="816">
        <f>'1 - ZTI vodovod'!J53</f>
        <v>0</v>
      </c>
      <c r="AM50" s="817"/>
      <c r="AN50" s="816">
        <f>AL50*1.21</f>
        <v>0</v>
      </c>
      <c r="AO50" s="817"/>
      <c r="AP50" s="817"/>
      <c r="AQ50" s="231"/>
    </row>
    <row r="51" spans="2:43">
      <c r="B51" s="216"/>
      <c r="C51" s="229"/>
      <c r="D51" s="229"/>
      <c r="E51" s="229"/>
      <c r="F51" s="815">
        <v>2</v>
      </c>
      <c r="G51" s="815"/>
      <c r="H51" s="815"/>
      <c r="I51" s="815"/>
      <c r="J51" s="815"/>
      <c r="K51" s="229"/>
      <c r="L51" s="815" t="s">
        <v>1091</v>
      </c>
      <c r="M51" s="815"/>
      <c r="N51" s="815"/>
      <c r="O51" s="815"/>
      <c r="P51" s="815"/>
      <c r="Q51" s="815"/>
      <c r="R51" s="815"/>
      <c r="S51" s="815"/>
      <c r="T51" s="815"/>
      <c r="U51" s="815"/>
      <c r="V51" s="815"/>
      <c r="W51" s="815"/>
      <c r="X51" s="815"/>
      <c r="Y51" s="815"/>
      <c r="Z51" s="815"/>
      <c r="AA51" s="815"/>
      <c r="AB51" s="815"/>
      <c r="AC51" s="815"/>
      <c r="AD51" s="815"/>
      <c r="AE51" s="815"/>
      <c r="AF51" s="815"/>
      <c r="AG51" s="816">
        <f>'2 - ZTI kanalizace'!J46</f>
        <v>0</v>
      </c>
      <c r="AH51" s="817"/>
      <c r="AI51" s="817"/>
      <c r="AJ51" s="817"/>
      <c r="AK51" s="817"/>
      <c r="AL51" s="817"/>
      <c r="AM51" s="817"/>
      <c r="AN51" s="816">
        <f>AG51*1.21</f>
        <v>0</v>
      </c>
      <c r="AO51" s="817"/>
      <c r="AP51" s="817"/>
      <c r="AQ51" s="231"/>
    </row>
    <row r="52" spans="2:43">
      <c r="B52" s="201"/>
      <c r="C52" s="202"/>
      <c r="D52" s="202"/>
      <c r="E52" s="202"/>
      <c r="F52" s="202"/>
      <c r="G52" s="202"/>
      <c r="H52" s="202"/>
      <c r="I52" s="202"/>
      <c r="J52" s="202"/>
      <c r="K52" s="202"/>
      <c r="L52" s="202"/>
      <c r="M52" s="202"/>
      <c r="N52" s="202"/>
      <c r="O52" s="202"/>
      <c r="P52" s="202"/>
      <c r="Q52" s="202"/>
      <c r="R52" s="202"/>
      <c r="S52" s="202"/>
      <c r="T52" s="202"/>
      <c r="U52" s="202"/>
      <c r="V52" s="202"/>
      <c r="W52" s="202"/>
      <c r="X52" s="202"/>
      <c r="Y52" s="202"/>
      <c r="Z52" s="202"/>
      <c r="AA52" s="202"/>
      <c r="AB52" s="202"/>
      <c r="AC52" s="202"/>
      <c r="AD52" s="202"/>
      <c r="AE52" s="202"/>
      <c r="AF52" s="202"/>
      <c r="AG52" s="202"/>
      <c r="AH52" s="202"/>
      <c r="AI52" s="202"/>
      <c r="AJ52" s="202"/>
      <c r="AK52" s="202"/>
      <c r="AL52" s="202"/>
      <c r="AM52" s="202"/>
      <c r="AN52" s="202"/>
      <c r="AO52" s="202"/>
      <c r="AP52" s="202"/>
      <c r="AQ52" s="202"/>
    </row>
    <row r="53" spans="2:43">
      <c r="B53" s="212"/>
      <c r="C53" s="213"/>
      <c r="D53" s="213"/>
      <c r="E53" s="213"/>
      <c r="F53" s="213"/>
      <c r="G53" s="213"/>
      <c r="H53" s="213"/>
      <c r="I53" s="213"/>
      <c r="J53" s="213"/>
      <c r="K53" s="213"/>
      <c r="L53" s="213"/>
      <c r="M53" s="213"/>
      <c r="N53" s="213"/>
      <c r="O53" s="213"/>
      <c r="P53" s="213"/>
      <c r="Q53" s="213"/>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row>
  </sheetData>
  <mergeCells count="29">
    <mergeCell ref="L40:AO40"/>
    <mergeCell ref="K4:AO4"/>
    <mergeCell ref="K5:AO5"/>
    <mergeCell ref="E22:AN22"/>
    <mergeCell ref="AK25:AO25"/>
    <mergeCell ref="L27:P27"/>
    <mergeCell ref="W27:AE27"/>
    <mergeCell ref="AK27:AO27"/>
    <mergeCell ref="L28:P28"/>
    <mergeCell ref="W28:AE28"/>
    <mergeCell ref="AK28:AO28"/>
    <mergeCell ref="X30:AB30"/>
    <mergeCell ref="AK30:AO30"/>
    <mergeCell ref="F51:J51"/>
    <mergeCell ref="L51:AF51"/>
    <mergeCell ref="AG51:AM51"/>
    <mergeCell ref="AN51:AP51"/>
    <mergeCell ref="AM42:AN42"/>
    <mergeCell ref="AM44:AP44"/>
    <mergeCell ref="AM45:AP45"/>
    <mergeCell ref="C47:G47"/>
    <mergeCell ref="I47:AF47"/>
    <mergeCell ref="AG47:AM47"/>
    <mergeCell ref="AN47:AP47"/>
    <mergeCell ref="AG49:AM49"/>
    <mergeCell ref="AN49:AP49"/>
    <mergeCell ref="L50:AI50"/>
    <mergeCell ref="AL50:AM50"/>
    <mergeCell ref="AN50:AP50"/>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25</vt:i4>
      </vt:variant>
      <vt:variant>
        <vt:lpstr>Pojmenované oblasti</vt:lpstr>
      </vt:variant>
      <vt:variant>
        <vt:i4>49</vt:i4>
      </vt:variant>
    </vt:vector>
  </HeadingPairs>
  <TitlesOfParts>
    <vt:vector size="74" baseType="lpstr">
      <vt:lpstr>Rekapitulace stavby</vt:lpstr>
      <vt:lpstr>202504A - 01-ASŘ - dokonč...</vt:lpstr>
      <vt:lpstr>202504B - 02-VO</vt:lpstr>
      <vt:lpstr>202504D - 04-Zámečník</vt:lpstr>
      <vt:lpstr>202504E - 05-Truhlář</vt:lpstr>
      <vt:lpstr>202504F - 06-Sanita</vt:lpstr>
      <vt:lpstr>202504G - 07-Ostatní</vt:lpstr>
      <vt:lpstr>202504I - 09-ZTI</vt:lpstr>
      <vt:lpstr>REK ZTI</vt:lpstr>
      <vt:lpstr>1 - ZTI vodovod</vt:lpstr>
      <vt:lpstr>2 - ZTI kanalizace</vt:lpstr>
      <vt:lpstr>202504L - 12-Vytápění</vt:lpstr>
      <vt:lpstr>VYT</vt:lpstr>
      <vt:lpstr>202504M - 13-VZT</vt:lpstr>
      <vt:lpstr>VZT</vt:lpstr>
      <vt:lpstr>202504N - 14-Závlahový sy...</vt:lpstr>
      <vt:lpstr>ZAVLAHA</vt:lpstr>
      <vt:lpstr>202504O - 15-Silnoproud v...</vt:lpstr>
      <vt:lpstr>ESI INT</vt:lpstr>
      <vt:lpstr>202504P - 16-Slaboproud +...</vt:lpstr>
      <vt:lpstr>ESL a AVT UVOD</vt:lpstr>
      <vt:lpstr>ESL</vt:lpstr>
      <vt:lpstr>AVT</vt:lpstr>
      <vt:lpstr>MaR</vt:lpstr>
      <vt:lpstr>Seznam figur</vt:lpstr>
      <vt:lpstr>AVT!__MAIN__</vt:lpstr>
      <vt:lpstr>'ESI INT'!__MAIN__</vt:lpstr>
      <vt:lpstr>ESL!__MAIN__</vt:lpstr>
      <vt:lpstr>'ESL a AVT UVOD'!__MAIN__</vt:lpstr>
      <vt:lpstr>MaR!__MAIN__</vt:lpstr>
      <vt:lpstr>AVT!__T0__</vt:lpstr>
      <vt:lpstr>'ESI INT'!__T0__</vt:lpstr>
      <vt:lpstr>ESL!__T0__</vt:lpstr>
      <vt:lpstr>'ESL a AVT UVOD'!__T0__</vt:lpstr>
      <vt:lpstr>AVT!__T1__</vt:lpstr>
      <vt:lpstr>'ESI INT'!__T1__</vt:lpstr>
      <vt:lpstr>ESL!__T1__</vt:lpstr>
      <vt:lpstr>'ESL a AVT UVOD'!__T1__</vt:lpstr>
      <vt:lpstr>'202504A - 01-ASŘ - dokonč...'!Názvy_tisku</vt:lpstr>
      <vt:lpstr>'202504B - 02-VO'!Názvy_tisku</vt:lpstr>
      <vt:lpstr>'202504D - 04-Zámečník'!Názvy_tisku</vt:lpstr>
      <vt:lpstr>'202504E - 05-Truhlář'!Názvy_tisku</vt:lpstr>
      <vt:lpstr>'202504F - 06-Sanita'!Názvy_tisku</vt:lpstr>
      <vt:lpstr>'202504G - 07-Ostatní'!Názvy_tisku</vt:lpstr>
      <vt:lpstr>'202504I - 09-ZTI'!Názvy_tisku</vt:lpstr>
      <vt:lpstr>'202504L - 12-Vytápění'!Názvy_tisku</vt:lpstr>
      <vt:lpstr>'202504M - 13-VZT'!Názvy_tisku</vt:lpstr>
      <vt:lpstr>'202504N - 14-Závlahový sy...'!Názvy_tisku</vt:lpstr>
      <vt:lpstr>'202504O - 15-Silnoproud v...'!Názvy_tisku</vt:lpstr>
      <vt:lpstr>'202504P - 16-Slaboproud +...'!Názvy_tisku</vt:lpstr>
      <vt:lpstr>AVT!Názvy_tisku</vt:lpstr>
      <vt:lpstr>'ESI INT'!Názvy_tisku</vt:lpstr>
      <vt:lpstr>ESL!Názvy_tisku</vt:lpstr>
      <vt:lpstr>MaR!Názvy_tisku</vt:lpstr>
      <vt:lpstr>'Rekapitulace stavby'!Názvy_tisku</vt:lpstr>
      <vt:lpstr>'Seznam figur'!Názvy_tisku</vt:lpstr>
      <vt:lpstr>'202504A - 01-ASŘ - dokonč...'!Oblast_tisku</vt:lpstr>
      <vt:lpstr>'202504B - 02-VO'!Oblast_tisku</vt:lpstr>
      <vt:lpstr>'202504D - 04-Zámečník'!Oblast_tisku</vt:lpstr>
      <vt:lpstr>'202504E - 05-Truhlář'!Oblast_tisku</vt:lpstr>
      <vt:lpstr>'202504F - 06-Sanita'!Oblast_tisku</vt:lpstr>
      <vt:lpstr>'202504G - 07-Ostatní'!Oblast_tisku</vt:lpstr>
      <vt:lpstr>'202504I - 09-ZTI'!Oblast_tisku</vt:lpstr>
      <vt:lpstr>'202504L - 12-Vytápění'!Oblast_tisku</vt:lpstr>
      <vt:lpstr>'202504M - 13-VZT'!Oblast_tisku</vt:lpstr>
      <vt:lpstr>'202504N - 14-Závlahový sy...'!Oblast_tisku</vt:lpstr>
      <vt:lpstr>'202504O - 15-Silnoproud v...'!Oblast_tisku</vt:lpstr>
      <vt:lpstr>'202504P - 16-Slaboproud +...'!Oblast_tisku</vt:lpstr>
      <vt:lpstr>AVT!Oblast_tisku</vt:lpstr>
      <vt:lpstr>'ESI INT'!Oblast_tisku</vt:lpstr>
      <vt:lpstr>ESL!Oblast_tisku</vt:lpstr>
      <vt:lpstr>'ESL a AVT UVOD'!Oblast_tisku</vt:lpstr>
      <vt:lpstr>'Rekapitulace stavby'!Oblast_tisku</vt:lpstr>
      <vt:lpstr>'Seznam figur'!Oblast_tisku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DESKTOP-T2SDGAN\m.macoun</dc:creator>
  <cp:lastModifiedBy>blunge krossl</cp:lastModifiedBy>
  <dcterms:created xsi:type="dcterms:W3CDTF">2025-06-05T13:35:57Z</dcterms:created>
  <dcterms:modified xsi:type="dcterms:W3CDTF">2025-09-09T15:23:54Z</dcterms:modified>
</cp:coreProperties>
</file>